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Net Assets_K" sheetId="1" r:id="rId1"/>
    <sheet name="RECNA_K" sheetId="2" r:id="rId2"/>
    <sheet name="Cash Flows_K" sheetId="3" r:id="rId3"/>
    <sheet name="NA by Fund_K" sheetId="4" r:id="rId4"/>
    <sheet name="RECNA by Fund_K" sheetId="5" r:id="rId5"/>
    <sheet name="RECNA-Unrest CF_K" sheetId="6" r:id="rId6"/>
    <sheet name="CF Oper Rev_K" sheetId="7" r:id="rId7"/>
    <sheet name="Exp by Object_K" sheetId="8" r:id="rId8"/>
    <sheet name="Aux &amp; Serv Op_K" sheetId="9" r:id="rId9"/>
    <sheet name="RECNA-Aux Op_K" sheetId="10" r:id="rId10"/>
    <sheet name="Loan_K" sheetId="11" r:id="rId11"/>
    <sheet name="Endow_K" sheetId="12" r:id="rId12"/>
    <sheet name="Rest &amp; Unrest Plant_K" sheetId="13" r:id="rId13"/>
    <sheet name="Invest in Plant_K" sheetId="14" r:id="rId14"/>
    <sheet name="Bonds &amp; Notes_K" sheetId="15" r:id="rId15"/>
    <sheet name="Funds Held for Others_K2" sheetId="16" r:id="rId16"/>
  </sheets>
  <definedNames>
    <definedName name="ABC">'Rest &amp; Unrest Plant_K'!#REF!</definedName>
    <definedName name="ASD" localSheetId="11">'Endow_K'!$R$4</definedName>
    <definedName name="ASD" localSheetId="15">'Funds Held for Others_K2'!$K$5</definedName>
    <definedName name="ASD" localSheetId="10">'Loan_K'!$O$4</definedName>
    <definedName name="ASD" localSheetId="12">'Rest &amp; Unrest Plant_K'!$P$4</definedName>
    <definedName name="ASD">'Exp by Object_K'!$M$4</definedName>
    <definedName name="AsofDate">'Funds Held for Others_K2'!$X$5</definedName>
    <definedName name="ASSD" localSheetId="11">'Endow_K'!$R$4</definedName>
    <definedName name="ASSD">'Loan_K'!$O$4</definedName>
    <definedName name="NvsASD" localSheetId="8">"V2005-06-30"</definedName>
    <definedName name="NvsASD" localSheetId="6">"V2005-06-30"</definedName>
    <definedName name="NvsASD" localSheetId="11">"V2005-06-30"</definedName>
    <definedName name="NvsASD" localSheetId="7">"V2005-06-30"</definedName>
    <definedName name="NvsASD" localSheetId="15">"V2005-06-30"</definedName>
    <definedName name="NvsASD" localSheetId="13">"V2005-06-30"</definedName>
    <definedName name="NvsASD" localSheetId="10">"V2005-06-30"</definedName>
    <definedName name="NvsASD" localSheetId="3">"V2005-06-30"</definedName>
    <definedName name="NvsASD" localSheetId="4">"V2005-06-30"</definedName>
    <definedName name="NvsASD" localSheetId="9">"V2005-06-30"</definedName>
    <definedName name="NvsASD" localSheetId="5">"V2005-06-30"</definedName>
    <definedName name="NvsASD" localSheetId="12">"V2005-06-30"</definedName>
    <definedName name="NvsASD">"V2004-06-30"</definedName>
    <definedName name="NvsAutoDrillOk" localSheetId="8">"VN"</definedName>
    <definedName name="NvsAutoDrillOk" localSheetId="11">"VN"</definedName>
    <definedName name="NvsAutoDrillOk" localSheetId="10">"VN"</definedName>
    <definedName name="NvsAutoDrillOk" localSheetId="9">"VN"</definedName>
    <definedName name="NvsAutoDrillOk" localSheetId="12">"VN"</definedName>
    <definedName name="NvsAutoDrillOk">"VY"</definedName>
    <definedName name="NvsElapsedTime" localSheetId="8">0.000983796293439809</definedName>
    <definedName name="NvsElapsedTime" localSheetId="6">0.000625000000582077</definedName>
    <definedName name="NvsElapsedTime" localSheetId="11">0.000138888892251998</definedName>
    <definedName name="NvsElapsedTime" localSheetId="7">0.103148148147739</definedName>
    <definedName name="NvsElapsedTime" localSheetId="15">0.002476851848769</definedName>
    <definedName name="NvsElapsedTime" localSheetId="13">0.000196759261598345</definedName>
    <definedName name="NvsElapsedTime" localSheetId="10">0.0000810185156296939</definedName>
    <definedName name="NvsElapsedTime" localSheetId="3">0.000231481477385387</definedName>
    <definedName name="NvsElapsedTime" localSheetId="4">0.000416666662204079</definedName>
    <definedName name="NvsElapsedTime" localSheetId="9">0.00018518519209465</definedName>
    <definedName name="NvsElapsedTime" localSheetId="5">0.00070601851621177</definedName>
    <definedName name="NvsElapsedTime" localSheetId="12">0.0000925925924093463</definedName>
    <definedName name="NvsElapsedTime">0.00022743055887986</definedName>
    <definedName name="NvsEndTime" localSheetId="8">38674.2776736111</definedName>
    <definedName name="NvsEndTime" localSheetId="6">38674.4063078704</definedName>
    <definedName name="NvsEndTime" localSheetId="11">38674.2808912037</definedName>
    <definedName name="NvsEndTime" localSheetId="7">38673.547650463</definedName>
    <definedName name="NvsEndTime" localSheetId="15">38708.647962963</definedName>
    <definedName name="NvsEndTime" localSheetId="13">38569.7111689815</definedName>
    <definedName name="NvsEndTime" localSheetId="10">38674.2799305556</definedName>
    <definedName name="NvsEndTime" localSheetId="3">38674.2503587963</definedName>
    <definedName name="NvsEndTime" localSheetId="4">38674.2465625</definedName>
    <definedName name="NvsEndTime" localSheetId="9">38743.3181481482</definedName>
    <definedName name="NvsEndTime" localSheetId="5">38674.2613310185</definedName>
    <definedName name="NvsEndTime" localSheetId="12">38674.2524305556</definedName>
    <definedName name="NvsEndTime">38267.1908077546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8">"V2025-12-31"</definedName>
    <definedName name="NvsPanelEffdt" localSheetId="6">"V2099-07-01"</definedName>
    <definedName name="NvsPanelEffdt" localSheetId="11">"V2025-12-31"</definedName>
    <definedName name="NvsPanelEffdt" localSheetId="7">"V2025-12-31"</definedName>
    <definedName name="NvsPanelEffdt" localSheetId="15">"V2000-07-31"</definedName>
    <definedName name="NvsPanelEffdt" localSheetId="10">"V2025-12-31"</definedName>
    <definedName name="NvsPanelEffdt" localSheetId="9">"V2000-07-01"</definedName>
    <definedName name="NvsPanelEffdt">"V2099-01-01"</definedName>
    <definedName name="NvsPanelSetid">"VUOFMO"</definedName>
    <definedName name="NvsReqBU" localSheetId="13">"VUWIDE"</definedName>
    <definedName name="NvsReqBU">"VKCITY"</definedName>
    <definedName name="NvsReqBUOnly" localSheetId="13">"VN"</definedName>
    <definedName name="NvsReqBUOnly">"VY"</definedName>
    <definedName name="NvsSheetType" localSheetId="8">"M"</definedName>
    <definedName name="NvsSheetType" localSheetId="6">"M"</definedName>
    <definedName name="NvsSheetType" localSheetId="11">"M"</definedName>
    <definedName name="NvsSheetType" localSheetId="7">"M"</definedName>
    <definedName name="NvsSheetType" localSheetId="15">"M"</definedName>
    <definedName name="NvsSheetType" localSheetId="10">"M"</definedName>
    <definedName name="NvsSheetType" localSheetId="3">"M"</definedName>
    <definedName name="NvsSheetType" localSheetId="4">"M"</definedName>
    <definedName name="NvsSheetType" localSheetId="9">"M"</definedName>
    <definedName name="NvsSheetType" localSheetId="5">"M"</definedName>
    <definedName name="NvsSheetType" localSheetId="12">"M"</definedName>
    <definedName name="NvsTransLed">"VN"</definedName>
    <definedName name="NvsTree.GASB_34_35" localSheetId="6">"YNNYN"</definedName>
    <definedName name="NvsTree.GASB_34_35_FUND" localSheetId="6">"YNNYN"</definedName>
    <definedName name="NvsTree.GASB_34_35_FUND" localSheetId="15">"YNNYN"</definedName>
    <definedName name="NvsTree.GASB_34_35_FUND" localSheetId="4">"YNNYN"</definedName>
    <definedName name="NvsTree.GASB_34_35_FUND" localSheetId="5">"YNNYN"</definedName>
    <definedName name="NvsTreeASD" localSheetId="8">"V2005-06-30"</definedName>
    <definedName name="NvsTreeASD" localSheetId="6">"V2005-06-30"</definedName>
    <definedName name="NvsTreeASD" localSheetId="11">"V2005-06-30"</definedName>
    <definedName name="NvsTreeASD" localSheetId="7">"V2005-06-30"</definedName>
    <definedName name="NvsTreeASD" localSheetId="15">"V2005-06-30"</definedName>
    <definedName name="NvsTreeASD" localSheetId="13">"V2005-06-30"</definedName>
    <definedName name="NvsTreeASD" localSheetId="10">"V2005-06-30"</definedName>
    <definedName name="NvsTreeASD" localSheetId="3">"V2005-06-30"</definedName>
    <definedName name="NvsTreeASD" localSheetId="4">"V2005-06-30"</definedName>
    <definedName name="NvsTreeASD" localSheetId="9">"V2005-06-30"</definedName>
    <definedName name="NvsTreeASD" localSheetId="5">"V2005-06-30"</definedName>
    <definedName name="NvsTreeASD" localSheetId="12">"V2005-06-30"</definedName>
    <definedName name="NvsTreeASD">"V2004-06-30"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>"DEPT_TBL"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8">'Aux &amp; Serv Op_K'!$B$2:$I$34</definedName>
    <definedName name="_xlnm.Print_Area" localSheetId="14">'Bonds &amp; Notes_K'!$A$1:$G$29</definedName>
    <definedName name="_xlnm.Print_Area" localSheetId="2">'Cash Flows_K'!$A$1:$E$73</definedName>
    <definedName name="_xlnm.Print_Area" localSheetId="6">'CF Oper Rev_K'!$B$2:$I$71</definedName>
    <definedName name="_xlnm.Print_Area" localSheetId="11">'Endow_K'!$A$2:$M$501</definedName>
    <definedName name="_xlnm.Print_Area" localSheetId="7">'Exp by Object_K'!$B$1:$H$55</definedName>
    <definedName name="_xlnm.Print_Area" localSheetId="15">'Funds Held for Others_K2'!$C$1:$I$129</definedName>
    <definedName name="_xlnm.Print_Area" localSheetId="13">'Invest in Plant_K'!$A$1:$H$28</definedName>
    <definedName name="_xlnm.Print_Area" localSheetId="10">'Loan_K'!$A$2:$L$111</definedName>
    <definedName name="_xlnm.Print_Area" localSheetId="3">'NA by Fund_K'!$A$1:$Y$147</definedName>
    <definedName name="_xlnm.Print_Area" localSheetId="0">'Net Assets_K'!$A$1:$E$66</definedName>
    <definedName name="_xlnm.Print_Area" localSheetId="4">'RECNA by Fund_K'!$A:$Z</definedName>
    <definedName name="_xlnm.Print_Area" localSheetId="9">'RECNA-Aux Op_K'!$B$1:$G$223</definedName>
    <definedName name="_xlnm.Print_Area" localSheetId="12">'Rest &amp; Unrest Plant_K'!$A$2:$M$36</definedName>
    <definedName name="_xlnm.Print_Titles" localSheetId="8">'Aux &amp; Serv Op_K'!$2:$6</definedName>
    <definedName name="_xlnm.Print_Titles" localSheetId="6">'CF Oper Rev_K'!$2:$8</definedName>
    <definedName name="_xlnm.Print_Titles" localSheetId="11">'Endow_K'!$2:$6</definedName>
    <definedName name="_xlnm.Print_Titles" localSheetId="15">'Funds Held for Others_K2'!$2:$6</definedName>
    <definedName name="_xlnm.Print_Titles" localSheetId="10">'Loan_K'!$2:$6</definedName>
    <definedName name="_xlnm.Print_Titles" localSheetId="3">'NA by Fund_K'!$2:$10</definedName>
    <definedName name="_xlnm.Print_Titles" localSheetId="4">'RECNA by Fund_K'!$2:$10</definedName>
    <definedName name="_xlnm.Print_Titles" localSheetId="5">'RECNA-Unrest CF_K'!$2:$8</definedName>
    <definedName name="_xlnm.Print_Titles" localSheetId="12">'Rest &amp; Unrest Plant_K'!$2:$7</definedName>
    <definedName name="RBN" localSheetId="8">'Aux &amp; Serv Op_K'!$K$2</definedName>
    <definedName name="RBN" localSheetId="6">'CF Oper Rev_K'!$L$2</definedName>
    <definedName name="RBN" localSheetId="11">'Endow_K'!$O$2</definedName>
    <definedName name="RBN" localSheetId="7">'Exp by Object_K'!$R$2</definedName>
    <definedName name="RBN" localSheetId="15">'Funds Held for Others_K2'!$K$2</definedName>
    <definedName name="RBN" localSheetId="10">'Loan_K'!$N$2</definedName>
    <definedName name="RBN" localSheetId="3">'NA by Fund_K'!$AC$4</definedName>
    <definedName name="RBN" localSheetId="4">'RECNA by Fund_K'!$AE$2</definedName>
    <definedName name="RBN" localSheetId="5">'RECNA-Unrest CF_K'!$S$3</definedName>
    <definedName name="RBN" localSheetId="12">'Rest &amp; Unrest Plant_K'!$P$2</definedName>
    <definedName name="RBN">#REF!</definedName>
    <definedName name="RBU" localSheetId="8">'Aux &amp; Serv Op_K'!$N$2</definedName>
    <definedName name="RBU" localSheetId="11">'Endow_K'!$R$2</definedName>
    <definedName name="RBU" localSheetId="10">'Loan_K'!$O$2</definedName>
    <definedName name="RBU" localSheetId="12">'Rest &amp; Unrest Plant_K'!$P$2</definedName>
    <definedName name="RBU">'Exp by Object_K'!$M$2</definedName>
    <definedName name="RID" localSheetId="11">'Endow_K'!$R$3</definedName>
    <definedName name="RID" localSheetId="10">'Loan_K'!$O$3</definedName>
    <definedName name="RID" localSheetId="12">'Rest &amp; Unrest Plant_K'!$P$3</definedName>
    <definedName name="RID">'Exp by Object_K'!$M$3</definedName>
  </definedNames>
  <calcPr fullCalcOnLoad="1"/>
</workbook>
</file>

<file path=xl/sharedStrings.xml><?xml version="1.0" encoding="utf-8"?>
<sst xmlns="http://schemas.openxmlformats.org/spreadsheetml/2006/main" count="5523" uniqueCount="3735">
  <si>
    <t>Payroll Withholdings-Employee</t>
  </si>
  <si>
    <t>226000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</si>
  <si>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</si>
  <si>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</si>
  <si>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</si>
  <si>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</si>
  <si>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</si>
  <si>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</si>
  <si>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</si>
  <si>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</si>
  <si>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</si>
  <si>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</si>
  <si>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</si>
  <si>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</si>
  <si>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</si>
  <si>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</si>
  <si>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%,R,FACCOUNT,TGASB_34_35,X,NDUE TO OTHER FUNDS</t>
  </si>
  <si>
    <t>Due to Other Funds</t>
  </si>
  <si>
    <t xml:space="preserve">        Total Current Liabilities</t>
  </si>
  <si>
    <t>%,R,FACCOUNT,TGASB_34_35,X,NDEFERRED REVENUE</t>
  </si>
  <si>
    <t>Deferred Revenue</t>
  </si>
  <si>
    <t>%,R,FACCOUNT,TGASB_34_35,X,NCAPITAL LEASE OBLIG</t>
  </si>
  <si>
    <t>Capital Lease Obligations</t>
  </si>
  <si>
    <t>%,V162000</t>
  </si>
  <si>
    <t>(Premium)/Discount Bd Payable</t>
  </si>
  <si>
    <t>162000</t>
  </si>
  <si>
    <t>%,V163000</t>
  </si>
  <si>
    <t>Deferred Loss Bond Refin</t>
  </si>
  <si>
    <t>163000</t>
  </si>
  <si>
    <t>%,V252000</t>
  </si>
  <si>
    <t>Bonds pay</t>
  </si>
  <si>
    <t>252000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</si>
  <si>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</si>
  <si>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</si>
  <si>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</si>
  <si>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</si>
  <si>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</si>
  <si>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</si>
  <si>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</si>
  <si>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</si>
  <si>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</si>
  <si>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</si>
  <si>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</si>
  <si>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</si>
  <si>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</si>
  <si>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</si>
  <si>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</si>
  <si>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</si>
  <si>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</si>
  <si>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</si>
  <si>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</si>
  <si>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%,V405000</t>
  </si>
  <si>
    <t>Other misc educational fees</t>
  </si>
  <si>
    <t>405000</t>
  </si>
  <si>
    <t>%,R,FACCOUNT,TGASB_34_35,X,NSTUDENT FEES</t>
  </si>
  <si>
    <t>Student Fees</t>
  </si>
  <si>
    <t>%,V760001</t>
  </si>
  <si>
    <t>Student aid</t>
  </si>
  <si>
    <t>760001</t>
  </si>
  <si>
    <t>%,V760100</t>
  </si>
  <si>
    <t>Undergraduate resident</t>
  </si>
  <si>
    <t>760100</t>
  </si>
  <si>
    <t>%,V760200</t>
  </si>
  <si>
    <t>Undergraduate non-resident</t>
  </si>
  <si>
    <t>760200</t>
  </si>
  <si>
    <t>%,V760300</t>
  </si>
  <si>
    <t>Graduate   resident</t>
  </si>
  <si>
    <t>760300</t>
  </si>
  <si>
    <t>%,V760400</t>
  </si>
  <si>
    <t>Graduate  non-resident</t>
  </si>
  <si>
    <t>760400</t>
  </si>
  <si>
    <t>%,V760500</t>
  </si>
  <si>
    <t>Professional resident</t>
  </si>
  <si>
    <t>760500</t>
  </si>
  <si>
    <t>%,V760600</t>
  </si>
  <si>
    <t>Professional non resident</t>
  </si>
  <si>
    <t>760600</t>
  </si>
  <si>
    <t>%,V760700</t>
  </si>
  <si>
    <t>Undergrad fee waivers resident</t>
  </si>
  <si>
    <t>760700</t>
  </si>
  <si>
    <t>%,V760800</t>
  </si>
  <si>
    <t>Undergrad fee waivers non res</t>
  </si>
  <si>
    <t>760800</t>
  </si>
  <si>
    <t>%,V760900</t>
  </si>
  <si>
    <t>Graduate fee waivers resident</t>
  </si>
  <si>
    <t>760900</t>
  </si>
  <si>
    <t>%,V761000</t>
  </si>
  <si>
    <t>Graduate fee waivers non res</t>
  </si>
  <si>
    <t>761000</t>
  </si>
  <si>
    <t>%,FACCOUNT,TGASB_34_35,X,NSTUDENT AID</t>
  </si>
  <si>
    <t>Less:  Scholarship Allowances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</si>
  <si>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</si>
  <si>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</si>
  <si>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</si>
  <si>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</si>
  <si>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%,V430000</t>
  </si>
  <si>
    <t>Non Taxable sales</t>
  </si>
  <si>
    <t>430000</t>
  </si>
  <si>
    <t>%,V432200</t>
  </si>
  <si>
    <t>Non Taxable-user fees</t>
  </si>
  <si>
    <t>432200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</si>
  <si>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</si>
  <si>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</si>
  <si>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</si>
  <si>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</si>
  <si>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</si>
  <si>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</si>
  <si>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</si>
  <si>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</si>
  <si>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</si>
  <si>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%,V440200</t>
  </si>
  <si>
    <t>Interest notes rec - collected</t>
  </si>
  <si>
    <t>440200</t>
  </si>
  <si>
    <t>%,V891000</t>
  </si>
  <si>
    <t>Loan fund deductions-misc</t>
  </si>
  <si>
    <t>891000</t>
  </si>
  <si>
    <t>%,V891100</t>
  </si>
  <si>
    <t>Prin cancell-death-fed loans</t>
  </si>
  <si>
    <t>891100</t>
  </si>
  <si>
    <t>%,V891400</t>
  </si>
  <si>
    <t>Prin canc-univ loan bad debt</t>
  </si>
  <si>
    <t>891400</t>
  </si>
  <si>
    <t>%,V891500</t>
  </si>
  <si>
    <t>Prin cancellation-assigned</t>
  </si>
  <si>
    <t>891500</t>
  </si>
  <si>
    <t>%,V891600</t>
  </si>
  <si>
    <t>Prin cancellation-other</t>
  </si>
  <si>
    <t>891600</t>
  </si>
  <si>
    <t>%,V891900</t>
  </si>
  <si>
    <t>Prin cancel-teacher &gt;7/1/72</t>
  </si>
  <si>
    <t>891900</t>
  </si>
  <si>
    <t>%,V892200</t>
  </si>
  <si>
    <t>Prin canc-teacher-certain sub</t>
  </si>
  <si>
    <t>892200</t>
  </si>
  <si>
    <t>%,V892300</t>
  </si>
  <si>
    <t>Prin cancel-nurse/med tech</t>
  </si>
  <si>
    <t>892300</t>
  </si>
  <si>
    <t>%,R,FACCOUNT,TGASB_34_35,X,NINTEREST NOTES REC,NLOAN FUND DEDUCT</t>
  </si>
  <si>
    <t>%,V494001</t>
  </si>
  <si>
    <t>Misc Revenue</t>
  </si>
  <si>
    <t>494001</t>
  </si>
  <si>
    <t>%,V494100</t>
  </si>
  <si>
    <t>Misc Revenue-tax primary Loc</t>
  </si>
  <si>
    <t>494100</t>
  </si>
  <si>
    <t>%,V495000</t>
  </si>
  <si>
    <t>Misc Revenue-non taxable</t>
  </si>
  <si>
    <t>495000</t>
  </si>
  <si>
    <t>%,V495200</t>
  </si>
  <si>
    <t>Non tax misc rev-commissions</t>
  </si>
  <si>
    <t>495200</t>
  </si>
  <si>
    <t>%,V495300</t>
  </si>
  <si>
    <t>Non tax misc rev-rental income</t>
  </si>
  <si>
    <t>495300</t>
  </si>
  <si>
    <t>%,V496200</t>
  </si>
  <si>
    <t>Non tax m r-finance services</t>
  </si>
  <si>
    <t>496200</t>
  </si>
  <si>
    <t>%,V496999</t>
  </si>
  <si>
    <t>Other revenues</t>
  </si>
  <si>
    <t>496999</t>
  </si>
  <si>
    <t>%,V981000</t>
  </si>
  <si>
    <t>Indirect Costs-Grantor</t>
  </si>
  <si>
    <t>981000</t>
  </si>
  <si>
    <t>%,R,FACCOUNT,TGASB_34_35,X,NOTHER OPERATING REV</t>
  </si>
  <si>
    <t xml:space="preserve">       Total Operating Revenues</t>
  </si>
  <si>
    <t>Operating Expenses: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</si>
  <si>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</si>
  <si>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</si>
  <si>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</si>
  <si>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</si>
  <si>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</si>
  <si>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</si>
  <si>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</si>
  <si>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</si>
  <si>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</si>
  <si>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</si>
  <si>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</si>
  <si>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</si>
  <si>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%,V705000</t>
  </si>
  <si>
    <t>S&amp;W-Admin &amp; Support</t>
  </si>
  <si>
    <t>705000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</si>
  <si>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</si>
  <si>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</si>
  <si>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</si>
  <si>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</si>
  <si>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</si>
  <si>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</si>
  <si>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%,V706200</t>
  </si>
  <si>
    <t>S&amp;W-Non-Exempt technical</t>
  </si>
  <si>
    <t>706200</t>
  </si>
  <si>
    <t>%,V706300</t>
  </si>
  <si>
    <t>S&amp;W-Office/clerical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</si>
  <si>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</si>
  <si>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</si>
  <si>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</si>
  <si>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</si>
  <si>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</si>
  <si>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</si>
  <si>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</si>
  <si>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</si>
  <si>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</si>
  <si>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</si>
  <si>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</si>
  <si>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</si>
  <si>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</si>
  <si>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%,V708100</t>
  </si>
  <si>
    <t>S&amp;W-Accrued salary</t>
  </si>
  <si>
    <t>708100</t>
  </si>
  <si>
    <t>%,V708200</t>
  </si>
  <si>
    <t>S&amp;W-Accrued vacation</t>
  </si>
  <si>
    <t>708200</t>
  </si>
  <si>
    <t>%,V708300</t>
  </si>
  <si>
    <t>S&amp;W-Non-payroll salaries</t>
  </si>
  <si>
    <t>708300</t>
  </si>
  <si>
    <t>%,V708500</t>
  </si>
  <si>
    <t>S&amp;W - Transition Pay</t>
  </si>
  <si>
    <t>708500</t>
  </si>
  <si>
    <t>%,FACCOUNT,TGASB_34_35,X,NSALARIES</t>
  </si>
  <si>
    <t>Salaries and Wages</t>
  </si>
  <si>
    <t>%,V710000</t>
  </si>
  <si>
    <t>710000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</si>
  <si>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</si>
  <si>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</si>
  <si>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</si>
  <si>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</si>
  <si>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</si>
  <si>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</si>
  <si>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</si>
  <si>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</si>
  <si>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</si>
  <si>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</si>
  <si>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</si>
  <si>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</si>
  <si>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</si>
  <si>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</si>
  <si>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</si>
  <si>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</si>
  <si>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</si>
  <si>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</si>
  <si>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</si>
  <si>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</si>
  <si>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</si>
  <si>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</si>
  <si>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</si>
  <si>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</si>
  <si>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</si>
  <si>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</si>
  <si>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</si>
  <si>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</si>
  <si>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</si>
  <si>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</si>
  <si>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</si>
  <si>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</si>
  <si>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</si>
  <si>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%,V713000</t>
  </si>
  <si>
    <t>SB-Non-payroll salaries</t>
  </si>
  <si>
    <t>713000</t>
  </si>
  <si>
    <t>%,V715000</t>
  </si>
  <si>
    <t>SB-Moving expense</t>
  </si>
  <si>
    <t>715000</t>
  </si>
  <si>
    <t>%,V716000</t>
  </si>
  <si>
    <t>SB-In kind room &amp; board</t>
  </si>
  <si>
    <t>716000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</si>
  <si>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</si>
  <si>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</si>
  <si>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</si>
  <si>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</si>
  <si>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</si>
  <si>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</si>
  <si>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</si>
  <si>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</si>
  <si>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</si>
  <si>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</si>
  <si>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%,V450010</t>
  </si>
  <si>
    <t>Suspense items-feeders</t>
  </si>
  <si>
    <t>450010</t>
  </si>
  <si>
    <t>%,V600000</t>
  </si>
  <si>
    <t>Cost of Goods Sold</t>
  </si>
  <si>
    <t>600000</t>
  </si>
  <si>
    <t>%,V600500</t>
  </si>
  <si>
    <t>COGS Clothing</t>
  </si>
  <si>
    <t>600500</t>
  </si>
  <si>
    <t>%,V600700</t>
  </si>
  <si>
    <t>COGS Commissioned item</t>
  </si>
  <si>
    <t>600700</t>
  </si>
  <si>
    <t>%,V600800</t>
  </si>
  <si>
    <t>COGS Computer supplies</t>
  </si>
  <si>
    <t>600800</t>
  </si>
  <si>
    <t>%,V601100</t>
  </si>
  <si>
    <t>COGS Custom publishing</t>
  </si>
  <si>
    <t>601100</t>
  </si>
  <si>
    <t>%,V601200</t>
  </si>
  <si>
    <t>COGS Demos</t>
  </si>
  <si>
    <t>601200</t>
  </si>
  <si>
    <t>%,V601300</t>
  </si>
  <si>
    <t>COGS Food</t>
  </si>
  <si>
    <t>601300</t>
  </si>
  <si>
    <t>%,V601400</t>
  </si>
  <si>
    <t>COGS Freight</t>
  </si>
  <si>
    <t>601400</t>
  </si>
  <si>
    <t>%,V601500</t>
  </si>
  <si>
    <t>COGS General books</t>
  </si>
  <si>
    <t>601500</t>
  </si>
  <si>
    <t>%,V601600</t>
  </si>
  <si>
    <t>COGS Gifts</t>
  </si>
  <si>
    <t>601600</t>
  </si>
  <si>
    <t>%,V602000</t>
  </si>
  <si>
    <t>COGS Health and beauty</t>
  </si>
  <si>
    <t>602000</t>
  </si>
  <si>
    <t>%,V602600</t>
  </si>
  <si>
    <t>COGS Medical instruments</t>
  </si>
  <si>
    <t>602600</t>
  </si>
  <si>
    <t>%,V602700</t>
  </si>
  <si>
    <t>COGS Medical reference</t>
  </si>
  <si>
    <t>602700</t>
  </si>
  <si>
    <t>%,V602800</t>
  </si>
  <si>
    <t>COGS New Text purchases</t>
  </si>
  <si>
    <t>602800</t>
  </si>
  <si>
    <t>%,V602900</t>
  </si>
  <si>
    <t>COGS Newspapers</t>
  </si>
  <si>
    <t>602900</t>
  </si>
  <si>
    <t>%,V603000</t>
  </si>
  <si>
    <t>COGS Paper</t>
  </si>
  <si>
    <t>603000</t>
  </si>
  <si>
    <t>%,V603100</t>
  </si>
  <si>
    <t>COGS Printing</t>
  </si>
  <si>
    <t>603100</t>
  </si>
  <si>
    <t>%,V603200</t>
  </si>
  <si>
    <t>COGS Raw material</t>
  </si>
  <si>
    <t>603200</t>
  </si>
  <si>
    <t>%,V603400</t>
  </si>
  <si>
    <t>COGS Sealed bid return</t>
  </si>
  <si>
    <t>603400</t>
  </si>
  <si>
    <t>%,V603700</t>
  </si>
  <si>
    <t>COGS Software</t>
  </si>
  <si>
    <t>603700</t>
  </si>
  <si>
    <t>%,V603800</t>
  </si>
  <si>
    <t>COGS Supplies</t>
  </si>
  <si>
    <t>603800</t>
  </si>
  <si>
    <t>%,V603900</t>
  </si>
  <si>
    <t>COGS Textbooks</t>
  </si>
  <si>
    <t>603900</t>
  </si>
  <si>
    <t>%,V604000</t>
  </si>
  <si>
    <t>COGS Used Text purchases</t>
  </si>
  <si>
    <t>604000</t>
  </si>
  <si>
    <t>%,V604100</t>
  </si>
  <si>
    <t>COGS Electronics</t>
  </si>
  <si>
    <t>604100</t>
  </si>
  <si>
    <t>%,V604120</t>
  </si>
  <si>
    <t>COGS Hardware</t>
  </si>
  <si>
    <t>604120</t>
  </si>
  <si>
    <t>%,V720001</t>
  </si>
  <si>
    <t>Department operating expense</t>
  </si>
  <si>
    <t>720001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</si>
  <si>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</si>
  <si>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</si>
  <si>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</si>
  <si>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</si>
  <si>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</si>
  <si>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</si>
  <si>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</si>
  <si>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</si>
  <si>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</si>
  <si>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</si>
  <si>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</si>
  <si>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</si>
  <si>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</si>
  <si>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</si>
  <si>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</si>
  <si>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%,V721410</t>
  </si>
  <si>
    <t>Charter Travel</t>
  </si>
  <si>
    <t>721410</t>
  </si>
  <si>
    <t>%,V721420</t>
  </si>
  <si>
    <t>Commercial Travel</t>
  </si>
  <si>
    <t>721420</t>
  </si>
  <si>
    <t>%,V721430</t>
  </si>
  <si>
    <t>Team Travel</t>
  </si>
  <si>
    <t>721430</t>
  </si>
  <si>
    <t>%,V721440</t>
  </si>
  <si>
    <t>Big 12/NCAA Travel</t>
  </si>
  <si>
    <t>721440</t>
  </si>
  <si>
    <t>%,V721450</t>
  </si>
  <si>
    <t>Recruiting Travel</t>
  </si>
  <si>
    <t>721450</t>
  </si>
  <si>
    <t>%,V721460</t>
  </si>
  <si>
    <t>Public Relations</t>
  </si>
  <si>
    <t>721460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</si>
  <si>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</si>
  <si>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</si>
  <si>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</si>
  <si>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</si>
  <si>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</si>
  <si>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</si>
  <si>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</si>
  <si>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</si>
  <si>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</si>
  <si>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</si>
  <si>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</si>
  <si>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</si>
  <si>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%,V721850</t>
  </si>
  <si>
    <t>Bus Mtg Exp-Non Medicare Allow</t>
  </si>
  <si>
    <t>721850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</si>
  <si>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</si>
  <si>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</si>
  <si>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</si>
  <si>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</si>
  <si>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</si>
  <si>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</si>
  <si>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</si>
  <si>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</si>
  <si>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</si>
  <si>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</si>
  <si>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</si>
  <si>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</si>
  <si>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</si>
  <si>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</si>
  <si>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</si>
  <si>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</si>
  <si>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</si>
  <si>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</si>
  <si>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%,V722500</t>
  </si>
  <si>
    <t>F/S t/d-trav prof dev foreign</t>
  </si>
  <si>
    <t>722500</t>
  </si>
  <si>
    <t>%,V722600</t>
  </si>
  <si>
    <t>F/S trng &amp; dev A-21 exclusion</t>
  </si>
  <si>
    <t>722600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</si>
  <si>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</si>
  <si>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</si>
  <si>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</si>
  <si>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</si>
  <si>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</si>
  <si>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</si>
  <si>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</si>
  <si>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</si>
  <si>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</si>
  <si>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</si>
  <si>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</si>
  <si>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</si>
  <si>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</si>
  <si>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</si>
  <si>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</si>
  <si>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%,V723500</t>
  </si>
  <si>
    <t>Postage A-21 exclusion</t>
  </si>
  <si>
    <t>723500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</si>
  <si>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</si>
  <si>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</si>
  <si>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</si>
  <si>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</si>
  <si>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</si>
  <si>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</si>
  <si>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</si>
  <si>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</si>
  <si>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</si>
  <si>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</si>
  <si>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</si>
  <si>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</si>
  <si>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</si>
  <si>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</si>
  <si>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</si>
  <si>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</si>
  <si>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</si>
  <si>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</si>
  <si>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</si>
  <si>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</si>
  <si>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</si>
  <si>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</si>
  <si>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</si>
  <si>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</si>
  <si>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</si>
  <si>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</si>
  <si>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</si>
  <si>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%,V725200</t>
  </si>
  <si>
    <t>TV advertising</t>
  </si>
  <si>
    <t>725200</t>
  </si>
  <si>
    <t>%,V725300</t>
  </si>
  <si>
    <t>Radio advertising</t>
  </si>
  <si>
    <t>725300</t>
  </si>
  <si>
    <t>%,V725400</t>
  </si>
  <si>
    <t>Newspaper advertising</t>
  </si>
  <si>
    <t>725400</t>
  </si>
  <si>
    <t>%,V725500</t>
  </si>
  <si>
    <t>Marketing A-21 exclusion</t>
  </si>
  <si>
    <t>725500</t>
  </si>
  <si>
    <t>%,V726000</t>
  </si>
  <si>
    <t>Insurance</t>
  </si>
  <si>
    <t>726000</t>
  </si>
  <si>
    <t>%,V726100</t>
  </si>
  <si>
    <t>Insurance A-21 exclusion</t>
  </si>
  <si>
    <t>726100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</si>
  <si>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</si>
  <si>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</si>
  <si>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</si>
  <si>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</si>
  <si>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</si>
  <si>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</si>
  <si>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</si>
  <si>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</si>
  <si>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</si>
  <si>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%,V727300</t>
  </si>
  <si>
    <t>Copy service A-21 exclusion</t>
  </si>
  <si>
    <t>727300</t>
  </si>
  <si>
    <t>%,V730000</t>
  </si>
  <si>
    <t>Supplies</t>
  </si>
  <si>
    <t>730000</t>
  </si>
  <si>
    <t>%,V730100</t>
  </si>
  <si>
    <t>Office supplies</t>
  </si>
  <si>
    <t>730100</t>
  </si>
  <si>
    <t>%,V730120</t>
  </si>
  <si>
    <t>Merchandise Variance</t>
  </si>
  <si>
    <t>730120</t>
  </si>
  <si>
    <t>%,V730130</t>
  </si>
  <si>
    <t>Demurrage</t>
  </si>
  <si>
    <t>730130</t>
  </si>
  <si>
    <t>%,V730170</t>
  </si>
  <si>
    <t>Protective Footwear</t>
  </si>
  <si>
    <t>730170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</si>
  <si>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</si>
  <si>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</si>
  <si>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</si>
  <si>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</si>
  <si>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</si>
  <si>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</si>
  <si>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</si>
  <si>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</si>
  <si>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</si>
  <si>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%,V730450</t>
  </si>
  <si>
    <t>Recruiting Supplies</t>
  </si>
  <si>
    <t>730450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</si>
  <si>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</si>
  <si>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</si>
  <si>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</si>
  <si>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</si>
  <si>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</si>
  <si>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</si>
  <si>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</si>
  <si>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</si>
  <si>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</si>
  <si>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</si>
  <si>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</si>
  <si>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</si>
  <si>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</si>
  <si>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</si>
  <si>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</si>
  <si>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</si>
  <si>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</si>
  <si>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</si>
  <si>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%,V731200</t>
  </si>
  <si>
    <t>Photography</t>
  </si>
  <si>
    <t>731200</t>
  </si>
  <si>
    <t>%,V731300</t>
  </si>
  <si>
    <t>Cleaning supplies</t>
  </si>
  <si>
    <t>731300</t>
  </si>
  <si>
    <t>%,V731400</t>
  </si>
  <si>
    <t>Laundry supplies</t>
  </si>
  <si>
    <t>731400</t>
  </si>
  <si>
    <t>%,V731500</t>
  </si>
  <si>
    <t>Linen supplies</t>
  </si>
  <si>
    <t>731500</t>
  </si>
  <si>
    <t>%,V731600</t>
  </si>
  <si>
    <t>Shop supplies</t>
  </si>
  <si>
    <t>731600</t>
  </si>
  <si>
    <t>%,V731700</t>
  </si>
  <si>
    <t>Research animals expense</t>
  </si>
  <si>
    <t>731700</t>
  </si>
  <si>
    <t>%,V731710</t>
  </si>
  <si>
    <t>Research Animals - Feed</t>
  </si>
  <si>
    <t>731710</t>
  </si>
  <si>
    <t>%,V731720</t>
  </si>
  <si>
    <t>Research Animals - Bedding</t>
  </si>
  <si>
    <t>731720</t>
  </si>
  <si>
    <t>%,V731730</t>
  </si>
  <si>
    <t>Research Animals Drugs</t>
  </si>
  <si>
    <t>731730</t>
  </si>
  <si>
    <t>%,V731740</t>
  </si>
  <si>
    <t>Research Animals Misc</t>
  </si>
  <si>
    <t>731740</t>
  </si>
  <si>
    <t>%,V731800</t>
  </si>
  <si>
    <t>Hospital supplies-dietary item</t>
  </si>
  <si>
    <t>731800</t>
  </si>
  <si>
    <t>%,V731900</t>
  </si>
  <si>
    <t>Food stores - misc food</t>
  </si>
  <si>
    <t>731900</t>
  </si>
  <si>
    <t>%,V732000</t>
  </si>
  <si>
    <t>Food stores - paper supplies</t>
  </si>
  <si>
    <t>732000</t>
  </si>
  <si>
    <t>%,V732100</t>
  </si>
  <si>
    <t>Food stores - china/glassware</t>
  </si>
  <si>
    <t>732100</t>
  </si>
  <si>
    <t>%,V732200</t>
  </si>
  <si>
    <t>Food stores - silverware</t>
  </si>
  <si>
    <t>732200</t>
  </si>
  <si>
    <t>%,V732600</t>
  </si>
  <si>
    <t>Food stores - groceries</t>
  </si>
  <si>
    <t>732600</t>
  </si>
  <si>
    <t>%,V732800</t>
  </si>
  <si>
    <t>Food stores - other</t>
  </si>
  <si>
    <t>732800</t>
  </si>
  <si>
    <t>%,V732900</t>
  </si>
  <si>
    <t>Formula</t>
  </si>
  <si>
    <t>732900</t>
  </si>
  <si>
    <t>%,V733100</t>
  </si>
  <si>
    <t>Hospital supplies-medical item</t>
  </si>
  <si>
    <t>733100</t>
  </si>
  <si>
    <t>%,V733600</t>
  </si>
  <si>
    <t>Reproduction supplies</t>
  </si>
  <si>
    <t>733600</t>
  </si>
  <si>
    <t>%,V733840</t>
  </si>
  <si>
    <t>Pathology Charge Items</t>
  </si>
  <si>
    <t>733840</t>
  </si>
  <si>
    <t>%,V733870</t>
  </si>
  <si>
    <t>Drugs</t>
  </si>
  <si>
    <t>733870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</si>
  <si>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</si>
  <si>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</si>
  <si>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</si>
  <si>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</si>
  <si>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</si>
  <si>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</si>
  <si>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</si>
  <si>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</si>
  <si>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</si>
  <si>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</si>
  <si>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</si>
  <si>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</si>
  <si>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</si>
  <si>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</si>
  <si>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</si>
  <si>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%,V738400</t>
  </si>
  <si>
    <t>Dues-Non Medicare Allow-Hospit</t>
  </si>
  <si>
    <t>738400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</si>
  <si>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</si>
  <si>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</si>
  <si>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</si>
  <si>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</si>
  <si>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</si>
  <si>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</si>
  <si>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</si>
  <si>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</si>
  <si>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</si>
  <si>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</si>
  <si>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</si>
  <si>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</si>
  <si>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</si>
  <si>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</si>
  <si>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</si>
  <si>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%,V739500</t>
  </si>
  <si>
    <t>Data port charges reimbursable</t>
  </si>
  <si>
    <t>739500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</si>
  <si>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</si>
  <si>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</si>
  <si>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</si>
  <si>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</si>
  <si>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</si>
  <si>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</si>
  <si>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</si>
  <si>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</si>
  <si>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</si>
  <si>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</si>
  <si>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</si>
  <si>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</si>
  <si>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</si>
  <si>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</si>
  <si>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</si>
  <si>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</si>
  <si>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</si>
  <si>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</si>
  <si>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</si>
  <si>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</si>
  <si>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</si>
  <si>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%,V740500</t>
  </si>
  <si>
    <t>Laboratory - Non Capital</t>
  </si>
  <si>
    <t>740500</t>
  </si>
  <si>
    <t>%,V740600</t>
  </si>
  <si>
    <t>Furniture - Non Capital</t>
  </si>
  <si>
    <t>740600</t>
  </si>
  <si>
    <t>%,V740700</t>
  </si>
  <si>
    <t>Vehicles - Non- Capital</t>
  </si>
  <si>
    <t>740700</t>
  </si>
  <si>
    <t>%,V740800</t>
  </si>
  <si>
    <t>Field &amp; Fac Equip Non-Capital</t>
  </si>
  <si>
    <t>740800</t>
  </si>
  <si>
    <t>%,V740900</t>
  </si>
  <si>
    <t>Misc Facilities Charges &lt; 5000</t>
  </si>
  <si>
    <t>740900</t>
  </si>
  <si>
    <t>%,V741100</t>
  </si>
  <si>
    <t>Seeds</t>
  </si>
  <si>
    <t>741100</t>
  </si>
  <si>
    <t>%,V741400</t>
  </si>
  <si>
    <t>Fertilizer &amp; chemicals</t>
  </si>
  <si>
    <t>741400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</si>
  <si>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</si>
  <si>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</si>
  <si>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</si>
  <si>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</si>
  <si>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</si>
  <si>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</si>
  <si>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%,V742000</t>
  </si>
  <si>
    <t>Other misc expense</t>
  </si>
  <si>
    <t>742000</t>
  </si>
  <si>
    <t>%,V742050</t>
  </si>
  <si>
    <t>Write-off of Bonds</t>
  </si>
  <si>
    <t>742050</t>
  </si>
  <si>
    <t>%,V742100</t>
  </si>
  <si>
    <t>Interest expense-internal loan</t>
  </si>
  <si>
    <t>742100</t>
  </si>
  <si>
    <t>%,V742200</t>
  </si>
  <si>
    <t>Commissions</t>
  </si>
  <si>
    <t>742200</t>
  </si>
  <si>
    <t>%,V742300</t>
  </si>
  <si>
    <t>Contracts</t>
  </si>
  <si>
    <t>742300</t>
  </si>
  <si>
    <t>%,V742400</t>
  </si>
  <si>
    <t>Payouts</t>
  </si>
  <si>
    <t>742400</t>
  </si>
  <si>
    <t>%,V742500</t>
  </si>
  <si>
    <t>Guarantees/options</t>
  </si>
  <si>
    <t>742500</t>
  </si>
  <si>
    <t>%,V742600</t>
  </si>
  <si>
    <t>Service charge</t>
  </si>
  <si>
    <t>742600</t>
  </si>
  <si>
    <t>%,V742700</t>
  </si>
  <si>
    <t>Overage/shortage - Expenditure</t>
  </si>
  <si>
    <t>742700</t>
  </si>
  <si>
    <t>%,V742860</t>
  </si>
  <si>
    <t>Bad Debt Expense</t>
  </si>
  <si>
    <t>742860</t>
  </si>
  <si>
    <t>%,V743100</t>
  </si>
  <si>
    <t>Field day</t>
  </si>
  <si>
    <t>743100</t>
  </si>
  <si>
    <t>%,V743200</t>
  </si>
  <si>
    <t>Awards</t>
  </si>
  <si>
    <t>743200</t>
  </si>
  <si>
    <t>%,V743500</t>
  </si>
  <si>
    <t>Book loan</t>
  </si>
  <si>
    <t>743500</t>
  </si>
  <si>
    <t>%,V743600</t>
  </si>
  <si>
    <t>Bank service charges</t>
  </si>
  <si>
    <t>743600</t>
  </si>
  <si>
    <t>%,V743700</t>
  </si>
  <si>
    <t>Credit card charges</t>
  </si>
  <si>
    <t>743700</t>
  </si>
  <si>
    <t>%,V743800</t>
  </si>
  <si>
    <t>Freight(UPS)</t>
  </si>
  <si>
    <t>743800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</si>
  <si>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</si>
  <si>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</si>
  <si>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</si>
  <si>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</si>
  <si>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</si>
  <si>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</si>
  <si>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</si>
  <si>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</si>
  <si>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</si>
  <si>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%,V750110</t>
  </si>
  <si>
    <t>Consulting Travel-Non Taxable</t>
  </si>
  <si>
    <t>750110</t>
  </si>
  <si>
    <t>%,V750120</t>
  </si>
  <si>
    <t>Research Participant Fee</t>
  </si>
  <si>
    <t>750120</t>
  </si>
  <si>
    <t>%,V750200</t>
  </si>
  <si>
    <t>Interpreter services</t>
  </si>
  <si>
    <t>750200</t>
  </si>
  <si>
    <t>%,V750300</t>
  </si>
  <si>
    <t>Moving services</t>
  </si>
  <si>
    <t>750300</t>
  </si>
  <si>
    <t>%,V750400</t>
  </si>
  <si>
    <t>Locksmith services</t>
  </si>
  <si>
    <t>750400</t>
  </si>
  <si>
    <t>%,V750500</t>
  </si>
  <si>
    <t>Recycling pick-up</t>
  </si>
  <si>
    <t>750500</t>
  </si>
  <si>
    <t>%,V750700</t>
  </si>
  <si>
    <t>Energy administration</t>
  </si>
  <si>
    <t>750700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</si>
  <si>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</si>
  <si>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</si>
  <si>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</si>
  <si>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</si>
  <si>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</si>
  <si>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</si>
  <si>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</si>
  <si>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</si>
  <si>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</si>
  <si>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</si>
  <si>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</si>
  <si>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</si>
  <si>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%,V751300</t>
  </si>
  <si>
    <t>Speaker honorarium</t>
  </si>
  <si>
    <t>751300</t>
  </si>
  <si>
    <t>%,V751400</t>
  </si>
  <si>
    <t>Profess Serv-A-21 exclusion</t>
  </si>
  <si>
    <t>751400</t>
  </si>
  <si>
    <t>%,V753002</t>
  </si>
  <si>
    <t>Hospital professional services</t>
  </si>
  <si>
    <t>753002</t>
  </si>
  <si>
    <t>%,V755000</t>
  </si>
  <si>
    <t>Use fees</t>
  </si>
  <si>
    <t>755000</t>
  </si>
  <si>
    <t>%,V765001</t>
  </si>
  <si>
    <t>Subcontracts &lt;$25,000</t>
  </si>
  <si>
    <t>765001</t>
  </si>
  <si>
    <t>%,V765200</t>
  </si>
  <si>
    <t>Subcontract &lt;$25,000-other</t>
  </si>
  <si>
    <t>765200</t>
  </si>
  <si>
    <t>%,V766001</t>
  </si>
  <si>
    <t>Subcontracts &gt;$25,000</t>
  </si>
  <si>
    <t>766001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</si>
  <si>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</si>
  <si>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</si>
  <si>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</si>
  <si>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</si>
  <si>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</si>
  <si>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</si>
  <si>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</si>
  <si>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</si>
  <si>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</si>
  <si>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</si>
  <si>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</si>
  <si>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</si>
  <si>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</si>
  <si>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</si>
  <si>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</si>
  <si>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</si>
  <si>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</si>
  <si>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</si>
  <si>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</si>
  <si>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</si>
  <si>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</si>
  <si>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</si>
  <si>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</si>
  <si>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</si>
  <si>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%,V789520</t>
  </si>
  <si>
    <t>Rent/Lease Capital Equipment</t>
  </si>
  <si>
    <t>789520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</si>
  <si>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</si>
  <si>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</si>
  <si>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</si>
  <si>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</si>
  <si>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</si>
  <si>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</si>
  <si>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</si>
  <si>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</si>
  <si>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</si>
  <si>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</si>
  <si>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</si>
  <si>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</si>
  <si>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</si>
  <si>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</si>
  <si>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</si>
  <si>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%,V800000</t>
  </si>
  <si>
    <t>Utilities</t>
  </si>
  <si>
    <t>800000</t>
  </si>
  <si>
    <t>%,V800400</t>
  </si>
  <si>
    <t>Univ steam</t>
  </si>
  <si>
    <t>800400</t>
  </si>
  <si>
    <t>%,V800500</t>
  </si>
  <si>
    <t>Univ chilled water</t>
  </si>
  <si>
    <t>800500</t>
  </si>
  <si>
    <t>%,V810100</t>
  </si>
  <si>
    <t>Vendor electricity</t>
  </si>
  <si>
    <t>810100</t>
  </si>
  <si>
    <t>%,V810200</t>
  </si>
  <si>
    <t>Vendor water</t>
  </si>
  <si>
    <t>810200</t>
  </si>
  <si>
    <t>%,V810500</t>
  </si>
  <si>
    <t>Vendor natural gas</t>
  </si>
  <si>
    <t>810500</t>
  </si>
  <si>
    <t>%,V810700</t>
  </si>
  <si>
    <t>Vendor storm sewer</t>
  </si>
  <si>
    <t>810700</t>
  </si>
  <si>
    <t>%,V810800</t>
  </si>
  <si>
    <t>Vendor - Cable TV Services</t>
  </si>
  <si>
    <t>810800</t>
  </si>
  <si>
    <t>%,V822100</t>
  </si>
  <si>
    <t>Gain/Loss on Disposal-Surplus</t>
  </si>
  <si>
    <t>822100</t>
  </si>
  <si>
    <t>%,V822200</t>
  </si>
  <si>
    <t>Loss/Gain on assets - AM</t>
  </si>
  <si>
    <t>822200</t>
  </si>
  <si>
    <t>%,V863100</t>
  </si>
  <si>
    <t>Full costing</t>
  </si>
  <si>
    <t>863100</t>
  </si>
  <si>
    <t>%,V863101</t>
  </si>
  <si>
    <t>Full Costing  - 8511</t>
  </si>
  <si>
    <t>863101</t>
  </si>
  <si>
    <t>%,V863200</t>
  </si>
  <si>
    <t>Full costing (capital pool)</t>
  </si>
  <si>
    <t>863200</t>
  </si>
  <si>
    <t>%,V893700</t>
  </si>
  <si>
    <t>Collection expense</t>
  </si>
  <si>
    <t>893700</t>
  </si>
  <si>
    <t>%,V894000</t>
  </si>
  <si>
    <t>Other expense</t>
  </si>
  <si>
    <t>894000</t>
  </si>
  <si>
    <t>%,V895000</t>
  </si>
  <si>
    <t>Custodian fees/bank fees</t>
  </si>
  <si>
    <t>895000</t>
  </si>
  <si>
    <t>%,V914000</t>
  </si>
  <si>
    <t>Investment in plant-rec debt</t>
  </si>
  <si>
    <t>914000</t>
  </si>
  <si>
    <t>%,FACCOUNT,TGASB_34_35,X,NAUX &amp; EDUC ACTIV,NINVESTMENT IN PLANT,NOTHER DEPT OPERATING,NPROFESSIONAL &amp; CONSU,NSUPPLY_NONCAP ASSET,NUTILITIES,NSELF INSURANCE BENE</t>
  </si>
  <si>
    <t>%,V764000</t>
  </si>
  <si>
    <t>GASB35 Scholar&amp;Fellow Primary</t>
  </si>
  <si>
    <t>764000</t>
  </si>
  <si>
    <t>%,FACCOUNT,TGASB_34_35,X,NSCHOLAR &amp; FELLOW</t>
  </si>
  <si>
    <t>%,V501000</t>
  </si>
  <si>
    <t>Equipment assets offset</t>
  </si>
  <si>
    <t>501000</t>
  </si>
  <si>
    <t>%,V501500</t>
  </si>
  <si>
    <t>Equipment in Process Offset</t>
  </si>
  <si>
    <t>501500</t>
  </si>
  <si>
    <t>%,V502000</t>
  </si>
  <si>
    <t>Building, Infra, CIP offset</t>
  </si>
  <si>
    <t>502000</t>
  </si>
  <si>
    <t>%,V503000</t>
  </si>
  <si>
    <t>Land offset</t>
  </si>
  <si>
    <t>503000</t>
  </si>
  <si>
    <t>%,V504000</t>
  </si>
  <si>
    <t>Library Books offset</t>
  </si>
  <si>
    <t>504000</t>
  </si>
  <si>
    <t>%,V505500</t>
  </si>
  <si>
    <t>Artwork offset</t>
  </si>
  <si>
    <t>505500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</si>
  <si>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</si>
  <si>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</si>
  <si>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</si>
  <si>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</si>
  <si>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</si>
  <si>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</si>
  <si>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</si>
  <si>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</si>
  <si>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</si>
  <si>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</si>
  <si>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</si>
  <si>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</si>
  <si>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%,V777500</t>
  </si>
  <si>
    <t>Classroom Equip - Capital</t>
  </si>
  <si>
    <t>777500</t>
  </si>
  <si>
    <t>%,V777600</t>
  </si>
  <si>
    <t>Laboratory - Capital</t>
  </si>
  <si>
    <t>777600</t>
  </si>
  <si>
    <t>%,V777700</t>
  </si>
  <si>
    <t>Furniture - Capital</t>
  </si>
  <si>
    <t>777700</t>
  </si>
  <si>
    <t>%,V777800</t>
  </si>
  <si>
    <t>Vehicles - Capital</t>
  </si>
  <si>
    <t>777800</t>
  </si>
  <si>
    <t>%,V777900</t>
  </si>
  <si>
    <t>Field &amp; facilities equip - Cap</t>
  </si>
  <si>
    <t>777900</t>
  </si>
  <si>
    <t>%,V788100</t>
  </si>
  <si>
    <t>Library Acquisition-Capital</t>
  </si>
  <si>
    <t>788100</t>
  </si>
  <si>
    <t>%,V790001</t>
  </si>
  <si>
    <t>Facilities &amp; capital imprvmnts</t>
  </si>
  <si>
    <t>790001</t>
  </si>
  <si>
    <t>%,V793000</t>
  </si>
  <si>
    <t>Landscape/Grounds capital</t>
  </si>
  <si>
    <t>793000</t>
  </si>
  <si>
    <t>%,V796500</t>
  </si>
  <si>
    <t>Bldg reno/rehab capital</t>
  </si>
  <si>
    <t>796500</t>
  </si>
  <si>
    <t>%,V797000</t>
  </si>
  <si>
    <t>Bldg repair - capital</t>
  </si>
  <si>
    <t>797000</t>
  </si>
  <si>
    <t>%,V798500</t>
  </si>
  <si>
    <t>798500</t>
  </si>
  <si>
    <t>%,V799000</t>
  </si>
  <si>
    <t>New construction proj-building</t>
  </si>
  <si>
    <t>799000</t>
  </si>
  <si>
    <t>%,V799500</t>
  </si>
  <si>
    <t>Other capital improvements</t>
  </si>
  <si>
    <t>799500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</si>
  <si>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</si>
  <si>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</si>
  <si>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</si>
  <si>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</si>
  <si>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</si>
  <si>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</si>
  <si>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</si>
  <si>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</si>
  <si>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</si>
  <si>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</si>
  <si>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</si>
  <si>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%,V822600</t>
  </si>
  <si>
    <t>Library Book Depreciation</t>
  </si>
  <si>
    <t>822600</t>
  </si>
  <si>
    <t>%,FACCOUNT,TGASB_34_35,X,NDEPR</t>
  </si>
  <si>
    <t xml:space="preserve">Depreciation </t>
  </si>
  <si>
    <t xml:space="preserve">       Total Operating Expenses</t>
  </si>
  <si>
    <t xml:space="preserve">Income (Loss) after State Appropriations, before </t>
  </si>
  <si>
    <t xml:space="preserve">   Nonoperating Revenues (Expenses)</t>
  </si>
  <si>
    <t>%,R,FACCOUNT,TGASB_34_35,X,NFEDERAL APPROPS</t>
  </si>
  <si>
    <t>Federal Appropriations</t>
  </si>
  <si>
    <t>%,V470000</t>
  </si>
  <si>
    <t>Endowment income</t>
  </si>
  <si>
    <t>470000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</si>
  <si>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</si>
  <si>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</si>
  <si>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</si>
  <si>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</si>
  <si>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</si>
  <si>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</si>
  <si>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</si>
  <si>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</si>
  <si>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</si>
  <si>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%,V470400</t>
  </si>
  <si>
    <t>Endowment income -state match</t>
  </si>
  <si>
    <t>470400</t>
  </si>
  <si>
    <t>%,V470500</t>
  </si>
  <si>
    <t>Endowment income -sep invested</t>
  </si>
  <si>
    <t>470500</t>
  </si>
  <si>
    <t>%,V470600</t>
  </si>
  <si>
    <t>Invest Income-Spec Instruction</t>
  </si>
  <si>
    <t>470600</t>
  </si>
  <si>
    <t>%,V475000</t>
  </si>
  <si>
    <t>Investment income</t>
  </si>
  <si>
    <t>475000</t>
  </si>
  <si>
    <t>%,V475400</t>
  </si>
  <si>
    <t>Investment inc-mineral rights</t>
  </si>
  <si>
    <t>475400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</si>
  <si>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</si>
  <si>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</si>
  <si>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</si>
  <si>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</si>
  <si>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</si>
  <si>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</si>
  <si>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</si>
  <si>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</si>
  <si>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</si>
  <si>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</si>
  <si>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</si>
  <si>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</si>
  <si>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</si>
  <si>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</si>
  <si>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</si>
  <si>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</si>
  <si>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</si>
  <si>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</si>
  <si>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</si>
  <si>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</si>
  <si>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</si>
  <si>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</si>
  <si>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</si>
  <si>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</si>
  <si>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</si>
  <si>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</si>
  <si>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%,R,FACCOUNT,TGASB_34_35,X,NINTEREST CAP DEBT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</si>
  <si>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</si>
  <si>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</si>
  <si>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</si>
  <si>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</si>
  <si>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 xml:space="preserve">    Income (Loss) before Capital and Endowment </t>
  </si>
  <si>
    <t xml:space="preserve">        Additions and Transfers</t>
  </si>
  <si>
    <t>Capital Gifts</t>
  </si>
  <si>
    <t>Capital Grants</t>
  </si>
  <si>
    <t xml:space="preserve">    Net Other Nonoperating Revenues (Expenses) before Transfers </t>
  </si>
  <si>
    <t>%,V390000</t>
  </si>
  <si>
    <t>Mandatory Transfers In</t>
  </si>
  <si>
    <t>390000</t>
  </si>
  <si>
    <t>%,V390100</t>
  </si>
  <si>
    <t>Mandatory Trfs In-DRT</t>
  </si>
  <si>
    <t>390100</t>
  </si>
  <si>
    <t>%,V390300</t>
  </si>
  <si>
    <t>Mandatory Trf In -Other</t>
  </si>
  <si>
    <t>390300</t>
  </si>
  <si>
    <t>%,V860001</t>
  </si>
  <si>
    <t>Mandatory Trfs Out</t>
  </si>
  <si>
    <t>860001</t>
  </si>
  <si>
    <t>%,V861100</t>
  </si>
  <si>
    <t>Mand Trf Out - Debt Retirement</t>
  </si>
  <si>
    <t>861100</t>
  </si>
  <si>
    <t>%,V861300</t>
  </si>
  <si>
    <t>Mand Trf Out - Other</t>
  </si>
  <si>
    <t>861300</t>
  </si>
  <si>
    <t>%,R,FACCOUNT,TGASB_34_35,X,NMANDATORY TRFS</t>
  </si>
  <si>
    <t>%,V391000</t>
  </si>
  <si>
    <t>Non Mandatory Trfs In</t>
  </si>
  <si>
    <t>391000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</si>
  <si>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</si>
  <si>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</si>
  <si>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</si>
  <si>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</si>
  <si>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</si>
  <si>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</si>
  <si>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</si>
  <si>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</si>
  <si>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</si>
  <si>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</si>
  <si>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</si>
  <si>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PGASB10K</t>
  </si>
  <si>
    <t>Net Assets
July 1, 2004</t>
  </si>
  <si>
    <t>Revenues</t>
  </si>
  <si>
    <t>Expenses</t>
  </si>
  <si>
    <t>Non-Operating Revenues, Expenditures &amp; Transfers</t>
  </si>
  <si>
    <t>Net Assets
June 30, 2005</t>
  </si>
  <si>
    <t>Auxiliaries:</t>
  </si>
  <si>
    <t>%,V0100</t>
  </si>
  <si>
    <t>Intercoll Athletics Auxiliary</t>
  </si>
  <si>
    <t>%,V0300</t>
  </si>
  <si>
    <t>Bookstore</t>
  </si>
  <si>
    <t>%,V0315</t>
  </si>
  <si>
    <t>Housing</t>
  </si>
  <si>
    <t>%,V0330</t>
  </si>
  <si>
    <t>Parking</t>
  </si>
  <si>
    <t>%,V0345</t>
  </si>
  <si>
    <t>Student Health Center</t>
  </si>
  <si>
    <t>%,V0350</t>
  </si>
  <si>
    <t>University Centers</t>
  </si>
  <si>
    <t>%,V0405</t>
  </si>
  <si>
    <t>Applied Language Institute</t>
  </si>
  <si>
    <t>%,V0420</t>
  </si>
  <si>
    <t>Center for Academic Developmen</t>
  </si>
  <si>
    <t>%,V0430</t>
  </si>
  <si>
    <t>Child Development</t>
  </si>
  <si>
    <t>%,V0455</t>
  </si>
  <si>
    <t>Dental Clinics</t>
  </si>
  <si>
    <t>%,V0490</t>
  </si>
  <si>
    <t>Institute for Human Developmen</t>
  </si>
  <si>
    <t>%,V0495</t>
  </si>
  <si>
    <t>Institute for Professional Pre</t>
  </si>
  <si>
    <t>%,V0555</t>
  </si>
  <si>
    <t>Rental Properties</t>
  </si>
  <si>
    <t>%,V0560</t>
  </si>
  <si>
    <t>Repertory Theatre</t>
  </si>
  <si>
    <t>%,V0615</t>
  </si>
  <si>
    <t>Miscellaneous Other Auxiliarie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</si>
  <si>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</si>
  <si>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</si>
  <si>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</si>
  <si>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</si>
  <si>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</si>
  <si>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</si>
  <si>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</si>
  <si>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</si>
  <si>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</si>
  <si>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</si>
  <si>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</si>
  <si>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</si>
  <si>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%,FFUND_CODE,V0300</t>
  </si>
  <si>
    <t>%,FFUND_CODE,V0315</t>
  </si>
  <si>
    <t>%,FFUND_CODE,V0100</t>
  </si>
  <si>
    <t>%,FFUND_CODE,V0330</t>
  </si>
  <si>
    <t>STATEMENT OF REVENUES, EXPENSES AND CHANGES IN NET ASSETS - FOR SELECT AUXILIARY OPERATIONS</t>
  </si>
  <si>
    <t>Housing System</t>
  </si>
  <si>
    <t>Intercollegiate Athletics</t>
  </si>
  <si>
    <t>%,R,FACCOUNT,TGASB_34_35,X,NSTUDENT FEES,NSTUDENT AID</t>
  </si>
  <si>
    <t xml:space="preserve">    Student Fees</t>
  </si>
  <si>
    <t>%,V420200</t>
  </si>
  <si>
    <t>Taxable Primary-athletic sales</t>
  </si>
  <si>
    <t>420200</t>
  </si>
  <si>
    <t>%,V421200</t>
  </si>
  <si>
    <t>Taxable Primary-textbook sales</t>
  </si>
  <si>
    <t>421200</t>
  </si>
  <si>
    <t>%,V431600</t>
  </si>
  <si>
    <t>Non Taxable-hous room &amp; board</t>
  </si>
  <si>
    <t>431600</t>
  </si>
  <si>
    <t>%,V431800</t>
  </si>
  <si>
    <t>Non Tax-parking fees-summer</t>
  </si>
  <si>
    <t>431800</t>
  </si>
  <si>
    <t>%,V431900</t>
  </si>
  <si>
    <t>Non Tax-parking fees-fall</t>
  </si>
  <si>
    <t>431900</t>
  </si>
  <si>
    <t>%,V432000</t>
  </si>
  <si>
    <t>Non Tax-parking fees-winter</t>
  </si>
  <si>
    <t>432000</t>
  </si>
  <si>
    <t>%,V432520</t>
  </si>
  <si>
    <t>Over / Short - Revenues</t>
  </si>
  <si>
    <t>432520</t>
  </si>
  <si>
    <t xml:space="preserve">    Sales and Services of Auxiliary and Education Activities</t>
  </si>
  <si>
    <t>%,V495400</t>
  </si>
  <si>
    <t>Non tax misc rev-clearing</t>
  </si>
  <si>
    <t>495400</t>
  </si>
  <si>
    <t>%,V496100</t>
  </si>
  <si>
    <t>Non tax m r-obsolete</t>
  </si>
  <si>
    <t>496100</t>
  </si>
  <si>
    <t>%,R,FACCOUNT,TGASB_34_35,X,NOTHER OPERATING REV,NFEDERAL GRANTS,NINTEREST NOTES REC,NLOAN FUND DEDUCT,NOTHER GOVT GRANTS,NPATIENT MED SERV,NPRIVATE GRANTS,NSTATE GRANTS</t>
  </si>
  <si>
    <t xml:space="preserve">    Other Operating Revenues</t>
  </si>
  <si>
    <t xml:space="preserve">         Total Operating Revenues</t>
  </si>
  <si>
    <t xml:space="preserve">    Salaries and Wages</t>
  </si>
  <si>
    <t xml:space="preserve">    Staff Benefits</t>
  </si>
  <si>
    <t>%,FACCOUNT,TGASB_34_35,X,NCOGS</t>
  </si>
  <si>
    <t xml:space="preserve">    Cost of Goods Sold</t>
  </si>
  <si>
    <t>%,FACCOUNT,TGASB_34_35,X,NUTILITIES,NUTILITIES UNIV GENER</t>
  </si>
  <si>
    <t xml:space="preserve">    Utilities</t>
  </si>
  <si>
    <t>%,FACCOUNT,TGASB_34_35,X,NSUPPLY_NONCAP ASSET</t>
  </si>
  <si>
    <t xml:space="preserve">    Supplies and Non Capital Equipment</t>
  </si>
  <si>
    <t>%,FACCOUNT,TGASB_34_35,X,NPROFESSIONAL &amp; CONSU</t>
  </si>
  <si>
    <t xml:space="preserve">    Professional and Consulting Services</t>
  </si>
  <si>
    <t>%,FACCOUNT,TGASB_34_35,X,NOTHER DEPT OPERATING,NDISP OF PLANT ASSETS,NSCHOLAR &amp; FELLOW,NCAPITAL ASSETS,NCAPITAL OFFSET,NDEPR,NINVESTMENT IN PLANT,NSELF INSURANCE BENE</t>
  </si>
  <si>
    <t xml:space="preserve">    Other Departmental Operating Expense</t>
  </si>
  <si>
    <t>Other Nonoperating Revenues (Expenses) and Transfers:</t>
  </si>
  <si>
    <t xml:space="preserve">    Investment and Endowment Income</t>
  </si>
  <si>
    <t>%,R,FACCOUNT,TGASB_34_35,X,NGIFTS</t>
  </si>
  <si>
    <t xml:space="preserve">    Private Gifts</t>
  </si>
  <si>
    <t>%,FACCOUNT,TGASB_34_35,X,NINTEREST CAP DEBT</t>
  </si>
  <si>
    <t xml:space="preserve">    Interest Expense</t>
  </si>
  <si>
    <t>%,R,FACCOUNT,TGASB_34_35,X,NFEDERAL APPROPS,NPAYMENTS TO BENE,NRETIREMENT BENEFITS,NSTATE APPROPS</t>
  </si>
  <si>
    <t xml:space="preserve">    Other Nonoperating Revenues and Expenses</t>
  </si>
  <si>
    <t>%,R,FACCOUNT,TGASB_34_35,X,NTRANSFERS</t>
  </si>
  <si>
    <t xml:space="preserve">    Transfers</t>
  </si>
  <si>
    <t xml:space="preserve">        Net Other Nonoperating Revenues (Expenses)</t>
  </si>
  <si>
    <t xml:space="preserve">          and Transfers</t>
  </si>
  <si>
    <t xml:space="preserve">            Increase (Decrease) in Net Assets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</si>
  <si>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</si>
  <si>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</si>
  <si>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</si>
  <si>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</si>
  <si>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</si>
  <si>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</si>
  <si>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</si>
  <si>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PGASB13K</t>
  </si>
  <si>
    <t>Balance
July 1, 2004</t>
  </si>
  <si>
    <t>Gifts, Grants
&amp; Contracts</t>
  </si>
  <si>
    <t>Income from
Student Loans</t>
  </si>
  <si>
    <t>Investments &amp;
Other Income</t>
  </si>
  <si>
    <t>Deductions</t>
  </si>
  <si>
    <t>Transfers
In (Out)</t>
  </si>
  <si>
    <t>RESTRICTED:</t>
  </si>
  <si>
    <t>%,VK6001</t>
  </si>
  <si>
    <t>HPL-DENTAL</t>
  </si>
  <si>
    <t>%,VK6002</t>
  </si>
  <si>
    <t>H P L-MEDICINE</t>
  </si>
  <si>
    <t>%,VK6003</t>
  </si>
  <si>
    <t>H P L-PHARMACY</t>
  </si>
  <si>
    <t>%,VK6004</t>
  </si>
  <si>
    <t>NATIONAL DIRECT</t>
  </si>
  <si>
    <t>%,VK6005</t>
  </si>
  <si>
    <t>DHHS-LDS - PHARMACY</t>
  </si>
  <si>
    <t>%,VK6006</t>
  </si>
  <si>
    <t>DHHS-LDS - DENTAL</t>
  </si>
  <si>
    <t>%,VK6007</t>
  </si>
  <si>
    <t>DHHS-LDS - MEDICINE</t>
  </si>
  <si>
    <t>%,VK6008</t>
  </si>
  <si>
    <t>NURSING LOAN-GRAD</t>
  </si>
  <si>
    <t>%,VK6009</t>
  </si>
  <si>
    <t>DOUBTFUL LOAN-FED</t>
  </si>
  <si>
    <t>%,VK6010</t>
  </si>
  <si>
    <t>ALQUIST STUDENT LOAN</t>
  </si>
  <si>
    <t>%,VK6011</t>
  </si>
  <si>
    <t>AM DENT ASSN LOAN</t>
  </si>
  <si>
    <t>%,VK6012</t>
  </si>
  <si>
    <t>AUDITED HPLP LOAN FD</t>
  </si>
  <si>
    <t>%,VK6013</t>
  </si>
  <si>
    <t>FRED BAXTER LOAN</t>
  </si>
  <si>
    <t>%,VK6014</t>
  </si>
  <si>
    <t>EUNICE BEIMDIEK LN</t>
  </si>
  <si>
    <t>%,VK6015</t>
  </si>
  <si>
    <t>DR D J BLANFORD LOAN</t>
  </si>
  <si>
    <t>%,VK6016</t>
  </si>
  <si>
    <t>MRS H J BONE LOAN</t>
  </si>
  <si>
    <t>%,VK6017</t>
  </si>
  <si>
    <t>DR E L BRADDOCK LOAN</t>
  </si>
  <si>
    <t>%,VK6018</t>
  </si>
  <si>
    <t>GRACIA BREMMER LN FD</t>
  </si>
  <si>
    <t>%,VK6019</t>
  </si>
  <si>
    <t>R L BRIGGS MEM LN</t>
  </si>
  <si>
    <t>%,VK6020</t>
  </si>
  <si>
    <t>HUGH AND FLO BRYANT</t>
  </si>
  <si>
    <t>%,VK6021</t>
  </si>
  <si>
    <t>CENTRAL DISTRICT LN</t>
  </si>
  <si>
    <t>%,VK6022</t>
  </si>
  <si>
    <t>DENTAL LOAN FUND</t>
  </si>
  <si>
    <t>%,VK6023</t>
  </si>
  <si>
    <t>DR E A DEVINS LOAN</t>
  </si>
  <si>
    <t>%,VK6024</t>
  </si>
  <si>
    <t>RUSSELL ELLIOTT ED</t>
  </si>
  <si>
    <t>%,VK6025</t>
  </si>
  <si>
    <t>EXCHANGE CLUB LOAN</t>
  </si>
  <si>
    <t>%,VK6026</t>
  </si>
  <si>
    <t>FACULTY-STAFF LOAN</t>
  </si>
  <si>
    <t>%,VK6027</t>
  </si>
  <si>
    <t>FERGUSON LOAN FUND</t>
  </si>
  <si>
    <t>%,VK6028</t>
  </si>
  <si>
    <t>GENERAL STUDENT LOAN</t>
  </si>
  <si>
    <t>%,VK6029</t>
  </si>
  <si>
    <t>JOE GILBERT LOAN</t>
  </si>
  <si>
    <t>%,VK6030</t>
  </si>
  <si>
    <t>TED GILMORE FUND</t>
  </si>
  <si>
    <t>%,VK6031</t>
  </si>
  <si>
    <t>GR PLAINS DENTAL LN</t>
  </si>
  <si>
    <t>%,VK6032</t>
  </si>
  <si>
    <t>HARGRAVE LOAN FD</t>
  </si>
  <si>
    <t>%,VK6033</t>
  </si>
  <si>
    <t>HARTVIGENSEN LOAN FD</t>
  </si>
  <si>
    <t>%,VK6034</t>
  </si>
  <si>
    <t>HAWKINS LOAN FUND</t>
  </si>
  <si>
    <t>%,VK6035</t>
  </si>
  <si>
    <t>INDIAN STU CLB LOAN</t>
  </si>
  <si>
    <t>%,VK6036</t>
  </si>
  <si>
    <t>INTL COLL DENTIST LN</t>
  </si>
  <si>
    <t>%,VK6037</t>
  </si>
  <si>
    <t>WM R JACQUES FUND</t>
  </si>
  <si>
    <t>%,VK6038</t>
  </si>
  <si>
    <t>JAPAN-AMER EMER LOAN</t>
  </si>
  <si>
    <t>%,VK6039</t>
  </si>
  <si>
    <t>R W JOHNSON FDN-DENT</t>
  </si>
  <si>
    <t>%,VK6040</t>
  </si>
  <si>
    <t>R W JOHNSON FDN</t>
  </si>
  <si>
    <t>%,VK6041</t>
  </si>
  <si>
    <t>KANSAS DENTAL AUX LN</t>
  </si>
  <si>
    <t>%,VK6042</t>
  </si>
  <si>
    <t>KELLOGG STUDENT LOAN</t>
  </si>
  <si>
    <t>%,VK6043</t>
  </si>
  <si>
    <t>MAX LEUPOLD SCHP LN</t>
  </si>
  <si>
    <t>%,VK6044</t>
  </si>
  <si>
    <t>LOGAN STUDY CLUD FD</t>
  </si>
  <si>
    <t>%,VK6045</t>
  </si>
  <si>
    <t>H E &amp; D D LOUGH LOAN</t>
  </si>
  <si>
    <t>%,VK6046</t>
  </si>
  <si>
    <t>NADINE C LOUGH LOAN</t>
  </si>
  <si>
    <t>%,VK6047</t>
  </si>
  <si>
    <t>A D MARTIN MEMORIAL</t>
  </si>
  <si>
    <t>%,VK6048</t>
  </si>
  <si>
    <t>MCCREIGHT LOAN FUND</t>
  </si>
  <si>
    <t>%,VK6049</t>
  </si>
  <si>
    <t>MEDICAL STUDENT LOAN</t>
  </si>
  <si>
    <t>%,VK6050</t>
  </si>
  <si>
    <t>MEDLINK LOAN FUND</t>
  </si>
  <si>
    <t>%,VK6051</t>
  </si>
  <si>
    <t>MID-CENT DENT LOAN</t>
  </si>
  <si>
    <t>%,VK6052</t>
  </si>
  <si>
    <t>MO REPERTORY LOAN</t>
  </si>
  <si>
    <t>%,VK6053</t>
  </si>
  <si>
    <t>MO REXALLITE LOAN</t>
  </si>
  <si>
    <t>%,VK6054</t>
  </si>
  <si>
    <t>DR G ROTH DENT ST LN</t>
  </si>
  <si>
    <t>%,VK6055</t>
  </si>
  <si>
    <t>J R SWARTZ MEMORIAL</t>
  </si>
  <si>
    <t>%,VK6056</t>
  </si>
  <si>
    <t>MURRAY STUDENT LOAN</t>
  </si>
  <si>
    <t>%,VK6057</t>
  </si>
  <si>
    <t>ARTHUR NELSON LOAN</t>
  </si>
  <si>
    <t>%,VK6058</t>
  </si>
  <si>
    <t>O'DELL DENTAL LOAN</t>
  </si>
  <si>
    <t>%,VK6059</t>
  </si>
  <si>
    <t>ORTHO STUDENT LOAN</t>
  </si>
  <si>
    <t>%,VK6060</t>
  </si>
  <si>
    <t>RODDY OSBORNE FUND</t>
  </si>
  <si>
    <t>%,VK6061</t>
  </si>
  <si>
    <t>PARROTT FDN LOAN</t>
  </si>
  <si>
    <t>%,VK6062</t>
  </si>
  <si>
    <t>J C PENTICUFF MEMOR</t>
  </si>
  <si>
    <t>%,VK6063</t>
  </si>
  <si>
    <t>PHARMACY ALUMNI LOAN</t>
  </si>
  <si>
    <t>%,VK6064</t>
  </si>
  <si>
    <t>PHARM-CHEM ALLIED CO</t>
  </si>
  <si>
    <t>%,VK6065</t>
  </si>
  <si>
    <t>PHARMACY-I KATZ MEM</t>
  </si>
  <si>
    <t>%,VK6066</t>
  </si>
  <si>
    <t>PHARM-J S WATKINS LN</t>
  </si>
  <si>
    <t>%,VK6067</t>
  </si>
  <si>
    <t>PETER POTTER LOAN</t>
  </si>
  <si>
    <t>%,VK6068</t>
  </si>
  <si>
    <t>POWELL REVOLVING LN</t>
  </si>
  <si>
    <t>%,VK6069</t>
  </si>
  <si>
    <t>RUEBEN RHODES MEM</t>
  </si>
  <si>
    <t>%,VK6070</t>
  </si>
  <si>
    <t>SCHOOL OF PHARMACY</t>
  </si>
  <si>
    <t>%,VK6071</t>
  </si>
  <si>
    <t>O M SCOTT LOAN FUND</t>
  </si>
  <si>
    <t>%,VK6072</t>
  </si>
  <si>
    <t>SECOND PRESB INTL LN</t>
  </si>
  <si>
    <t>%,VK6073</t>
  </si>
  <si>
    <t>R A SHANNON LOAN</t>
  </si>
  <si>
    <t>%,VK6074</t>
  </si>
  <si>
    <t>SMALL LOAN EMERG FD</t>
  </si>
  <si>
    <t>%,VK6075</t>
  </si>
  <si>
    <t>R &amp; H SMITH LOAN</t>
  </si>
  <si>
    <t>%,VK6076</t>
  </si>
  <si>
    <t>SOC OF NEW ENG WOMEN</t>
  </si>
  <si>
    <t>%,VK6077</t>
  </si>
  <si>
    <t>SW DIST DENT STU LN</t>
  </si>
  <si>
    <t>%,VK6078</t>
  </si>
  <si>
    <t>T DUFF STEWARD MEM</t>
  </si>
  <si>
    <t>%,VK6079</t>
  </si>
  <si>
    <t>FRIENDS MEDICAL LOAN</t>
  </si>
  <si>
    <t>%,VK6080</t>
  </si>
  <si>
    <t>STUDENT AID FUND</t>
  </si>
  <si>
    <t>%,VK6081</t>
  </si>
  <si>
    <t>TOPEKA DENT AUX LN</t>
  </si>
  <si>
    <t>%,VK6082</t>
  </si>
  <si>
    <t>UNITED STUDENT AID</t>
  </si>
  <si>
    <t>%,VK6083</t>
  </si>
  <si>
    <t>UMKC ALUMNI EMERG LN</t>
  </si>
  <si>
    <t>%,VK6085</t>
  </si>
  <si>
    <t>C E VIRDEN MED STULN</t>
  </si>
  <si>
    <t>%,VK6087</t>
  </si>
  <si>
    <t>W CENT RET DRUG ASSN</t>
  </si>
  <si>
    <t>%,VK6088</t>
  </si>
  <si>
    <t>WEST MO FRIEND EM LN</t>
  </si>
  <si>
    <t>%,VK6091</t>
  </si>
  <si>
    <t>R W WORTS MEM ST LN</t>
  </si>
  <si>
    <t>%,VK6092</t>
  </si>
  <si>
    <t>WYANDOTTE CO DENT SO</t>
  </si>
  <si>
    <t>%,VK6094</t>
  </si>
  <si>
    <t>STUDENT LOAN SUSPENS</t>
  </si>
  <si>
    <t>%,VK6095</t>
  </si>
  <si>
    <t>ALW-DBFL LN N-FD RE</t>
  </si>
  <si>
    <t>%,VK6097</t>
  </si>
  <si>
    <t>UMKC ALUM ASSN LOAN</t>
  </si>
  <si>
    <t>%,VK6099</t>
  </si>
  <si>
    <t>IVA E BASORE LOAN</t>
  </si>
  <si>
    <t>%,VK6100</t>
  </si>
  <si>
    <t>CHRISTIAN LOAN FUND</t>
  </si>
  <si>
    <t>%,FPROGRAM_CODE,TPROGRAM,X,NR_LOANPGM,NA_LOANPGM,NK_LOANPGM,NC_LOANPGM,NE_LOANPGM,NS_LOANPGM,NU_LOANPGM,FFUND_CODE,TGASB_34_35_FUND,NLOAN_FUNDS_RESTEXP,NLOAN_FUNDS_NONEXP</t>
  </si>
  <si>
    <t>TOTAL RESTRICTED</t>
  </si>
  <si>
    <t>UNRESTRICTED:</t>
  </si>
  <si>
    <t>%,VK6084</t>
  </si>
  <si>
    <t>UMKC S-T LOANS</t>
  </si>
  <si>
    <t>%,VK6089</t>
  </si>
  <si>
    <t>W WILLIAMS LOAN FUND</t>
  </si>
  <si>
    <t>%,VK6090</t>
  </si>
  <si>
    <t>M WOODSON MEM STU LN</t>
  </si>
  <si>
    <t>%,VK6093</t>
  </si>
  <si>
    <t>ALLOW DTFL NOTE-NF-U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</si>
  <si>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</si>
  <si>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</si>
  <si>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</si>
  <si>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</si>
  <si>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</si>
  <si>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</si>
  <si>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</si>
  <si>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</si>
  <si>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</si>
  <si>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PGASB14K</t>
  </si>
  <si>
    <t>Gifts and
Other
Additions</t>
  </si>
  <si>
    <t>Income (Loss)
added to
Principal</t>
  </si>
  <si>
    <t>Gain (Loss)
on Sale of
Securities</t>
  </si>
  <si>
    <t>ENDOWMENT FUNDS:</t>
  </si>
  <si>
    <t>INCOME RESTRICTED -</t>
  </si>
  <si>
    <t>%,VK0000</t>
  </si>
  <si>
    <t>A&amp;S FAMILY FD SCHP</t>
  </si>
  <si>
    <t>%,VK0002</t>
  </si>
  <si>
    <t>ADV ART GUILD GRANT</t>
  </si>
  <si>
    <t>%,VK0003</t>
  </si>
  <si>
    <t>C C ALLEN SCHP</t>
  </si>
  <si>
    <t>%,VK0005</t>
  </si>
  <si>
    <t>AZIMA SCHP</t>
  </si>
  <si>
    <t>%,VK0006</t>
  </si>
  <si>
    <t>J &amp; P ANDERSON SCHP</t>
  </si>
  <si>
    <t>%,VK0007</t>
  </si>
  <si>
    <t>W J BALDUS SCHP</t>
  </si>
  <si>
    <t>%,VK0008</t>
  </si>
  <si>
    <t>BIOLOGICAL SCI ENDOW</t>
  </si>
  <si>
    <t>%,VK0009</t>
  </si>
  <si>
    <t>BARGAR SCHOLARSHIP</t>
  </si>
  <si>
    <t>%,VK0010</t>
  </si>
  <si>
    <t>BALDUS SCHOLARS FUND</t>
  </si>
  <si>
    <t>%,VK0011</t>
  </si>
  <si>
    <t>GERALDINE BARROWS SC</t>
  </si>
  <si>
    <t>%,VK0013</t>
  </si>
  <si>
    <t>WHEADON BLOCH SCHP</t>
  </si>
  <si>
    <t>%,VK0014</t>
  </si>
  <si>
    <t>BRENNER TRANS SCHP</t>
  </si>
  <si>
    <t>%,VK0016</t>
  </si>
  <si>
    <t>J E BROWN AWARD</t>
  </si>
  <si>
    <t>%,VK0017</t>
  </si>
  <si>
    <t>R M BROWN MEM SCHP</t>
  </si>
  <si>
    <t>%,VK0018</t>
  </si>
  <si>
    <t>BURKHOLDER MEM SCHP</t>
  </si>
  <si>
    <t>%,VK0019</t>
  </si>
  <si>
    <t>CAIRNS SCHP IN BUS</t>
  </si>
  <si>
    <t>%,VK0020</t>
  </si>
  <si>
    <t>CAVANAUGH SCHP</t>
  </si>
  <si>
    <t>%,VK0021</t>
  </si>
  <si>
    <t>CIVIC ORCHESTRA FUND</t>
  </si>
  <si>
    <t>%,VK0022</t>
  </si>
  <si>
    <t>P K COCKEFAIR SCHP</t>
  </si>
  <si>
    <t>%,VK0023</t>
  </si>
  <si>
    <t>A &amp; J COLEMAN SCHP</t>
  </si>
  <si>
    <t>%,VK0024</t>
  </si>
  <si>
    <t>CALMES MEM SCHP FD</t>
  </si>
  <si>
    <t>%,VK0025</t>
  </si>
  <si>
    <t>FONG WU CHENG SCHP</t>
  </si>
  <si>
    <t>%,VK0026</t>
  </si>
  <si>
    <t>COLLEGE CLUB TEAGUE</t>
  </si>
  <si>
    <t>%,VK0027</t>
  </si>
  <si>
    <t>W COOK PIANO SCHP</t>
  </si>
  <si>
    <t>%,VK0028</t>
  </si>
  <si>
    <t>H W COOKINGHAM SCHP</t>
  </si>
  <si>
    <t>%,VK0030</t>
  </si>
  <si>
    <t>E &amp; H DARBY SCHP</t>
  </si>
  <si>
    <t>%,VK0031</t>
  </si>
  <si>
    <t>DE CLERCK PHARMACY</t>
  </si>
  <si>
    <t>%,VK0032</t>
  </si>
  <si>
    <t>DELTA CHI SCHP</t>
  </si>
  <si>
    <t>%,VK0033</t>
  </si>
  <si>
    <t>L L DEXTER SCHP</t>
  </si>
  <si>
    <t>%,VK0034</t>
  </si>
  <si>
    <t>DIGGS SCHOLARSHIP</t>
  </si>
  <si>
    <t>%,VK0035</t>
  </si>
  <si>
    <t>EVA R DONNELL SCHOLR</t>
  </si>
  <si>
    <t>%,VK0037</t>
  </si>
  <si>
    <t>EDUCATION ALUMNI SCH</t>
  </si>
  <si>
    <t>%,VK0038</t>
  </si>
  <si>
    <t>ESTERLY SCHOLARSHIP</t>
  </si>
  <si>
    <t>%,VK0040</t>
  </si>
  <si>
    <t>FIELD WRITING SCHP</t>
  </si>
  <si>
    <t>%,VK0041</t>
  </si>
  <si>
    <t>FINTER SCHOL COSTUME</t>
  </si>
  <si>
    <t>%,VK0042</t>
  </si>
  <si>
    <t>FLAKE SCHOLARSHIP</t>
  </si>
  <si>
    <t>%,VK0043</t>
  </si>
  <si>
    <t>FLARSHEIM SCHP</t>
  </si>
  <si>
    <t>%,VK0047</t>
  </si>
  <si>
    <t>FD DEAN FOUNDERS AWD</t>
  </si>
  <si>
    <t>%,VK0048</t>
  </si>
  <si>
    <t>MARY E FOWLER FD</t>
  </si>
  <si>
    <t>%,VK0049</t>
  </si>
  <si>
    <t>FRIENDS OF TRUMAN CA</t>
  </si>
  <si>
    <t>%,VK0050</t>
  </si>
  <si>
    <t>GEORGE &amp; GRACE FOX</t>
  </si>
  <si>
    <t>%,VK0051</t>
  </si>
  <si>
    <t>RYAN GREENBERG SCHP</t>
  </si>
  <si>
    <t>%,VK0052</t>
  </si>
  <si>
    <t>FULLERTON SCHP</t>
  </si>
  <si>
    <t>%,VK0053</t>
  </si>
  <si>
    <t>RUTH GANT MEM SCHP</t>
  </si>
  <si>
    <t>%,VK0054</t>
  </si>
  <si>
    <t>OTIS GENTRY SCHP</t>
  </si>
  <si>
    <t>%,VK0055</t>
  </si>
  <si>
    <t>GOLD STAR MOTHERS KC</t>
  </si>
  <si>
    <t>%,VK0056</t>
  </si>
  <si>
    <t>ESTATE PLANNING SOC</t>
  </si>
  <si>
    <t>%,VK0057</t>
  </si>
  <si>
    <t>M W &amp; W S GORDON FD</t>
  </si>
  <si>
    <t>%,VK0058</t>
  </si>
  <si>
    <t>FG HALL-WS GORDON FD</t>
  </si>
  <si>
    <t>%,VK0059</t>
  </si>
  <si>
    <t>S H HARE LIBRARY FD</t>
  </si>
  <si>
    <t>%,VK0060</t>
  </si>
  <si>
    <t>HARMON SCHOLARS FUND</t>
  </si>
  <si>
    <t>%,VK0062</t>
  </si>
  <si>
    <t>MIKE GREENE MEMORIAL</t>
  </si>
  <si>
    <t>%,VK0063</t>
  </si>
  <si>
    <t>HALLEY SCHP FUND</t>
  </si>
  <si>
    <t>%,VK0064</t>
  </si>
  <si>
    <t>DR DAN HEDGE SCHP</t>
  </si>
  <si>
    <t>%,VK0065</t>
  </si>
  <si>
    <t>GUERRON LEACH SCHP</t>
  </si>
  <si>
    <t>%,VK0066</t>
  </si>
  <si>
    <t>E B HODGES MEM</t>
  </si>
  <si>
    <t>%,VK0067</t>
  </si>
  <si>
    <t>HOWARD E HUSELTON SC</t>
  </si>
  <si>
    <t>%,VK0068</t>
  </si>
  <si>
    <t>IND AAUW END SCHOLAR</t>
  </si>
  <si>
    <t>%,VK0069</t>
  </si>
  <si>
    <t>INDEPEN JAYCEES SCSP</t>
  </si>
  <si>
    <t>%,VK0070</t>
  </si>
  <si>
    <t>INDEP YOUNG MATRONS</t>
  </si>
  <si>
    <t>%,VK0071</t>
  </si>
  <si>
    <t>INFO PROD INC SCHOL</t>
  </si>
  <si>
    <t>%,VK0072</t>
  </si>
  <si>
    <t>DOUGLAS IRWIN MEM SH</t>
  </si>
  <si>
    <t>%,VK0073</t>
  </si>
  <si>
    <t>ENID &amp; CROSBY KEMPER</t>
  </si>
  <si>
    <t>%,VK0074</t>
  </si>
  <si>
    <t>MARY KNUTSON SCHP</t>
  </si>
  <si>
    <t>%,VK0075</t>
  </si>
  <si>
    <t>E K JACOBS MEM SCHP</t>
  </si>
  <si>
    <t>%,VK0076</t>
  </si>
  <si>
    <t>WM JACQUES STUDNT AD</t>
  </si>
  <si>
    <t>%,VK0077</t>
  </si>
  <si>
    <t>JOB SCHOLARSHIP</t>
  </si>
  <si>
    <t>%,VK0078</t>
  </si>
  <si>
    <t>PHYLLIS J JONES</t>
  </si>
  <si>
    <t>%,VK0079</t>
  </si>
  <si>
    <t>KC ELEM TEACHERS CLB</t>
  </si>
  <si>
    <t>%,VK0080</t>
  </si>
  <si>
    <t>K C WOMENS GUILD SCH</t>
  </si>
  <si>
    <t>%,VK0081</t>
  </si>
  <si>
    <t>M B KEMP END SCHP</t>
  </si>
  <si>
    <t>%,VK0083</t>
  </si>
  <si>
    <t>ARTHUR KRIEHN SCH</t>
  </si>
  <si>
    <t>%,VK0084</t>
  </si>
  <si>
    <t>ALLEN CRONK SCHP</t>
  </si>
  <si>
    <t>%,VK0085</t>
  </si>
  <si>
    <t>SANFORD B LADD AWARD</t>
  </si>
  <si>
    <t>%,VK0086</t>
  </si>
  <si>
    <t>RALPH S LATSHAW AWD</t>
  </si>
  <si>
    <t>%,VK0087</t>
  </si>
  <si>
    <t>LEATHERMAN SCHOL FD</t>
  </si>
  <si>
    <t>%,VK0088</t>
  </si>
  <si>
    <t>D LIEBERMAN MEM SCHP</t>
  </si>
  <si>
    <t>%,VK0089</t>
  </si>
  <si>
    <t>R &amp; A M LUYBEN SCHP</t>
  </si>
  <si>
    <t>%,VK0091</t>
  </si>
  <si>
    <t>MARGOLIS CONSERV SCH</t>
  </si>
  <si>
    <t>%,VK0094</t>
  </si>
  <si>
    <t>PAT MCILRATH SCHP</t>
  </si>
  <si>
    <t>%,VK0095</t>
  </si>
  <si>
    <t>MCCOY-BALDUS SCHP</t>
  </si>
  <si>
    <t>%,VK0096</t>
  </si>
  <si>
    <t>CAMPOBELLO MC SWEGIN</t>
  </si>
  <si>
    <t>%,VK0098</t>
  </si>
  <si>
    <t>MKTG COMM SCHP</t>
  </si>
  <si>
    <t>%,VK0099</t>
  </si>
  <si>
    <t>MONTGOMERY MEM SCHP</t>
  </si>
  <si>
    <t>%,VK0100</t>
  </si>
  <si>
    <t>ANNETTE MOORE AWARD</t>
  </si>
  <si>
    <t>%,VK0101</t>
  </si>
  <si>
    <t>JOHN P MORGAN SCHP</t>
  </si>
  <si>
    <t>%,VK0103</t>
  </si>
  <si>
    <t>MORRIS ASSOC-KC BANK</t>
  </si>
  <si>
    <t>%,VK0105</t>
  </si>
  <si>
    <t>NARAS MUSIC AWARD</t>
  </si>
  <si>
    <t>%,VK0106</t>
  </si>
  <si>
    <t>E H NEWCOMB MEM SCHP</t>
  </si>
  <si>
    <t>%,VK0107</t>
  </si>
  <si>
    <t>NEWCOMB SO CA SCHP</t>
  </si>
  <si>
    <t>%,VK0108</t>
  </si>
  <si>
    <t>OELSNER SCHOLARSHIP</t>
  </si>
  <si>
    <t>%,VK0109</t>
  </si>
  <si>
    <t>MERRILL OTIS FUND</t>
  </si>
  <si>
    <t>%,VK0110</t>
  </si>
  <si>
    <t>DUDLEY PITTS MEMORAL</t>
  </si>
  <si>
    <t>%,VK0111</t>
  </si>
  <si>
    <t>NORMAN&amp;ELAINE POLSKY END FD</t>
  </si>
  <si>
    <t>%,VK0113</t>
  </si>
  <si>
    <t>N J S QUERL SCHOLAR</t>
  </si>
  <si>
    <t>%,VK0114</t>
  </si>
  <si>
    <t>RICH CORP LAW PRIZE</t>
  </si>
  <si>
    <t>%,VK0115</t>
  </si>
  <si>
    <t>RILEY DENTAL SCHP</t>
  </si>
  <si>
    <t>%,VK0116</t>
  </si>
  <si>
    <t>DONALD W REYNOLDS SH</t>
  </si>
  <si>
    <t>%,VK0118</t>
  </si>
  <si>
    <t>S &amp; C ROACH SCHP</t>
  </si>
  <si>
    <t>%,VK0119</t>
  </si>
  <si>
    <t>ROBERTSON SCHP</t>
  </si>
  <si>
    <t>%,VK0120</t>
  </si>
  <si>
    <t>OMAR E ROBINSON</t>
  </si>
  <si>
    <t>%,VK0121</t>
  </si>
  <si>
    <t>LOUIS H EHRLICH SCHL</t>
  </si>
  <si>
    <t>%,VK0122</t>
  </si>
  <si>
    <t>L S ROTHSCHILD FUND</t>
  </si>
  <si>
    <t>%,VK0123</t>
  </si>
  <si>
    <t>CAROLINE SCHUTTE SCH</t>
  </si>
  <si>
    <t>%,VK0124</t>
  </si>
  <si>
    <t>SHAH MEDICAL SCHP</t>
  </si>
  <si>
    <t>%,VK0125</t>
  </si>
  <si>
    <t>SMITHER SCHOLARSHIP</t>
  </si>
  <si>
    <t>%,VK0126</t>
  </si>
  <si>
    <t>R &amp; P SNYDER SCHP</t>
  </si>
  <si>
    <t>%,VK0127</t>
  </si>
  <si>
    <t>DAVID SNOWER MEM</t>
  </si>
  <si>
    <t>%,VK0129</t>
  </si>
  <si>
    <t>STEIN-OPPENHEIMER</t>
  </si>
  <si>
    <t>%,VK0130</t>
  </si>
  <si>
    <t>STEPHENSON MUSIC ED</t>
  </si>
  <si>
    <t>%,VK0131</t>
  </si>
  <si>
    <t>LEITH STEVENS MEM</t>
  </si>
  <si>
    <t>%,VK0132</t>
  </si>
  <si>
    <t>BARBARA STORCK AWD</t>
  </si>
  <si>
    <t>%,VK0133</t>
  </si>
  <si>
    <t>STRANDBERG ENDOWMENT</t>
  </si>
  <si>
    <t>%,VK0134</t>
  </si>
  <si>
    <t>STL FR UMKC MED SCHP</t>
  </si>
  <si>
    <t>%,VK0135</t>
  </si>
  <si>
    <t>THOMAS MEM JAZZ SCHP</t>
  </si>
  <si>
    <t>%,VK0137</t>
  </si>
  <si>
    <t>TOMICH MEMORIAL</t>
  </si>
  <si>
    <t>%,VK0139</t>
  </si>
  <si>
    <t>VAN DEURSEN VOCAL</t>
  </si>
  <si>
    <t>%,VK0140</t>
  </si>
  <si>
    <t>KEVIN VANCE MEM SCH</t>
  </si>
  <si>
    <t>%,VK0141</t>
  </si>
  <si>
    <t>WILLIAM VOLKER SCHP</t>
  </si>
  <si>
    <t>%,VK0142</t>
  </si>
  <si>
    <t>DENIS WARD SCHP</t>
  </si>
  <si>
    <t>%,VK0143</t>
  </si>
  <si>
    <t>C B WATTS SCHP</t>
  </si>
  <si>
    <t>%,VK0144</t>
  </si>
  <si>
    <t>RONALD N WEST SCHP</t>
  </si>
  <si>
    <t>%,VK0146</t>
  </si>
  <si>
    <t>PROF ENGINEERS AUX</t>
  </si>
  <si>
    <t>%,VK0147</t>
  </si>
  <si>
    <t>WEST MO FRIENDS -MED</t>
  </si>
  <si>
    <t>%,VK0148</t>
  </si>
  <si>
    <t>WOMEN'S COMM CONSERV</t>
  </si>
  <si>
    <t>%,VK0149</t>
  </si>
  <si>
    <t>WHEELOCK SCHP</t>
  </si>
  <si>
    <t>%,VK0150</t>
  </si>
  <si>
    <t>HAZEL B WILLIAMS SCH</t>
  </si>
  <si>
    <t>%,VK0153</t>
  </si>
  <si>
    <t>L &amp; H HILL SCHOL</t>
  </si>
  <si>
    <t>%,VK0154</t>
  </si>
  <si>
    <t>C W ALLENDORFER-BANK</t>
  </si>
  <si>
    <t>%,VK0155</t>
  </si>
  <si>
    <t>ALUMNI REUNION FELL</t>
  </si>
  <si>
    <t>%,VK0156</t>
  </si>
  <si>
    <t>C BALDRIDGE ENDOW</t>
  </si>
  <si>
    <t>%,VK0159</t>
  </si>
  <si>
    <t>D BENJAMIN LIBR COLL</t>
  </si>
  <si>
    <t>%,VK0163</t>
  </si>
  <si>
    <t>MO CHR KIMBALL MRI</t>
  </si>
  <si>
    <t>%,VK0165</t>
  </si>
  <si>
    <t>H BONFILS PROF CONSV</t>
  </si>
  <si>
    <t>%,VK0167</t>
  </si>
  <si>
    <t>BRENNER FAC AWD</t>
  </si>
  <si>
    <t>%,VK0168</t>
  </si>
  <si>
    <t>BUTLER FDN FELLOW</t>
  </si>
  <si>
    <t>%,VK0170</t>
  </si>
  <si>
    <t>CHAPMAN ENDOWMENT</t>
  </si>
  <si>
    <t>%,VK0172</t>
  </si>
  <si>
    <t>C B COCKEFAIR CHAIR</t>
  </si>
  <si>
    <t>%,VK0176</t>
  </si>
  <si>
    <t>DALEE FUND</t>
  </si>
  <si>
    <t>%,VK0177</t>
  </si>
  <si>
    <t>DEAN'S OPPORTUN FD</t>
  </si>
  <si>
    <t>%,VK0178</t>
  </si>
  <si>
    <t>ERNEST DICK LECT FD</t>
  </si>
  <si>
    <t>%,VK0179</t>
  </si>
  <si>
    <t>DIMOND TAKE WING FND</t>
  </si>
  <si>
    <t>%,VK0180</t>
  </si>
  <si>
    <t>MED SCH ALUMNI BALL</t>
  </si>
  <si>
    <t>%,VK0181</t>
  </si>
  <si>
    <t>MO. CHAIR - DIVELEY</t>
  </si>
  <si>
    <t>%,VK0185</t>
  </si>
  <si>
    <t>ENG GOOD TEACH AWARD</t>
  </si>
  <si>
    <t>%,VK0186</t>
  </si>
  <si>
    <t>MMD MO PROF ENTREPRE</t>
  </si>
  <si>
    <t>%,VK0187</t>
  </si>
  <si>
    <t>MMD MO PROF BIOLOGY</t>
  </si>
  <si>
    <t>%,VK0188</t>
  </si>
  <si>
    <t>FELD END FOR LETTERS</t>
  </si>
  <si>
    <t>%,VK0190</t>
  </si>
  <si>
    <t>GERSHON HADAS JUDACI</t>
  </si>
  <si>
    <t>%,VK0191</t>
  </si>
  <si>
    <t>WILLIAM GRANT MO PRF</t>
  </si>
  <si>
    <t>%,VK0194</t>
  </si>
  <si>
    <t>HARZFELD CHAIR-BU AD</t>
  </si>
  <si>
    <t>%,VK0195</t>
  </si>
  <si>
    <t>HASHINGER PROF-MED</t>
  </si>
  <si>
    <t>%,VK0197</t>
  </si>
  <si>
    <t>MO CHAIR - HICKLIN</t>
  </si>
  <si>
    <t>%,VK0198</t>
  </si>
  <si>
    <t>F HOFFMAN MEM</t>
  </si>
  <si>
    <t>%,VK0199</t>
  </si>
  <si>
    <t>R HULEN PROF-URB AFF</t>
  </si>
  <si>
    <t>%,VK0200</t>
  </si>
  <si>
    <t>J P KEM LIBRARY END</t>
  </si>
  <si>
    <t>%,VK0202</t>
  </si>
  <si>
    <t>KAUFFMAN MO CHR EDU</t>
  </si>
  <si>
    <t>%,VK0203</t>
  </si>
  <si>
    <t>KAUFFMAN MO CHR INT</t>
  </si>
  <si>
    <t>%,VK0204</t>
  </si>
  <si>
    <t>KAUFFMAN MO CHR III</t>
  </si>
  <si>
    <t>%,VK0205</t>
  </si>
  <si>
    <t>CLARENCE KIVETT END</t>
  </si>
  <si>
    <t>%,VK0207</t>
  </si>
  <si>
    <t>LABUDDE ENDOWMENT</t>
  </si>
  <si>
    <t>%,VK0208</t>
  </si>
  <si>
    <t>LEVITT PROF IN HUM</t>
  </si>
  <si>
    <t>%,VK0210</t>
  </si>
  <si>
    <t>M MARTINEZ-CARRION BIO SC LEC</t>
  </si>
  <si>
    <t>%,VK0211</t>
  </si>
  <si>
    <t>SOL MARGOLIN EDUC FD</t>
  </si>
  <si>
    <t>%,VK0212</t>
  </si>
  <si>
    <t>E W &amp; K R MARES LIB</t>
  </si>
  <si>
    <t>%,VK0213</t>
  </si>
  <si>
    <t>L S C MILLSAP PROF</t>
  </si>
  <si>
    <t>%,VK0214</t>
  </si>
  <si>
    <t>R A C MILLSAP PROF</t>
  </si>
  <si>
    <t>%,VK0216</t>
  </si>
  <si>
    <t>MO CHAIR MMD BIO SCI</t>
  </si>
  <si>
    <t>%,VK0218</t>
  </si>
  <si>
    <t>MED SCHOOL AWD SERV</t>
  </si>
  <si>
    <t>%,VK0219</t>
  </si>
  <si>
    <t>MENN LIBRARY FUND</t>
  </si>
  <si>
    <t>%,VK0220</t>
  </si>
  <si>
    <t>MILLSAP DIST ARTIST</t>
  </si>
  <si>
    <t>%,VK0221</t>
  </si>
  <si>
    <t>DONALD MOCKER ENDOW</t>
  </si>
  <si>
    <t>%,VK0223</t>
  </si>
  <si>
    <t>ED NELSON PROF-DENT</t>
  </si>
  <si>
    <t>%,VK0224</t>
  </si>
  <si>
    <t>NICHOLS LIBR ENDOW</t>
  </si>
  <si>
    <t>%,VK0225</t>
  </si>
  <si>
    <t>OPPENSTEIN PROF</t>
  </si>
  <si>
    <t>%,VK0226</t>
  </si>
  <si>
    <t>WELLER OVERSTREET FD</t>
  </si>
  <si>
    <t>%,VK0230</t>
  </si>
  <si>
    <t>NON PROFIT MGMT</t>
  </si>
  <si>
    <t>%,VK0231</t>
  </si>
  <si>
    <t>E REISNER ENDOWMENT</t>
  </si>
  <si>
    <t>%,VK0235</t>
  </si>
  <si>
    <t>DR LEO ROGERS PROF</t>
  </si>
  <si>
    <t>%,VK0236</t>
  </si>
  <si>
    <t>S ORLANDO SOMERS PR</t>
  </si>
  <si>
    <t>%,VK0237</t>
  </si>
  <si>
    <t>PHILLIPS PROFESSORSP</t>
  </si>
  <si>
    <t>%,VK0240</t>
  </si>
  <si>
    <t>SECOND CENTURY DENTL</t>
  </si>
  <si>
    <t>%,VK0241</t>
  </si>
  <si>
    <t>MO PROF - SCHUTTE</t>
  </si>
  <si>
    <t>%,VK0242</t>
  </si>
  <si>
    <t>C F SCOFIELD BOOK FD</t>
  </si>
  <si>
    <t>%,VK0243</t>
  </si>
  <si>
    <t>H SILVERFORB FAC DEV</t>
  </si>
  <si>
    <t>%,VK0244</t>
  </si>
  <si>
    <t>SIRRIDGE LECTURE</t>
  </si>
  <si>
    <t>%,VK0245</t>
  </si>
  <si>
    <t>E A SMITH &amp; SM PGM</t>
  </si>
  <si>
    <t>%,VK0246</t>
  </si>
  <si>
    <t>EDWARD A SMITH / MO CHAIR LAW</t>
  </si>
  <si>
    <t>%,VK0247</t>
  </si>
  <si>
    <t>D &amp; D THOMPSON A&amp;S</t>
  </si>
  <si>
    <t>%,VK0248</t>
  </si>
  <si>
    <t>MO CHAIR STRANDBERG</t>
  </si>
  <si>
    <t>%,VK0249</t>
  </si>
  <si>
    <t>D &amp; D THOMPSON NURS</t>
  </si>
  <si>
    <t>%,VK0253</t>
  </si>
  <si>
    <t>STATLAND LIB ENDOW</t>
  </si>
  <si>
    <t>%,VK0254</t>
  </si>
  <si>
    <t>HELEN STEVENS SCHOL</t>
  </si>
  <si>
    <t>%,VK0257</t>
  </si>
  <si>
    <t>MO CHAIR - STRIPP</t>
  </si>
  <si>
    <t>%,VK0261</t>
  </si>
  <si>
    <t>UMKC GEN LIBRARY END</t>
  </si>
  <si>
    <t>%,VK0262</t>
  </si>
  <si>
    <t>VEATCH ENDOWMENT</t>
  </si>
  <si>
    <t>%,VK0263</t>
  </si>
  <si>
    <t>WASSERMAN MED SCH</t>
  </si>
  <si>
    <t>%,VK0264</t>
  </si>
  <si>
    <t>ROCHE LAB/ WILKINSON</t>
  </si>
  <si>
    <t>%,VK0265</t>
  </si>
  <si>
    <t>J &amp; E WOLFF COLLECT</t>
  </si>
  <si>
    <t>%,VK0267</t>
  </si>
  <si>
    <t>FOWLER &amp; ABRANZ SCHP</t>
  </si>
  <si>
    <t>%,VK0272</t>
  </si>
  <si>
    <t>JOEL C*BROWN BK AWD</t>
  </si>
  <si>
    <t>%,VK0273</t>
  </si>
  <si>
    <t>EUGENE*BUTLER SCSP</t>
  </si>
  <si>
    <t>%,VK0274</t>
  </si>
  <si>
    <t>PATRICIA GIER SCSP</t>
  </si>
  <si>
    <t>%,VK0276</t>
  </si>
  <si>
    <t>HENSON LECTURE IN CS</t>
  </si>
  <si>
    <t>%,VK0277</t>
  </si>
  <si>
    <t>H K BUETTNER EDUC FD</t>
  </si>
  <si>
    <t>%,VK0278</t>
  </si>
  <si>
    <t>LEFKOWITZ PROFESSORSHIP</t>
  </si>
  <si>
    <t>%,VK0285</t>
  </si>
  <si>
    <t>LARRY*MAGNUSON SCHOL</t>
  </si>
  <si>
    <t>%,VK0286</t>
  </si>
  <si>
    <t>MCNEFF LENGEL TRUST</t>
  </si>
  <si>
    <t>%,VK0288</t>
  </si>
  <si>
    <t>MED SC ALUMNI SCSP</t>
  </si>
  <si>
    <t>%,VK0289</t>
  </si>
  <si>
    <t>JANICE*MEINRATH/COCK</t>
  </si>
  <si>
    <t>%,VK0291</t>
  </si>
  <si>
    <t>MNL TECH/PERSONNEL</t>
  </si>
  <si>
    <t>%,VK0293</t>
  </si>
  <si>
    <t>MNL EXPANSION FUND</t>
  </si>
  <si>
    <t>%,VK0294</t>
  </si>
  <si>
    <t>PEMBERTON SCSP FD</t>
  </si>
  <si>
    <t>%,VK0298</t>
  </si>
  <si>
    <t>M SIRRIDGE LECT FUND</t>
  </si>
  <si>
    <t>%,VK0299</t>
  </si>
  <si>
    <t>SUTTER FUND</t>
  </si>
  <si>
    <t>%,VK0300</t>
  </si>
  <si>
    <t>JAMES S*MEISTER SCSP</t>
  </si>
  <si>
    <t>%,VK0302</t>
  </si>
  <si>
    <t>WESTERMANN SCHOLARS</t>
  </si>
  <si>
    <t>%,VK0303</t>
  </si>
  <si>
    <t>VICTOR*WILSON SCHOL</t>
  </si>
  <si>
    <t>%,VK0310</t>
  </si>
  <si>
    <t>MARJORIE ALLEN FELL</t>
  </si>
  <si>
    <t>%,VK0313</t>
  </si>
  <si>
    <t>SIRRIDGE FUND</t>
  </si>
  <si>
    <t>%,VK0314</t>
  </si>
  <si>
    <t>JAMES*FALLS END FUND</t>
  </si>
  <si>
    <t>%,VK0316</t>
  </si>
  <si>
    <t>H*LYNN E*WHITE SCSP</t>
  </si>
  <si>
    <t>%,VK0317</t>
  </si>
  <si>
    <t>RON GREENBAUM PROJECT</t>
  </si>
  <si>
    <t>%,VK0319</t>
  </si>
  <si>
    <t>NADINE LOUGH FUND</t>
  </si>
  <si>
    <t>%,VK0320</t>
  </si>
  <si>
    <t>MISSOURI PROF ACCOUTANCY</t>
  </si>
  <si>
    <t>%,VK0321</t>
  </si>
  <si>
    <t>FAYE KIRCHER PUBLIC SPEAK SCHP</t>
  </si>
  <si>
    <t>%,VK0322</t>
  </si>
  <si>
    <t>KCUR FM UNREST</t>
  </si>
  <si>
    <t>%,VK0323</t>
  </si>
  <si>
    <t>ABERNATHY TRUST</t>
  </si>
  <si>
    <t>%,VK0324</t>
  </si>
  <si>
    <t>STANFORD SCHOLARSHIP</t>
  </si>
  <si>
    <t>%,VK0325</t>
  </si>
  <si>
    <t>VIRGINIA MACKIE ENDOW</t>
  </si>
  <si>
    <t>%,VK0327</t>
  </si>
  <si>
    <t>DR AND MRS STANLEY NIU ENG SCH</t>
  </si>
  <si>
    <t>%,VK0328</t>
  </si>
  <si>
    <t>MARTIN DANEMAN SCHOLARSHIP</t>
  </si>
  <si>
    <t>%,VK0329</t>
  </si>
  <si>
    <t>RICHARDSON K NOBACK AWARD</t>
  </si>
  <si>
    <t>%,VK0330</t>
  </si>
  <si>
    <t>SHAFFER AWARD FOR COMMNTY SERV</t>
  </si>
  <si>
    <t>%,VK0331</t>
  </si>
  <si>
    <t>LAURA L BACKUS AWD FOR PEDIATR</t>
  </si>
  <si>
    <t>%,VK0332</t>
  </si>
  <si>
    <t>HELEN STRIFFLER RULLE SCHOL FD</t>
  </si>
  <si>
    <t>%,VK0333</t>
  </si>
  <si>
    <t>BRYAN ROSS BOLDEN MEMORIAL SCH</t>
  </si>
  <si>
    <t>%,VK0334</t>
  </si>
  <si>
    <t>H WAYNE TWYMAN SCHOLARSHIP</t>
  </si>
  <si>
    <t>%,VK0335</t>
  </si>
  <si>
    <t>PHYLLIS BERNSTEIN SCHOLARSHIP</t>
  </si>
  <si>
    <t>%,VK0336</t>
  </si>
  <si>
    <t>DENNIS SCHEMMEL ENDOW FD</t>
  </si>
  <si>
    <t>%,VK0337</t>
  </si>
  <si>
    <t>FREDERICK B JENKINS FAMILY SCH</t>
  </si>
  <si>
    <t>%,VK0338</t>
  </si>
  <si>
    <t>ALAN HINTZ BANKING SCHOLARSHIP</t>
  </si>
  <si>
    <t>%,VK0339</t>
  </si>
  <si>
    <t>CHARLENE BENTLEY SCH</t>
  </si>
  <si>
    <t>%,VK0340</t>
  </si>
  <si>
    <t>Shirley Bean Scholarship</t>
  </si>
  <si>
    <t>%,VK0341</t>
  </si>
  <si>
    <t>RICHARD GENTILE SCHOLARSHIP</t>
  </si>
  <si>
    <t>%,VK0342</t>
  </si>
  <si>
    <t>UMKC STAFF ASSEMBLY</t>
  </si>
  <si>
    <t>%,VK0343</t>
  </si>
  <si>
    <t>EDWARD LYNCH MEMORIAL</t>
  </si>
  <si>
    <t>%,VK0344</t>
  </si>
  <si>
    <t>Norman Royal Prof</t>
  </si>
  <si>
    <t>%,VK0345</t>
  </si>
  <si>
    <t>VAL RAD PROF</t>
  </si>
  <si>
    <t>%,VK0346</t>
  </si>
  <si>
    <t>Richard Cass Piano Schp</t>
  </si>
  <si>
    <t>%,VK0347</t>
  </si>
  <si>
    <t>KENNETH &amp; EVA SMITH FNDTN FUND</t>
  </si>
  <si>
    <t>%,VK0348</t>
  </si>
  <si>
    <t>Adam E Ericsson Endow Fund</t>
  </si>
  <si>
    <t>%,VK0349</t>
  </si>
  <si>
    <t>BHARAT SHAH ACADEM SCSP ENDOW</t>
  </si>
  <si>
    <t>%,VK0351</t>
  </si>
  <si>
    <t>MW &amp; SS FELD</t>
  </si>
  <si>
    <t>%,VK0352</t>
  </si>
  <si>
    <t>LOEFFELHOLZ SCHP ENGINEERING</t>
  </si>
  <si>
    <t>%,VK0353</t>
  </si>
  <si>
    <t>SUZANNE CRISPIN WILLIAMS FUND</t>
  </si>
  <si>
    <t>%,VK0354</t>
  </si>
  <si>
    <t>DIV ACCOUNTANCY RESOURCE ENDW</t>
  </si>
  <si>
    <t>%,VK0356</t>
  </si>
  <si>
    <t>EISENMAN SCHOLARSHIP</t>
  </si>
  <si>
    <t>%,VK0357</t>
  </si>
  <si>
    <t>KS DENT STUDENT SILVER LINING</t>
  </si>
  <si>
    <t>%,VK0361</t>
  </si>
  <si>
    <t>M.B. RICKARD MENTOR PROGRAM</t>
  </si>
  <si>
    <t>%,VK0362</t>
  </si>
  <si>
    <t>HERBERT&amp;MAXINE CHRISTENSEN SCH</t>
  </si>
  <si>
    <t>%,VK0363</t>
  </si>
  <si>
    <t>TRUMAN STAUFFER SCHOLARSHIP</t>
  </si>
  <si>
    <t>%,VK0364</t>
  </si>
  <si>
    <t>RAYMOND NEEVEL MO PROFESSOR</t>
  </si>
  <si>
    <t>%,VK0365</t>
  </si>
  <si>
    <t>JOHN SCOTT SHEPHERD ENDOWMENT</t>
  </si>
  <si>
    <t>%,VK0366</t>
  </si>
  <si>
    <t>GERALD KEMNER COMPOSITION ENDO</t>
  </si>
  <si>
    <t>%,VK0367</t>
  </si>
  <si>
    <t>W&amp;M PERRY MED REF COLLCTION FD</t>
  </si>
  <si>
    <t>%,VK0368</t>
  </si>
  <si>
    <t>JOHN KANDER SCHOLARSHIP ENDOW</t>
  </si>
  <si>
    <t>%,VK0369</t>
  </si>
  <si>
    <t>JOHN GUTOWSKI FUND</t>
  </si>
  <si>
    <t>%,VK0370</t>
  </si>
  <si>
    <t>RUTH MARGOLIN LEADERSHIP ENDOW</t>
  </si>
  <si>
    <t>%,VK0371</t>
  </si>
  <si>
    <t>WOMEN'S CENTER ENDOWMENT</t>
  </si>
  <si>
    <t>%,VK0372</t>
  </si>
  <si>
    <t>CHARMAINE ASHER-WILEY SCHOLARS</t>
  </si>
  <si>
    <t>%,VK0373</t>
  </si>
  <si>
    <t>RALPH I.PARISH JR. MEMOR SCHOL</t>
  </si>
  <si>
    <t>%,VK0374</t>
  </si>
  <si>
    <t>RUTH TULEY SCHOLARSHIP</t>
  </si>
  <si>
    <t>%,VK0375</t>
  </si>
  <si>
    <t>EVERETT TROST SCHOLARSHIP</t>
  </si>
  <si>
    <t>%,VK0376</t>
  </si>
  <si>
    <t>DICKSON CHAIR</t>
  </si>
  <si>
    <t>%,VK0377</t>
  </si>
  <si>
    <t>Notes Receivable Interest Income, net of Fees</t>
  </si>
  <si>
    <t>Other Operating Revenues</t>
  </si>
  <si>
    <t>Staff Benefits</t>
  </si>
  <si>
    <t>Supplies, Services and Other Operating Expenses</t>
  </si>
  <si>
    <t>Scholarships and Fellowships</t>
  </si>
  <si>
    <t>STATEMENTS OF NET ASSETS</t>
  </si>
  <si>
    <t xml:space="preserve">          Total Current Assets</t>
  </si>
  <si>
    <t xml:space="preserve">          Total Noncurrent Assets</t>
  </si>
  <si>
    <t xml:space="preserve">          Total Current Liabilities</t>
  </si>
  <si>
    <t xml:space="preserve">          Total Noncurrent Liabilities</t>
  </si>
  <si>
    <t>State Capital Appropriations and State Bond Funds</t>
  </si>
  <si>
    <t>Intra Fund Transfers In (Out)</t>
  </si>
  <si>
    <t>Purchase of Investments, net of Sales and Maturities</t>
  </si>
  <si>
    <t>Payments on Cost of Debt Issuance</t>
  </si>
  <si>
    <t>State Appropriations</t>
  </si>
  <si>
    <t>Nonoperating Revenues (Expenses):</t>
  </si>
  <si>
    <t>Investment and Endowment Income (Loss)</t>
  </si>
  <si>
    <t>Private Gifts</t>
  </si>
  <si>
    <t>Interest Expense</t>
  </si>
  <si>
    <t>Other Nonoperating Expenses (Transfers)</t>
  </si>
  <si>
    <t>Capital State Appropriations</t>
  </si>
  <si>
    <t>Capital Gifts and Grants</t>
  </si>
  <si>
    <t>Private Gifts for Endowment Purposes</t>
  </si>
  <si>
    <t>Mandatory Transfers In (Out)</t>
  </si>
  <si>
    <t>Non Mandatory Transfers In (Out)</t>
  </si>
  <si>
    <t>Net Assets, End of Year</t>
  </si>
  <si>
    <t>STATEMENTS OF CASH FLOWS</t>
  </si>
  <si>
    <t>Cash Flows from Operating Activities:</t>
  </si>
  <si>
    <t>Federal, State and Private Grants and Contracts</t>
  </si>
  <si>
    <t>Sales and Services of Educational Activities and Other Auxiliaries</t>
  </si>
  <si>
    <t>Student Housing Fees</t>
  </si>
  <si>
    <t>Bookstore Collections</t>
  </si>
  <si>
    <t>Payments for Benefits</t>
  </si>
  <si>
    <t>Payments for Scholarships and Fellowships</t>
  </si>
  <si>
    <t>Student Loans Issued</t>
  </si>
  <si>
    <t>Student Loans Collected</t>
  </si>
  <si>
    <t>Student Loan Interest and Fees</t>
  </si>
  <si>
    <t>Other Receipts, net</t>
  </si>
  <si>
    <t>Net Cash Used in Operating Activities</t>
  </si>
  <si>
    <t>Cash Flows from Investing Activities:</t>
  </si>
  <si>
    <t>Interest and Dividends on Investments</t>
  </si>
  <si>
    <t>Net Cash Provided by (Used In) Investing Activities</t>
  </si>
  <si>
    <t>Cash Flows from Capital and Related Financing Activities:</t>
  </si>
  <si>
    <t>Proceeds from Sales of Capital Assets</t>
  </si>
  <si>
    <t>Proceeds from Issuance of Capital Debt, net</t>
  </si>
  <si>
    <t>Principal Payments on Capital Debt</t>
  </si>
  <si>
    <t>Escrow Deposit on Defeasance</t>
  </si>
  <si>
    <t>Interest Payments on Capital Debt</t>
  </si>
  <si>
    <t>Net Cash Used in Capital and Related Financing Activities</t>
  </si>
  <si>
    <t>Cash Flows from Noncapital Financing Activities:</t>
  </si>
  <si>
    <t>State Educational Appropriations</t>
  </si>
  <si>
    <t>Endowment and Similar Funds Gifts</t>
  </si>
  <si>
    <t>Other Noncapital Receipts, including net Transfers</t>
  </si>
  <si>
    <t>Deposits of Affiliates</t>
  </si>
  <si>
    <t>Net Cash Provided by Noncapital Financing Activities</t>
  </si>
  <si>
    <t>Net Increase (Decrease) in Cash and Cash Equivalents</t>
  </si>
  <si>
    <t>Cash and Cash Equivalents, Beginning of Year</t>
  </si>
  <si>
    <t>Cash and Cash Equivalents, End of Year</t>
  </si>
  <si>
    <t xml:space="preserve">Reconciliation of Operating Income (Loss) to Net Cash </t>
  </si>
  <si>
    <t>Provided by (Used in) Operating Activities:</t>
  </si>
  <si>
    <t>Operating Income (Loss)</t>
  </si>
  <si>
    <t xml:space="preserve">Adjustments to Reconcile Operating Income (Loss) to Net Cash </t>
  </si>
  <si>
    <t>Depreciation Expense</t>
  </si>
  <si>
    <t>Changes in Assets and Liabilities:</t>
  </si>
  <si>
    <t xml:space="preserve">     Accounts Receivable, Net</t>
  </si>
  <si>
    <t xml:space="preserve">     Inventory, Prepaid Expenses and Other Assets</t>
  </si>
  <si>
    <t xml:space="preserve">     Notes Receivable</t>
  </si>
  <si>
    <t xml:space="preserve">     Accounts Payable</t>
  </si>
  <si>
    <t xml:space="preserve">     Accrued Liabilities</t>
  </si>
  <si>
    <t xml:space="preserve">    Deferred Revenue</t>
  </si>
  <si>
    <t>Net Cash Provided by (Used in) Operating Activities</t>
  </si>
  <si>
    <t>As of June 30, 2005 and 2004</t>
  </si>
  <si>
    <t xml:space="preserve">For the Years Ended June 30, 2005 and 2004 </t>
  </si>
  <si>
    <t xml:space="preserve">Operating Income (Loss) </t>
  </si>
  <si>
    <t>Income (Loss) after State Appropriations, before Nonoperating</t>
  </si>
  <si>
    <t xml:space="preserve">    Revenues (Expenses) and Transfers</t>
  </si>
  <si>
    <t>Income before Capital Contributions and Additions to Permanent Endowment</t>
  </si>
  <si>
    <t>For the Years Ended June 30, 2005 and 2004</t>
  </si>
  <si>
    <t>Net Assets, Beginning of Year</t>
  </si>
  <si>
    <t xml:space="preserve"> </t>
  </si>
  <si>
    <t>%,ATF,FDESCR,UDESCR</t>
  </si>
  <si>
    <t>%,C</t>
  </si>
  <si>
    <t>University of Missouri - Kansas City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</si>
  <si>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</si>
  <si>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</si>
  <si>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</si>
  <si>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</si>
  <si>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</si>
  <si>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</si>
  <si>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</si>
  <si>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Notes Receivable, net</t>
  </si>
  <si>
    <t>Inventories</t>
  </si>
  <si>
    <t>Noncurrent Assets:</t>
  </si>
  <si>
    <t>Notes Receivable, net</t>
  </si>
  <si>
    <t>Long Term Investments</t>
  </si>
  <si>
    <t>Liabilities</t>
  </si>
  <si>
    <t>Current Liabilities:</t>
  </si>
  <si>
    <t>Accrued Liabilities</t>
  </si>
  <si>
    <t>{C}</t>
  </si>
  <si>
    <t>Funds Held for Others</t>
  </si>
  <si>
    <t>{D}</t>
  </si>
  <si>
    <t>Collateral for Securities on Loan</t>
  </si>
  <si>
    <t>Bonds and Notes Payable, current</t>
  </si>
  <si>
    <t>Noncurrent Liabilities:</t>
  </si>
  <si>
    <t>Bonds and Notes Payable</t>
  </si>
  <si>
    <t>Net Assets</t>
  </si>
  <si>
    <t>Restricted: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</si>
  <si>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</si>
  <si>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</si>
  <si>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</si>
  <si>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</si>
  <si>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STATEMENTS OF REVENUES, EXPENSES AND CHANGES IN NET ASSETS </t>
  </si>
  <si>
    <t>Operating Revenues: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</si>
  <si>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</si>
  <si>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</si>
  <si>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</si>
  <si>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</si>
  <si>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</si>
  <si>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</si>
  <si>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</si>
  <si>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</si>
  <si>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</si>
  <si>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               Total Liabilities and Net Assets</t>
  </si>
  <si>
    <t>Nonexpendable</t>
  </si>
  <si>
    <t>Increase in Net Assets</t>
  </si>
  <si>
    <t xml:space="preserve">        Total Operating Revenues</t>
  </si>
  <si>
    <t xml:space="preserve">        Total Operating Expenses</t>
  </si>
  <si>
    <t xml:space="preserve">        Net Nonoperating Revenues (Expenses) </t>
  </si>
  <si>
    <t xml:space="preserve">    Housing and Dining Services</t>
  </si>
  <si>
    <t xml:space="preserve">    Bookstores</t>
  </si>
  <si>
    <t xml:space="preserve">    Other Auxilliary Enterprises</t>
  </si>
  <si>
    <t>*Certain 2004 balances have been restated to conform with the 2005 presentation.</t>
  </si>
  <si>
    <t>Current Pledges Receivable, net*</t>
  </si>
  <si>
    <t>Prepaid Expenses and Other Current Assets*</t>
  </si>
  <si>
    <t>Pledges Receivable, net*</t>
  </si>
  <si>
    <t>Deferred Charges and Other Assets*</t>
  </si>
  <si>
    <t>Capital Assets, net*</t>
  </si>
  <si>
    <t>Accounts Payable*</t>
  </si>
  <si>
    <t>Deferred Revenue*</t>
  </si>
  <si>
    <t>Invested in Capital Assets, Net of Related Debt*</t>
  </si>
  <si>
    <t>Expendable*</t>
  </si>
  <si>
    <t>Unrestricted*</t>
  </si>
  <si>
    <t>Operationg Expenses:</t>
  </si>
  <si>
    <t>Salaries and Wages*</t>
  </si>
  <si>
    <t>Tuition and Fees*</t>
  </si>
  <si>
    <t>Less:  Scholarship Allowances*</t>
  </si>
  <si>
    <t>Depreciation*</t>
  </si>
  <si>
    <t>Private Gifts*</t>
  </si>
  <si>
    <t>Payments to Suppliers*</t>
  </si>
  <si>
    <t>Payments to Employees*</t>
  </si>
  <si>
    <t>Purchase of Capital Assets*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</si>
  <si>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</si>
  <si>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</si>
  <si>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</si>
  <si>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</si>
  <si>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</si>
  <si>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</si>
  <si>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</si>
  <si>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</si>
  <si>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</si>
  <si>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</si>
  <si>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</si>
  <si>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</si>
  <si>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</si>
  <si>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</si>
  <si>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</si>
  <si>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</si>
  <si>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</si>
  <si>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</si>
  <si>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2005-06-30</t>
  </si>
  <si>
    <t>Kansas City</t>
  </si>
  <si>
    <t>Unrestricted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</si>
  <si>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</si>
  <si>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</si>
  <si>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</si>
  <si>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</si>
  <si>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</si>
  <si>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</si>
  <si>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</si>
  <si>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</si>
  <si>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</si>
  <si>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</si>
  <si>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</si>
  <si>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</si>
  <si>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</si>
  <si>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</si>
  <si>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</si>
  <si>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</si>
  <si>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</si>
  <si>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</si>
  <si>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</si>
  <si>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</si>
  <si>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</si>
  <si>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</si>
  <si>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</si>
  <si>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</si>
  <si>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</si>
  <si>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%,V121000</t>
  </si>
  <si>
    <t>Temp Invest - Gen Pool 2</t>
  </si>
  <si>
    <t>121000</t>
  </si>
  <si>
    <t>%,V121200</t>
  </si>
  <si>
    <t>Temp Invest - Spec Instruction</t>
  </si>
  <si>
    <t>121200</t>
  </si>
  <si>
    <t>%,V121400</t>
  </si>
  <si>
    <t>Temp investments-miscellaneous</t>
  </si>
  <si>
    <t>121400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</si>
  <si>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</si>
  <si>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</si>
  <si>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</si>
  <si>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</si>
  <si>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</si>
  <si>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</si>
  <si>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</si>
  <si>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</si>
  <si>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</si>
  <si>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</si>
  <si>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</si>
  <si>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</si>
  <si>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</si>
  <si>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</si>
  <si>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</si>
  <si>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</si>
  <si>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</si>
  <si>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%,V131000</t>
  </si>
  <si>
    <t>State approp rec</t>
  </si>
  <si>
    <t>131000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</si>
  <si>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</si>
  <si>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</si>
  <si>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</si>
  <si>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</si>
  <si>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</si>
  <si>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</si>
  <si>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</si>
  <si>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</si>
  <si>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%,V133900</t>
  </si>
  <si>
    <t>Allowance AR Grants</t>
  </si>
  <si>
    <t>133900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</si>
  <si>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</si>
  <si>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</si>
  <si>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</si>
  <si>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</si>
  <si>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%,V130000</t>
  </si>
  <si>
    <t>Current Pledges Receivable</t>
  </si>
  <si>
    <t>130000</t>
  </si>
  <si>
    <t>%,FACCOUNT,TGASB_34_35,X,NCURRENT PLEDGES REC</t>
  </si>
  <si>
    <t>Current Pledges Receivable, net</t>
  </si>
  <si>
    <t>%,V132000</t>
  </si>
  <si>
    <t>Accts rec - students</t>
  </si>
  <si>
    <t>132000</t>
  </si>
  <si>
    <t>%,V132200</t>
  </si>
  <si>
    <t>Accounts Receivable-PS AR/BI</t>
  </si>
  <si>
    <t>132200</t>
  </si>
  <si>
    <t>%,V132300</t>
  </si>
  <si>
    <t>AR/BI - Year End Manual</t>
  </si>
  <si>
    <t>132300</t>
  </si>
  <si>
    <t>%,V132500</t>
  </si>
  <si>
    <t>Accts rec - miscellaneous</t>
  </si>
  <si>
    <t>132500</t>
  </si>
  <si>
    <t>%,V132600</t>
  </si>
  <si>
    <t>Accts rec - credit memos</t>
  </si>
  <si>
    <t>132600</t>
  </si>
  <si>
    <t>%,V140000</t>
  </si>
  <si>
    <t>Allow for uncoll student accts</t>
  </si>
  <si>
    <t>140000</t>
  </si>
  <si>
    <t>%,V140500</t>
  </si>
  <si>
    <t>Allow for uncoll misc accts</t>
  </si>
  <si>
    <t>140500</t>
  </si>
  <si>
    <t>%,V160000</t>
  </si>
  <si>
    <t>Suspense</t>
  </si>
  <si>
    <t>160000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</si>
  <si>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</si>
  <si>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</si>
  <si>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</si>
  <si>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</si>
  <si>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</si>
  <si>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</si>
  <si>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</si>
  <si>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</si>
  <si>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</si>
  <si>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</si>
  <si>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</si>
  <si>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</si>
  <si>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</si>
  <si>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</si>
  <si>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%,V138250</t>
  </si>
  <si>
    <t>Student Loans Outstanding-S T</t>
  </si>
  <si>
    <t>138250</t>
  </si>
  <si>
    <t>%,V138500</t>
  </si>
  <si>
    <t>Allow Uncoll Stud Loans-S T</t>
  </si>
  <si>
    <t>138500</t>
  </si>
  <si>
    <t>%,FACCOUNT,TGASB_34_35,X,NCURRENT NOTES REC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</si>
  <si>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</si>
  <si>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</si>
  <si>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</si>
  <si>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</si>
  <si>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</si>
  <si>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%,V130500</t>
  </si>
  <si>
    <t>Pledges Receivable</t>
  </si>
  <si>
    <t>130500</t>
  </si>
  <si>
    <t>%,FACCOUNT,TGASB_34_35,X,NPLEDGES RECEIVABLE</t>
  </si>
  <si>
    <t>Pledges Receivable, net</t>
  </si>
  <si>
    <t>%,V135000</t>
  </si>
  <si>
    <t>Student loans rec -collections</t>
  </si>
  <si>
    <t>135000</t>
  </si>
  <si>
    <t>%,V136000</t>
  </si>
  <si>
    <t>Student loans rec-loans issued</t>
  </si>
  <si>
    <t>136000</t>
  </si>
  <si>
    <t>%,V137000</t>
  </si>
  <si>
    <t>Student loans-outstanding loan</t>
  </si>
  <si>
    <t>137000</t>
  </si>
  <si>
    <t>%,V137500</t>
  </si>
  <si>
    <t>Allow for uncoll student loans</t>
  </si>
  <si>
    <t>137500</t>
  </si>
  <si>
    <t>%,FACCOUNT,TGASB_34_35,X,NNOTES  RECEIVABLE</t>
  </si>
  <si>
    <t>%,V165100</t>
  </si>
  <si>
    <t>Bond issue cost</t>
  </si>
  <si>
    <t>165100</t>
  </si>
  <si>
    <t>%,FACCOUNT,TGASB_34_35,X,NDEFERRED AND OTHER</t>
  </si>
  <si>
    <t>Deferred Charges and Other Assets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</si>
  <si>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</si>
  <si>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</si>
  <si>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</si>
  <si>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</si>
  <si>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</si>
  <si>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</si>
  <si>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</si>
  <si>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</si>
  <si>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</si>
  <si>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</si>
  <si>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</si>
  <si>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</si>
  <si>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</si>
  <si>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</si>
  <si>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</si>
  <si>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</si>
  <si>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</si>
  <si>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</si>
  <si>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</si>
  <si>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</si>
  <si>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</si>
  <si>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</si>
  <si>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</si>
  <si>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</si>
  <si>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</si>
  <si>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</si>
  <si>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</si>
  <si>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</si>
  <si>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</si>
  <si>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</si>
  <si>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</si>
  <si>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</si>
  <si>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</si>
  <si>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</si>
  <si>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%,V175500</t>
  </si>
  <si>
    <t>Equipment in Process</t>
  </si>
  <si>
    <t>175500</t>
  </si>
  <si>
    <t>%,V175900</t>
  </si>
  <si>
    <t>Furn &amp; equip - accum deprec</t>
  </si>
  <si>
    <t>175900</t>
  </si>
  <si>
    <t>%,V176000</t>
  </si>
  <si>
    <t>Books</t>
  </si>
  <si>
    <t>176000</t>
  </si>
  <si>
    <t>%,V176900</t>
  </si>
  <si>
    <t>Books - accumulated deprec</t>
  </si>
  <si>
    <t>176900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</si>
  <si>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</si>
  <si>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</si>
  <si>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</si>
  <si>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</si>
  <si>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</si>
  <si>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</si>
  <si>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</si>
  <si>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>Capital Assets, net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</si>
  <si>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</si>
  <si>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</si>
  <si>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</si>
  <si>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</si>
  <si>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</si>
  <si>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</si>
  <si>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</si>
  <si>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</si>
  <si>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%,V211003</t>
  </si>
  <si>
    <t>Estimated payables</t>
  </si>
  <si>
    <t>211003</t>
  </si>
  <si>
    <t>%,V223000</t>
  </si>
  <si>
    <t>Other accruals</t>
  </si>
  <si>
    <t>223000</t>
  </si>
  <si>
    <t>%,R,FACCOUNT,TGASB_34_35,X,NACCOUNTS_PAYABLE,NOTHER_ACCRUALS</t>
  </si>
  <si>
    <t>Accounts Payable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</si>
  <si>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</si>
  <si>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</si>
  <si>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</si>
  <si>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</si>
  <si>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</si>
  <si>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</si>
  <si>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</si>
  <si>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</si>
  <si>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</si>
  <si>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</si>
  <si>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</si>
  <si>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</si>
  <si>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</si>
  <si>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</si>
  <si>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</si>
  <si>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</si>
  <si>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</si>
  <si>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%,V231000</t>
  </si>
  <si>
    <t>Def rev-student fees</t>
  </si>
  <si>
    <t>231000</t>
  </si>
  <si>
    <t>%,V232000</t>
  </si>
  <si>
    <t>Def rev-room &amp; board</t>
  </si>
  <si>
    <t>232000</t>
  </si>
  <si>
    <t>%,V233000</t>
  </si>
  <si>
    <t>Def rev - other</t>
  </si>
  <si>
    <t>233000</t>
  </si>
  <si>
    <t>%,V240000</t>
  </si>
  <si>
    <t>Deposits</t>
  </si>
  <si>
    <t>240000</t>
  </si>
  <si>
    <t>%,R,FACCOUNT,TGASB_34_35,X,NDEFERRED_REV</t>
  </si>
  <si>
    <t>Deferred Revenue, Current</t>
  </si>
  <si>
    <t>%,V226000</t>
  </si>
  <si>
    <t>WILLIAM &amp; FAY SOLLNER SCHP</t>
  </si>
  <si>
    <t>%,VK0378</t>
  </si>
  <si>
    <t>LEE MARTS SCHOLARSHIP</t>
  </si>
  <si>
    <t>%,VK0383</t>
  </si>
  <si>
    <t>HUBERT J. CHARTRAND PIANS SCHP</t>
  </si>
  <si>
    <t>%,VK0384</t>
  </si>
  <si>
    <t>BUD PERSONS MEMORIAL SCHP</t>
  </si>
  <si>
    <t>%,VK0385</t>
  </si>
  <si>
    <t>LEE A TAKATS SCHOLARSHIP FUND</t>
  </si>
  <si>
    <t>%,VK0387</t>
  </si>
  <si>
    <t>EPH EHLY CHORAL CONDUCTING SCH</t>
  </si>
  <si>
    <t>%,VK0388</t>
  </si>
  <si>
    <t>EUGENE W J PEARCE AWARD FOR EX</t>
  </si>
  <si>
    <t>%,VK0389</t>
  </si>
  <si>
    <t>JAMES &amp; KATHERYN TAYLOR SCHLP</t>
  </si>
  <si>
    <t>%,VK0390</t>
  </si>
  <si>
    <t>TERRY &amp; KATHLEEN MYERS SCHLP</t>
  </si>
  <si>
    <t>%,VK0391</t>
  </si>
  <si>
    <t>LIBRARIAN AWARD</t>
  </si>
  <si>
    <t>%,VK0393</t>
  </si>
  <si>
    <t>FARNSWORTH SCHOLARSHIP</t>
  </si>
  <si>
    <t>%,VK0394</t>
  </si>
  <si>
    <t>GREAT PLAINS DSTNGUISH FELLOWS</t>
  </si>
  <si>
    <t>%,VK0395</t>
  </si>
  <si>
    <t>F. CULLINAN &amp; B. SMITH SCHLP</t>
  </si>
  <si>
    <t>%,VK0396</t>
  </si>
  <si>
    <t>MAIER PIANO SCHOLARSHIP FUND</t>
  </si>
  <si>
    <t>%,VK0397</t>
  </si>
  <si>
    <t>BIERMAN/WAMPLER SCHP</t>
  </si>
  <si>
    <t>%,VK0398</t>
  </si>
  <si>
    <t>DR. AGAPITO MENDOZA SCHLP</t>
  </si>
  <si>
    <t>%,VK0399</t>
  </si>
  <si>
    <t>WANDA LATHOM-RADOCY MUSIC SCHL</t>
  </si>
  <si>
    <t>%,VK0400</t>
  </si>
  <si>
    <t>SUZANNE ZUBER SCHOLARSHIP</t>
  </si>
  <si>
    <t>%,VK0401</t>
  </si>
  <si>
    <t>AMANDA HARMAN SCHOLARSHIP</t>
  </si>
  <si>
    <t>%,VK0402</t>
  </si>
  <si>
    <t>LEROY POGEMILLER SCHOLARSHIP</t>
  </si>
  <si>
    <t>%,VK0403</t>
  </si>
  <si>
    <t>JOANNE BAKER SCHOLARSHIP</t>
  </si>
  <si>
    <t>%,VK0404</t>
  </si>
  <si>
    <t>DR. DOWGRAY MEMORIAL FUND</t>
  </si>
  <si>
    <t>%,VK0405</t>
  </si>
  <si>
    <t>FRANCIS J SCHINDLER PIANO SCHL</t>
  </si>
  <si>
    <t>%,VK0406</t>
  </si>
  <si>
    <t>TIBERIUS KLAUSNER SCHOLARSHIP</t>
  </si>
  <si>
    <t>%,VK0407</t>
  </si>
  <si>
    <t>GOPPERT FOUNDATION</t>
  </si>
  <si>
    <t>%,VK0408</t>
  </si>
  <si>
    <t>ALUMNI ASSURING FUTURE SCHLP</t>
  </si>
  <si>
    <t>%,VK0409</t>
  </si>
  <si>
    <t>FERNE WELLS NATIVE AMER ENDOW</t>
  </si>
  <si>
    <t>%,VK0410</t>
  </si>
  <si>
    <t>NANCY MILLS HONORARY FUND</t>
  </si>
  <si>
    <t>%,VK0411</t>
  </si>
  <si>
    <t>HUIZENGA STDNT LEADERSHP FUND</t>
  </si>
  <si>
    <t>%,VK0412</t>
  </si>
  <si>
    <t>KPMG ACCOUNTING SCHOLARSHIP</t>
  </si>
  <si>
    <t>%,VK0413</t>
  </si>
  <si>
    <t>WILLIAM B. EDDY/EMBA FUND</t>
  </si>
  <si>
    <t>%,VK0414</t>
  </si>
  <si>
    <t>FOUNDERS' SCHOLARSHIP ENDOW</t>
  </si>
  <si>
    <t>%,VK0415</t>
  </si>
  <si>
    <t>TATIANA DOKOUDOVSKA DANCE SCH</t>
  </si>
  <si>
    <t>%,VK0416</t>
  </si>
  <si>
    <t>EDWARD A. SMITH URBAN LDRSHP</t>
  </si>
  <si>
    <t>%,VK0417</t>
  </si>
  <si>
    <t>BILL ROSS SCHOLARSHIP</t>
  </si>
  <si>
    <t>%,VK0418</t>
  </si>
  <si>
    <t>CAMPUS FAC MANAGEMENT SCHP</t>
  </si>
  <si>
    <t>%,VK0419</t>
  </si>
  <si>
    <t>RICHARD HETHERINGTON SCHP</t>
  </si>
  <si>
    <t>%,VK0420</t>
  </si>
  <si>
    <t>NEAL WILLIS MEMORIAL FUND</t>
  </si>
  <si>
    <t>%,VK0421</t>
  </si>
  <si>
    <t>ROBERT B. VAUGHAN SCHOLARSHIP</t>
  </si>
  <si>
    <t>%,VK0422</t>
  </si>
  <si>
    <t>THOMAS &amp; TERESA SULLIVAN SCHP</t>
  </si>
  <si>
    <t>%,VK0423</t>
  </si>
  <si>
    <t>DANIEL L. BRENNER JUDAIC COLL</t>
  </si>
  <si>
    <t>%,VK0424</t>
  </si>
  <si>
    <t>MARTHA LONGMIRE WOMEN'S SCHP</t>
  </si>
  <si>
    <t>%,VK0425</t>
  </si>
  <si>
    <t>PATRICIA Z THOMPSON LIBR ENDOW</t>
  </si>
  <si>
    <t>%,VK0426</t>
  </si>
  <si>
    <t>GOODALE SCHOLARSHIP</t>
  </si>
  <si>
    <t>%,VK0427</t>
  </si>
  <si>
    <t>ORENE V CROCKETT SCHP FUND</t>
  </si>
  <si>
    <t>%,VK0428</t>
  </si>
  <si>
    <t>CATHERINE C MACKAY SCHOLARSHIP</t>
  </si>
  <si>
    <t>%,VK0429</t>
  </si>
  <si>
    <t>LGBT SCHOLARSHIP</t>
  </si>
  <si>
    <t>%,VK0430</t>
  </si>
  <si>
    <t>CALLISON LIBRARY ENDOWMENT</t>
  </si>
  <si>
    <t>%,VK0431</t>
  </si>
  <si>
    <t>HERMAN JOHNSON MEMORIAL SCSP</t>
  </si>
  <si>
    <t>%,VK0433</t>
  </si>
  <si>
    <t>JIM WHITE FUND</t>
  </si>
  <si>
    <t>%,VK0434</t>
  </si>
  <si>
    <t>ASCE GEOTECHNICAL GROUP SCSP</t>
  </si>
  <si>
    <t>%,VK0435</t>
  </si>
  <si>
    <t>BARBARA KAMEL MEMORIAL FUND</t>
  </si>
  <si>
    <t>%,VK0437</t>
  </si>
  <si>
    <t>COUNSELING AND PSYCHOLOGY</t>
  </si>
  <si>
    <t>%,VK0438</t>
  </si>
  <si>
    <t>DAVID PARSONS SCHOLARSHIP</t>
  </si>
  <si>
    <t>%,VK0439</t>
  </si>
  <si>
    <t>HENRY  W BLOCH CHAIR OF FIN</t>
  </si>
  <si>
    <t>%,VK0440</t>
  </si>
  <si>
    <t>HENRY BLOCH CHAIR-ENTREPRENEUR</t>
  </si>
  <si>
    <t>%,VK0441</t>
  </si>
  <si>
    <t>TERRENCE &amp; LINDA WARD SCHOR</t>
  </si>
  <si>
    <t>%,VK0442</t>
  </si>
  <si>
    <t>RODNEY COVER PIANO SCHOLARSHIP</t>
  </si>
  <si>
    <t>%,VK0443</t>
  </si>
  <si>
    <t>DST SYSTEMS COMPUTER SCI SCHP</t>
  </si>
  <si>
    <t>%,VK0444</t>
  </si>
  <si>
    <t>DST SCHOLARSHIP 2</t>
  </si>
  <si>
    <t>%,VK0448</t>
  </si>
  <si>
    <t>UMKC DENTAL ALUMNI ASSOC SCHP</t>
  </si>
  <si>
    <t>%,VK0449</t>
  </si>
  <si>
    <t>DENTAL ALUMNI ASSOC SCHOLARSHP</t>
  </si>
  <si>
    <t>%,VK0450</t>
  </si>
  <si>
    <t>PAMELA OVERMAN SCHOLARSHIP</t>
  </si>
  <si>
    <t>%,VK0451</t>
  </si>
  <si>
    <t>UMKC DENTAL HYGIENISTS ALUMNI</t>
  </si>
  <si>
    <t>%,VK0452</t>
  </si>
  <si>
    <t>SPA RUTH LOIS SCOTT MEM SCHLR</t>
  </si>
  <si>
    <t>%,VK0453</t>
  </si>
  <si>
    <t>DR VERE &amp; MRS MAE LANE SCHLR</t>
  </si>
  <si>
    <t>%,VK0454</t>
  </si>
  <si>
    <t>DR EUGENE BEERS SCHOLARSHIP</t>
  </si>
  <si>
    <t>%,VK0455</t>
  </si>
  <si>
    <t>A&amp;S NEED SCHOLARSHIP</t>
  </si>
  <si>
    <t>%,VK0456</t>
  </si>
  <si>
    <t>JERROLD F STACH MEMORIAL SCHLR</t>
  </si>
  <si>
    <t>%,VK0457</t>
  </si>
  <si>
    <t>HENRY BLOCH SCHOLARSHIP</t>
  </si>
  <si>
    <t>%,VK0458</t>
  </si>
  <si>
    <t>SUFFECOOL/PLANK SCHOLARSHIP</t>
  </si>
  <si>
    <t>%,VK0459</t>
  </si>
  <si>
    <t>C. &amp; G. CURTIS SCHOLARSHIP</t>
  </si>
  <si>
    <t>%,VK0460</t>
  </si>
  <si>
    <t>SOE 50TH ANNIV ALUMNI SCHOLARS</t>
  </si>
  <si>
    <t>%,VK0461</t>
  </si>
  <si>
    <t>RUTH ANNE RICH PIANO SCHOLARSH</t>
  </si>
  <si>
    <t>%,VK0462</t>
  </si>
  <si>
    <t>DORIS MARKHAM SWINNEY SCHOLAR</t>
  </si>
  <si>
    <t>%,VK0464</t>
  </si>
  <si>
    <t>DRS. BEATY &amp; DELORAS PEMBERTON</t>
  </si>
  <si>
    <t>%,VK0465</t>
  </si>
  <si>
    <t>ARTHUR CRUTSINGER SCHOLARSHIP</t>
  </si>
  <si>
    <t>%,VK0466</t>
  </si>
  <si>
    <t>DR REANER &amp; H SHANNON-MINORITY</t>
  </si>
  <si>
    <t>%,VK0467</t>
  </si>
  <si>
    <t>UMKC MED SCH-ALUMNI MATCH SCH</t>
  </si>
  <si>
    <t>%,VK0468</t>
  </si>
  <si>
    <t>EDWARD &amp; VICTORIA HARRIS SCH</t>
  </si>
  <si>
    <t>%,VK0469</t>
  </si>
  <si>
    <t>GEORGE SALISBURY JAZZ STUDIES</t>
  </si>
  <si>
    <t>%,VK0470</t>
  </si>
  <si>
    <t>SUZANNE &amp; HARRY STATLAND LIBRY</t>
  </si>
  <si>
    <t>%,VK0471</t>
  </si>
  <si>
    <t>CATHERINE MACKAY MISSOURI SCH</t>
  </si>
  <si>
    <t>%,VK0472</t>
  </si>
  <si>
    <t>LEODIS &amp; JUNE DAVIS SCHLRSHP</t>
  </si>
  <si>
    <t>%,VK0473</t>
  </si>
  <si>
    <t>HOLCOM SCHOLARSHIP</t>
  </si>
  <si>
    <t>%,VK0474</t>
  </si>
  <si>
    <t>CLARA SHUMWAY SCHOLARSHIP</t>
  </si>
  <si>
    <t>%,VK0475</t>
  </si>
  <si>
    <t>RANDALL L. MILLER SCHOLARSHIP</t>
  </si>
  <si>
    <t>%,VK0476</t>
  </si>
  <si>
    <t>DAN BISHOP SCHOLARSHIP FUND</t>
  </si>
  <si>
    <t>%,VK0481</t>
  </si>
  <si>
    <t>NYBERG PHARMACY INDPNDNT SCHP</t>
  </si>
  <si>
    <t>%,VK0482</t>
  </si>
  <si>
    <t>K L CHENG PHYSICS SCHOLARSHIP</t>
  </si>
  <si>
    <t>%,VK0487</t>
  </si>
  <si>
    <t>DR YOUNGJUNE CHANG SCHOLARSHIP</t>
  </si>
  <si>
    <t>%,VK0488</t>
  </si>
  <si>
    <t>DR. AND MRS. BHARAT SHAH SCHP</t>
  </si>
  <si>
    <t>%,VK0489</t>
  </si>
  <si>
    <t>THEATRE ART CHAIR</t>
  </si>
  <si>
    <t>%,VK0490</t>
  </si>
  <si>
    <t>KC REP DIRECTOR FUND</t>
  </si>
  <si>
    <t>%,VK0491</t>
  </si>
  <si>
    <t>DENTAL HYGIENE CLASS 1954 SCH</t>
  </si>
  <si>
    <t>%,VK0492</t>
  </si>
  <si>
    <t>DENTAL HYGIENE PROF SCHOLARSHP</t>
  </si>
  <si>
    <t>%,VK0493</t>
  </si>
  <si>
    <t>GRETEL SIGMUND THEATRE SCH</t>
  </si>
  <si>
    <t>%,VK0494</t>
  </si>
  <si>
    <t>FELIX &amp; CARMEN SABATES CHAIR</t>
  </si>
  <si>
    <t>%,VK0495</t>
  </si>
  <si>
    <t>NURSING LIVING LEARNING COMM</t>
  </si>
  <si>
    <t>%,VK0497</t>
  </si>
  <si>
    <t>THEATRE/REP ENHANCEMENT FUND</t>
  </si>
  <si>
    <t>%,VK0498</t>
  </si>
  <si>
    <t>MARIAN ALICE SIMMONS SCHLRSHP</t>
  </si>
  <si>
    <t>%,VK0499</t>
  </si>
  <si>
    <t>GOPPERT FOUND SCHP IN NURSING</t>
  </si>
  <si>
    <t>%,VK0500</t>
  </si>
  <si>
    <t>MARK AVERY STITT SCHOLARSHIP</t>
  </si>
  <si>
    <t>%,VK0502</t>
  </si>
  <si>
    <t>JEROME DELMAS ESCOE SCHOLARSHP</t>
  </si>
  <si>
    <t>%,VK0503</t>
  </si>
  <si>
    <t>RALPH ANDERSON SCHOLARSHIP</t>
  </si>
  <si>
    <t>%,VK0504</t>
  </si>
  <si>
    <t>LEO LONG/HISPANIC CC SCHLRSHP</t>
  </si>
  <si>
    <t>%,VK0506</t>
  </si>
  <si>
    <t>M. MARIE ROGERS SCHOLARSHIP</t>
  </si>
  <si>
    <t>%,VK0507</t>
  </si>
  <si>
    <t>MARIE DUNNE MEMORIAL SCHLSHP</t>
  </si>
  <si>
    <t>%,VK0508</t>
  </si>
  <si>
    <t>DR WILBER &amp; MARY LOU SPALDING</t>
  </si>
  <si>
    <t>%,VK0510</t>
  </si>
  <si>
    <t>SPRINT URBAN EDUCATION SCHLSHP</t>
  </si>
  <si>
    <t>%,VK0511</t>
  </si>
  <si>
    <t>STEPHEN WILES, MD SCHOLARSHIP</t>
  </si>
  <si>
    <t>%,VK0512</t>
  </si>
  <si>
    <t>MARY ANN &amp; WILLIAM OSBORNE SCH</t>
  </si>
  <si>
    <t>%,VK0513</t>
  </si>
  <si>
    <t>BLUE CROSS / JOHNSON SCHOLRSHP</t>
  </si>
  <si>
    <t>%,VK0514</t>
  </si>
  <si>
    <t>PENDING-DAVID POOLE SCHOLARSHP</t>
  </si>
  <si>
    <t>%,VK0515</t>
  </si>
  <si>
    <t>ROBERT DOWNS SCHOLARSHIP</t>
  </si>
  <si>
    <t>%,VK0516</t>
  </si>
  <si>
    <t>STANLEY H. DURWOOD SCHOLARSHIP</t>
  </si>
  <si>
    <t>%,VK0517</t>
  </si>
  <si>
    <t>MEDICINE CLASS OF 1979</t>
  </si>
  <si>
    <t>%,VK0518</t>
  </si>
  <si>
    <t>MEDICINE CLASS OF 1980</t>
  </si>
  <si>
    <t>%,VK0519</t>
  </si>
  <si>
    <t>MEDICINE CLASS OF 1981</t>
  </si>
  <si>
    <t>%,VK0520</t>
  </si>
  <si>
    <t>MEDICINE CLASS OF 1982</t>
  </si>
  <si>
    <t>%,VK0521</t>
  </si>
  <si>
    <t>MEDICINE CLASS OF 1985</t>
  </si>
  <si>
    <t>%,VK0522</t>
  </si>
  <si>
    <t>MEDICINE CLASS OF 1986</t>
  </si>
  <si>
    <t>%,VK0523</t>
  </si>
  <si>
    <t>MEDICINE CLASS OF 1987</t>
  </si>
  <si>
    <t>%,VK0524</t>
  </si>
  <si>
    <t>MEDICINE CLASS OF 1989</t>
  </si>
  <si>
    <t>%,VK0525</t>
  </si>
  <si>
    <t>MEDICINE CLASS OF 1990</t>
  </si>
  <si>
    <t>%,VK0527</t>
  </si>
  <si>
    <t>MEDICINE CLASS OF 2000</t>
  </si>
  <si>
    <t>%,VK0528</t>
  </si>
  <si>
    <t>ATHLETIC FOUNDATION SCHOLARSHP</t>
  </si>
  <si>
    <t>%,VK0529</t>
  </si>
  <si>
    <t>TUNG - DIMOND SCHOLARSHIP</t>
  </si>
  <si>
    <t>%,VK0530</t>
  </si>
  <si>
    <t>DR. GRACE ALBANO SCHOLARSHIP</t>
  </si>
  <si>
    <t>%,VK0531</t>
  </si>
  <si>
    <t>MICHAEL ALBANO SCHOLARSHIP</t>
  </si>
  <si>
    <t>%,VK0532</t>
  </si>
  <si>
    <t>BRADLEY L. BRADSHAW SCHOLARSHP</t>
  </si>
  <si>
    <t>%,VK0533</t>
  </si>
  <si>
    <t>THE ROSENTHAL FAMILY SCHOLRSHP</t>
  </si>
  <si>
    <t>%,VK0534</t>
  </si>
  <si>
    <t>THEATRE DEPARTMENT SCHOLARSHIP</t>
  </si>
  <si>
    <t>%,VK0535</t>
  </si>
  <si>
    <t>WILLIAM J. FRENCH SCHOLARSHIP</t>
  </si>
  <si>
    <t>%,VK0536</t>
  </si>
  <si>
    <t>MICHAEL WEAVER SCHOLARSHIP</t>
  </si>
  <si>
    <t>%,VK4955</t>
  </si>
  <si>
    <t>CORKY PFEIFFER MEMORIAL</t>
  </si>
  <si>
    <t>%,VK4957</t>
  </si>
  <si>
    <t>GEORGE EHRLICH SCHOLARSHIP</t>
  </si>
  <si>
    <t>%,VK4983</t>
  </si>
  <si>
    <t>EVELYN SUFFECOOL PHARMACY SCHR</t>
  </si>
  <si>
    <t>%,VK4984</t>
  </si>
  <si>
    <t>JAMES E. ALLEN SCHOLARSHIP</t>
  </si>
  <si>
    <t>%,VK4985</t>
  </si>
  <si>
    <t>NYBERG SCHOLARSHIP</t>
  </si>
  <si>
    <t>%,VK4991</t>
  </si>
  <si>
    <t>PHYSICS DEPT SCHOLARSHIP</t>
  </si>
  <si>
    <t>%,VK5003</t>
  </si>
  <si>
    <t>PHYSICS DEPT SCHOLARSHIP 2</t>
  </si>
  <si>
    <t>%,VK5004</t>
  </si>
  <si>
    <t>SUSIE SINTON SCHOLARSHIP</t>
  </si>
  <si>
    <t>%,VK5005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</si>
  <si>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</si>
  <si>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</si>
  <si>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</si>
  <si>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</si>
  <si>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%,VK0001</t>
  </si>
  <si>
    <t>WARD ADAMS DENTAL S</t>
  </si>
  <si>
    <t>%,VK0012</t>
  </si>
  <si>
    <t>HELEN BOYLAN FDTN</t>
  </si>
  <si>
    <t>%,VK0015</t>
  </si>
  <si>
    <t>D BROOKFIELD SCHP</t>
  </si>
  <si>
    <t>%,VK0029</t>
  </si>
  <si>
    <t>E CRAVENS MEMORIAL</t>
  </si>
  <si>
    <t>%,VK0090</t>
  </si>
  <si>
    <t>JAMES LYNN MEMORIAL</t>
  </si>
  <si>
    <t>%,VK0092</t>
  </si>
  <si>
    <t>MARGOLIS PHARMACY FD</t>
  </si>
  <si>
    <t>%,VK0097</t>
  </si>
  <si>
    <t>MED SCHOOL SCHP FUND</t>
  </si>
  <si>
    <t>%,VK0102</t>
  </si>
  <si>
    <t>G MORGOLUS MEM SCHP</t>
  </si>
  <si>
    <t>%,VK0112</t>
  </si>
  <si>
    <t>WM &amp; CATH REPP MEM</t>
  </si>
  <si>
    <t>%,VK0128</t>
  </si>
  <si>
    <t>HUGH SPEER FELLOW</t>
  </si>
  <si>
    <t>%,VK0138</t>
  </si>
  <si>
    <t>UMKC TALENT SCHOLARS</t>
  </si>
  <si>
    <t>%,VK0151</t>
  </si>
  <si>
    <t>DAVID WILLOCK FUND</t>
  </si>
  <si>
    <t>%,VK0157</t>
  </si>
  <si>
    <t>BEISTLE MEM RESCH FD</t>
  </si>
  <si>
    <t>%,VK0160</t>
  </si>
  <si>
    <t>R K BERNARD LIBR FD</t>
  </si>
  <si>
    <t>%,VK0164</t>
  </si>
  <si>
    <t>NEW HORIZONS ENDOW</t>
  </si>
  <si>
    <t>%,VK0182</t>
  </si>
  <si>
    <t>ELIZABETH EGE FUND</t>
  </si>
  <si>
    <t>%,VK0183</t>
  </si>
  <si>
    <t>DEAN ELLISON PROFLAW</t>
  </si>
  <si>
    <t>%,VK0189</t>
  </si>
  <si>
    <t>FLARSHEIM BEUTIF FD</t>
  </si>
  <si>
    <t>%,VK0196</t>
  </si>
  <si>
    <t>H HASKELL PROF-SOCSC</t>
  </si>
  <si>
    <t>%,VK0217</t>
  </si>
  <si>
    <t>B MCCOLLUM - DENT</t>
  </si>
  <si>
    <t>%,VK0222</t>
  </si>
  <si>
    <t>S MORRISON INT MED</t>
  </si>
  <si>
    <t>%,VK0227</t>
  </si>
  <si>
    <t>E PIERSON FUND</t>
  </si>
  <si>
    <t>%,VK0228</t>
  </si>
  <si>
    <t>PIERSON MAINT &amp; LEC</t>
  </si>
  <si>
    <t>%,VK0229</t>
  </si>
  <si>
    <t>PHMC EDUCATION FUND</t>
  </si>
  <si>
    <t>%,VK0232</t>
  </si>
  <si>
    <t>M RINEHART FAC DEV</t>
  </si>
  <si>
    <t>%,VK0238</t>
  </si>
  <si>
    <t>NORMAN H ROYALL FUND</t>
  </si>
  <si>
    <t>%,VK0239</t>
  </si>
  <si>
    <t>BIO SCI RESEARCH ENH</t>
  </si>
  <si>
    <t>%,VK0250</t>
  </si>
  <si>
    <t>JOHN STRANDBERG LIB</t>
  </si>
  <si>
    <t>%,VK0255</t>
  </si>
  <si>
    <t>NELL STEVENSON FUND</t>
  </si>
  <si>
    <t>%,VK0259</t>
  </si>
  <si>
    <t>TYLER CHILDREN FUND</t>
  </si>
  <si>
    <t>%,VK0260</t>
  </si>
  <si>
    <t>UNIV LIBR SOUND ARCH</t>
  </si>
  <si>
    <t>%,VK0270</t>
  </si>
  <si>
    <t>RHETA SOSLAND CHLD &amp; FAM DVLP</t>
  </si>
  <si>
    <t>%,VK0311</t>
  </si>
  <si>
    <t>BARTHOLOMEW FUND</t>
  </si>
  <si>
    <t>%,VK0312</t>
  </si>
  <si>
    <t>UMKC BLACK SCHP</t>
  </si>
  <si>
    <t>%,VK0379</t>
  </si>
  <si>
    <t>LIFE MEMBER FUND</t>
  </si>
  <si>
    <t>%,VK0380</t>
  </si>
  <si>
    <t>NORMAN L. SCHWARTZ MEM FUND</t>
  </si>
  <si>
    <t>%,VK0381</t>
  </si>
  <si>
    <t>TALENT FUND</t>
  </si>
  <si>
    <t>%,VK0382</t>
  </si>
  <si>
    <t>ELMER F. PIERSON TEACHNG AWARD</t>
  </si>
  <si>
    <t>%,VK0392</t>
  </si>
  <si>
    <t>BARR INST FOR AMER COMP STUDY</t>
  </si>
  <si>
    <t>%,VK0445</t>
  </si>
  <si>
    <t>ASCE GEOTECHNICAL - CIVIL ENG</t>
  </si>
  <si>
    <t>%,VK0501</t>
  </si>
  <si>
    <t>SECOND CENTURY SCHOLARSHIP</t>
  </si>
  <si>
    <t>%,FPROGRAM_CODE,TGASB_34_35_PROGRAM,X,NENDOWMENT,NLOAN,NRESTGIFTS,FFUND_CODE,TGASB_34_35_FUND,NQUASI_ENDOW_EXPEND,NQUASI_ENDOW_NONEXP</t>
  </si>
  <si>
    <t>INCOME UNRESTRICTED -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</si>
  <si>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</si>
  <si>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</si>
  <si>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</si>
  <si>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</si>
  <si>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</si>
  <si>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%,VK0307</t>
  </si>
  <si>
    <t>GOODALE UNITRUST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</si>
  <si>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</si>
  <si>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</si>
  <si>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</si>
  <si>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%,VK0308</t>
  </si>
  <si>
    <t>E TILFORD LIFE INC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</si>
  <si>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</si>
  <si>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</si>
  <si>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</si>
  <si>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</si>
  <si>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</si>
  <si>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</si>
  <si>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</si>
  <si>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</si>
  <si>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</si>
  <si>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</si>
  <si>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</si>
  <si>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</si>
  <si>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</si>
  <si>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</si>
  <si>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PGASB15K</t>
  </si>
  <si>
    <t>Program</t>
  </si>
  <si>
    <t>Balance</t>
  </si>
  <si>
    <t>State
Appropriations
and State</t>
  </si>
  <si>
    <t>Gifts and</t>
  </si>
  <si>
    <t>Investment &amp;</t>
  </si>
  <si>
    <t>Bond</t>
  </si>
  <si>
    <t>Transfers In</t>
  </si>
  <si>
    <t>Code</t>
  </si>
  <si>
    <t>July 1, 2004</t>
  </si>
  <si>
    <t>Bond Funds</t>
  </si>
  <si>
    <t>Grants</t>
  </si>
  <si>
    <t>Other Income</t>
  </si>
  <si>
    <t>Proceeds</t>
  </si>
  <si>
    <t>(Out)</t>
  </si>
  <si>
    <t>June 30, 2005</t>
  </si>
  <si>
    <t>%,V0</t>
  </si>
  <si>
    <t>Unspecified Program</t>
  </si>
  <si>
    <t>0</t>
  </si>
  <si>
    <t>%,VK4716</t>
  </si>
  <si>
    <t>Kemper Gift 5283</t>
  </si>
  <si>
    <t>K4716</t>
  </si>
  <si>
    <t>%,VK4717</t>
  </si>
  <si>
    <t>Nichols Gift 5281</t>
  </si>
  <si>
    <t>K4717</t>
  </si>
  <si>
    <t>%,VK8105</t>
  </si>
  <si>
    <t>KCITY DENTAL SCHOOL CAPITAL</t>
  </si>
  <si>
    <t>K8105</t>
  </si>
  <si>
    <t>%,VK8106</t>
  </si>
  <si>
    <t>KCITY LAB/ANIMAL</t>
  </si>
  <si>
    <t>K8106</t>
  </si>
  <si>
    <t>%,VK8109</t>
  </si>
  <si>
    <t>HEALTH SCIENCE BLDG CONSTRUCTI</t>
  </si>
  <si>
    <t>K8109</t>
  </si>
  <si>
    <t>%,VK8110</t>
  </si>
  <si>
    <t>DENTAL CLINIC EQUIP REPLACEMNT</t>
  </si>
  <si>
    <t>K8110</t>
  </si>
  <si>
    <t>%,VK8301</t>
  </si>
  <si>
    <t>Parking Structure</t>
  </si>
  <si>
    <t>K8301</t>
  </si>
  <si>
    <t>%,VK8307</t>
  </si>
  <si>
    <t>ARCHIPENKO #5278</t>
  </si>
  <si>
    <t>K8307</t>
  </si>
  <si>
    <t>%,VK8309</t>
  </si>
  <si>
    <t>TWIN OAKS RENOVATION</t>
  </si>
  <si>
    <t>K8309</t>
  </si>
  <si>
    <t>%,VK8311</t>
  </si>
  <si>
    <t>Oak Street Hsing SysFacBd2003A</t>
  </si>
  <si>
    <t>K8311</t>
  </si>
  <si>
    <t>%,VK8501</t>
  </si>
  <si>
    <t>UNIVERSITY WAY</t>
  </si>
  <si>
    <t>K8501</t>
  </si>
  <si>
    <t>%,VK8502</t>
  </si>
  <si>
    <t>OAK STREET HOUSING</t>
  </si>
  <si>
    <t>K8502</t>
  </si>
  <si>
    <t>%,VK8503</t>
  </si>
  <si>
    <t>MNL EXPANSION</t>
  </si>
  <si>
    <t>K8503</t>
  </si>
  <si>
    <t>%,VK8505</t>
  </si>
  <si>
    <t>HEALTH SCIENCE II PROJECT</t>
  </si>
  <si>
    <t>K8505</t>
  </si>
  <si>
    <t>%,VK8506</t>
  </si>
  <si>
    <t>BIXBY LN-CHERRY ST SIDEWALK EX</t>
  </si>
  <si>
    <t>K8506</t>
  </si>
  <si>
    <t>%,FPROGRAM_CODE,X,_,FFUND_CODE,TGASB_34_35_FUND,NUNEXP_RANDR_RESTEXP</t>
  </si>
  <si>
    <t xml:space="preserve">    TOTAL RESTRICTED</t>
  </si>
  <si>
    <t>%,VK8606</t>
  </si>
  <si>
    <t>Swinney Rec Center R&amp;M</t>
  </si>
  <si>
    <t>K8606</t>
  </si>
  <si>
    <t>%,VK8609</t>
  </si>
  <si>
    <t>Bookstore Cap Pool Repair Main</t>
  </si>
  <si>
    <t>K8609</t>
  </si>
  <si>
    <t>%,VK8610</t>
  </si>
  <si>
    <t>SRC IMPROVEMENTS</t>
  </si>
  <si>
    <t>K8610</t>
  </si>
  <si>
    <t>%,VK8613</t>
  </si>
  <si>
    <t>VENDING PR CAP ACT</t>
  </si>
  <si>
    <t>K8613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</si>
  <si>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</si>
  <si>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</si>
  <si>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</si>
  <si>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</si>
  <si>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</si>
  <si>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2004</t>
  </si>
  <si>
    <t>July 01, 2004</t>
  </si>
  <si>
    <t>Additions</t>
  </si>
  <si>
    <t>Deletions</t>
  </si>
  <si>
    <t>Capital Assets:</t>
  </si>
  <si>
    <t>Building</t>
  </si>
  <si>
    <t>Equipment</t>
  </si>
  <si>
    <t>Livestock</t>
  </si>
  <si>
    <t>Art &amp; Museum Objects</t>
  </si>
  <si>
    <t>Library Books</t>
  </si>
  <si>
    <t>Construction In Progress</t>
  </si>
  <si>
    <t xml:space="preserve">    Total Capital Assets</t>
  </si>
  <si>
    <t>Less Accumulated Depreciation:</t>
  </si>
  <si>
    <t xml:space="preserve">    Total Accumulated Depreciation</t>
  </si>
  <si>
    <t xml:space="preserve">        Total Investment in Plant Capital Assets, Net</t>
  </si>
  <si>
    <t xml:space="preserve">University of Missouri - Kansas City                                                         </t>
  </si>
  <si>
    <t xml:space="preserve">              </t>
  </si>
  <si>
    <t xml:space="preserve">BONDS AND NOTES PAYABLE </t>
  </si>
  <si>
    <t>As of June 30, 2005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</si>
  <si>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</si>
  <si>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</si>
  <si>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</si>
  <si>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</si>
  <si>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</si>
  <si>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 xml:space="preserve">Bonds Payable:                                                 </t>
  </si>
  <si>
    <t xml:space="preserve"> System Facilities Revenue Bond Dated May, 1997,</t>
  </si>
  <si>
    <t xml:space="preserve">   Interest Rate  4.1% to 5.8%, Due Serially to 2027</t>
  </si>
  <si>
    <t xml:space="preserve"> System Facilities Revenue Bond Dated May, 2000,</t>
  </si>
  <si>
    <t xml:space="preserve">   Fixed Interest Rate 5.03% Series 2000a and Variable </t>
  </si>
  <si>
    <t xml:space="preserve">   Interest Rate Series 2000b, Due Serially to 2030</t>
  </si>
  <si>
    <t xml:space="preserve"> System Facilities Revenue Bond Dated Aug, 2001,</t>
  </si>
  <si>
    <t xml:space="preserve">   Series 2001b Fixed Interest Rate 5.12%, Due Serially to 2031</t>
  </si>
  <si>
    <t xml:space="preserve">   (Refunded a Portion of the Outstanding Srs 1997 Bonds)</t>
  </si>
  <si>
    <t xml:space="preserve"> System Facilities Revenue Bond Dated November, 2003,</t>
  </si>
  <si>
    <t xml:space="preserve">   Series 2003a Fixed Rate, Due November 2031</t>
  </si>
  <si>
    <t xml:space="preserve">   Series 2003b Fixed Rate, Due November 2031</t>
  </si>
  <si>
    <t xml:space="preserve">        Less Unamortized Premium/Discount</t>
  </si>
  <si>
    <t xml:space="preserve">        Less Loss on Defeasance</t>
  </si>
  <si>
    <t xml:space="preserve">            Total Bonds Payable    </t>
  </si>
  <si>
    <t>%,LACTUALS,SBAL</t>
  </si>
  <si>
    <t>%,AFT,FDEPTID</t>
  </si>
  <si>
    <t>%,LACTUALS,SBAL,R,FACCOUNT,V300000</t>
  </si>
  <si>
    <t>%,QUGL_GASB_AGENCY_REVENUES,CA.POSTED_TOTAL_AMT,SYTD,R</t>
  </si>
  <si>
    <t>%,QUGL_GASB_AGENCY_EXPENSES,CA.POSTED_TOTAL_AMT,SYTD</t>
  </si>
  <si>
    <t>GASB019K</t>
  </si>
  <si>
    <t>FUNDS HELD FOR OTHERS</t>
  </si>
  <si>
    <t>Funds Held by Others</t>
  </si>
  <si>
    <t>Department Description</t>
  </si>
  <si>
    <t>Hide Column in final report - DEPTID</t>
  </si>
  <si>
    <t>Withdrawals</t>
  </si>
  <si>
    <t>Balance
June 30, 2005</t>
  </si>
  <si>
    <t xml:space="preserve">%,V </t>
  </si>
  <si>
    <t>(None)</t>
  </si>
  <si>
    <t>BALANCE FORWARD ADJUSTMENT</t>
  </si>
  <si>
    <t>%,VK0301026</t>
  </si>
  <si>
    <t>AGENCY SCHOLARSHIP</t>
  </si>
  <si>
    <t>K0301026</t>
  </si>
  <si>
    <t>%,VK0301028</t>
  </si>
  <si>
    <t>STIUDENT INSURANCE</t>
  </si>
  <si>
    <t>K0301028</t>
  </si>
  <si>
    <t>%,VK0301029</t>
  </si>
  <si>
    <t>BREAKAGE DEPOSIT</t>
  </si>
  <si>
    <t>K0301029</t>
  </si>
  <si>
    <t>%,VK0301030</t>
  </si>
  <si>
    <t>ROY J RINEHART FOUNDATION</t>
  </si>
  <si>
    <t>K0301030</t>
  </si>
  <si>
    <t>%,VK0301031</t>
  </si>
  <si>
    <t>UNIVERSITY OF KANSAS CITY</t>
  </si>
  <si>
    <t>K0301031</t>
  </si>
  <si>
    <t>%,VK0308007</t>
  </si>
  <si>
    <t>UMKC FAC/STAFF RETIREMT ASSN</t>
  </si>
  <si>
    <t>K0308007</t>
  </si>
  <si>
    <t>%,VK0311003</t>
  </si>
  <si>
    <t>WAGE EARNINGS ATTACHMENTS</t>
  </si>
  <si>
    <t>K0311003</t>
  </si>
  <si>
    <t>%,VK0313001</t>
  </si>
  <si>
    <t>REAL ESTATE OFFICE</t>
  </si>
  <si>
    <t>K0313001</t>
  </si>
  <si>
    <t>%,VK0318134</t>
  </si>
  <si>
    <t>VAC PAY ACRL- AGEN</t>
  </si>
  <si>
    <t>K0318134</t>
  </si>
  <si>
    <t>%,VK0318902</t>
  </si>
  <si>
    <t>STUDENT REV DEFERRAL-AGENCY</t>
  </si>
  <si>
    <t>K0318902</t>
  </si>
  <si>
    <t>%,VK0601049</t>
  </si>
  <si>
    <t>SOCCER KICKIN' ROO'S CLUB</t>
  </si>
  <si>
    <t>K0601049</t>
  </si>
  <si>
    <t>%,VK0601052</t>
  </si>
  <si>
    <t>ATHLETIC ASSOCIATION INC</t>
  </si>
  <si>
    <t>K0601052</t>
  </si>
  <si>
    <t>%,VK0601059</t>
  </si>
  <si>
    <t>HOSPITAL HILL RUN</t>
  </si>
  <si>
    <t>K0601059</t>
  </si>
  <si>
    <t>%,VK0601061</t>
  </si>
  <si>
    <t>MBB &amp; WBB Tournament</t>
  </si>
  <si>
    <t>K0601061</t>
  </si>
  <si>
    <t>%,VK0706001</t>
  </si>
  <si>
    <t>UNIV RESIDENCE CNTR</t>
  </si>
  <si>
    <t>K0706001</t>
  </si>
  <si>
    <t>%,VK0706002</t>
  </si>
  <si>
    <t>TWIN OAK HOUSING</t>
  </si>
  <si>
    <t>K0706002</t>
  </si>
  <si>
    <t>%,VK0714011</t>
  </si>
  <si>
    <t>RESIDENCE HALL COUNCIL DUES</t>
  </si>
  <si>
    <t>K0714011</t>
  </si>
  <si>
    <t>%,VK0715007</t>
  </si>
  <si>
    <t>MO STUDENT GRANT PROGRAM</t>
  </si>
  <si>
    <t>K0715007</t>
  </si>
  <si>
    <t>%,VK0715008</t>
  </si>
  <si>
    <t>MO HIGHER EDUCATION BRIGHT FLI</t>
  </si>
  <si>
    <t>K0715008</t>
  </si>
  <si>
    <t>%,VK0715025</t>
  </si>
  <si>
    <t>ADVANTAGE MISSOURI LOAN PROGRA</t>
  </si>
  <si>
    <t>K0715025</t>
  </si>
  <si>
    <t>%,VK0715035</t>
  </si>
  <si>
    <t>MO COLLEGE GUARANTEE PROG</t>
  </si>
  <si>
    <t>K0715035</t>
  </si>
  <si>
    <t>%,VK0715041</t>
  </si>
  <si>
    <t>FEDERAL FAMILY EDUCATION LOAN</t>
  </si>
  <si>
    <t>K0715041</t>
  </si>
  <si>
    <t>%,VK0715049</t>
  </si>
  <si>
    <t>CASL PREMIER 01-02</t>
  </si>
  <si>
    <t>K0715049</t>
  </si>
  <si>
    <t>%,VK0715051</t>
  </si>
  <si>
    <t>FFELP 2001-2002</t>
  </si>
  <si>
    <t>K0715051</t>
  </si>
  <si>
    <t>%,VK0715055</t>
  </si>
  <si>
    <t>2002-2003 CASL</t>
  </si>
  <si>
    <t>K0715055</t>
  </si>
  <si>
    <t>%,VK0715056</t>
  </si>
  <si>
    <t>2002-2003 FFELP</t>
  </si>
  <si>
    <t>K0715056</t>
  </si>
  <si>
    <t>%,VK0715058</t>
  </si>
  <si>
    <t>UMKC LENDER FEES</t>
  </si>
  <si>
    <t>K0715058</t>
  </si>
  <si>
    <t>%,VK0801012</t>
  </si>
  <si>
    <t>UNIVERSITY ASSOCIATES</t>
  </si>
  <si>
    <t>K0801012</t>
  </si>
  <si>
    <t>%,VK0801013</t>
  </si>
  <si>
    <t>UMKC ALUMNI ASSOCIATION</t>
  </si>
  <si>
    <t>K0801013</t>
  </si>
  <si>
    <t>%,VK0801014</t>
  </si>
  <si>
    <t>WOMEN'S COUNCIL GRAD ASST FD</t>
  </si>
  <si>
    <t>K0801014</t>
  </si>
  <si>
    <t>%,VK0801016</t>
  </si>
  <si>
    <t>Prof Direct Marketers Assn</t>
  </si>
  <si>
    <t>K0801016</t>
  </si>
  <si>
    <t>%,VK0801019</t>
  </si>
  <si>
    <t>25TH ANNIV BALL ASSN MEDICINE</t>
  </si>
  <si>
    <t>K0801019</t>
  </si>
  <si>
    <t>%,VK0801021</t>
  </si>
  <si>
    <t>Youngblood Society</t>
  </si>
  <si>
    <t>K0801021</t>
  </si>
  <si>
    <t>%,VK0805005</t>
  </si>
  <si>
    <t>LAW FDN</t>
  </si>
  <si>
    <t>K0805005</t>
  </si>
  <si>
    <t>%,VK0805006</t>
  </si>
  <si>
    <t>EDGAR SNOW FUND AGENCY</t>
  </si>
  <si>
    <t>K0805006</t>
  </si>
  <si>
    <t>%,VK0805008</t>
  </si>
  <si>
    <t>St Louis Friends School of Med</t>
  </si>
  <si>
    <t>K0805008</t>
  </si>
  <si>
    <t>%,VK0907017</t>
  </si>
  <si>
    <t>NATIONAL DEBATE TOURNAMENT - S</t>
  </si>
  <si>
    <t>K0907017</t>
  </si>
  <si>
    <t>%,VK0909084</t>
  </si>
  <si>
    <t>SPARK UNRESTRICTED GIFTS</t>
  </si>
  <si>
    <t>K0909084</t>
  </si>
  <si>
    <t>%,VK0909085</t>
  </si>
  <si>
    <t>SENIOR PEERS ACTIVELY RENEWING</t>
  </si>
  <si>
    <t>K0909085</t>
  </si>
  <si>
    <t>%,VK1301025</t>
  </si>
  <si>
    <t>UMKC CONSERVATORY TRUSTEES - A</t>
  </si>
  <si>
    <t>K1301025</t>
  </si>
  <si>
    <t>%,VK1303031</t>
  </si>
  <si>
    <t>UMKC CONSERVATORY TRUSTEES - B</t>
  </si>
  <si>
    <t>K1303031</t>
  </si>
  <si>
    <t>%,VK1303032</t>
  </si>
  <si>
    <t>CONSERVATORY LOCK DEPOSIT</t>
  </si>
  <si>
    <t>K1303032</t>
  </si>
  <si>
    <t>%,VK1303033</t>
  </si>
  <si>
    <t>UMKC CONSERVATORY TRUSTEES - M</t>
  </si>
  <si>
    <t>K1303033</t>
  </si>
  <si>
    <t>%,VK1402044</t>
  </si>
  <si>
    <t>ROY J RINEHART MEM FDN</t>
  </si>
  <si>
    <t>K1402044</t>
  </si>
  <si>
    <t>%,VK1403009</t>
  </si>
  <si>
    <t>ICIMS DEPOSIT- REV</t>
  </si>
  <si>
    <t>K1403009</t>
  </si>
  <si>
    <t>%,VK1802028</t>
  </si>
  <si>
    <t>INNOCENCE PROJECT</t>
  </si>
  <si>
    <t>K1802028</t>
  </si>
  <si>
    <t>%,VK1901990</t>
  </si>
  <si>
    <t>FRIENDS OF THE LIBRARY</t>
  </si>
  <si>
    <t>K1901990</t>
  </si>
  <si>
    <t>%,VK2002029</t>
  </si>
  <si>
    <t>DEAN SCHOOL OF MEDICINE 1151</t>
  </si>
  <si>
    <t>K2002029</t>
  </si>
  <si>
    <t>%,VK2302021</t>
  </si>
  <si>
    <t>SCHOOL OF PHARMACY FDN</t>
  </si>
  <si>
    <t>K2302021</t>
  </si>
  <si>
    <t>%,VK3101002</t>
  </si>
  <si>
    <t>RENT 4405-07 HARRIS.</t>
  </si>
  <si>
    <t>K3101002</t>
  </si>
  <si>
    <t>%,VK3201001</t>
  </si>
  <si>
    <t>UKC-RENTAL OPERATION</t>
  </si>
  <si>
    <t>K3201001</t>
  </si>
  <si>
    <t>%,VK3202002</t>
  </si>
  <si>
    <t>UKC REAL ESTATE 5305 CHARLOTTE</t>
  </si>
  <si>
    <t>K3202002</t>
  </si>
  <si>
    <t>%,VK3202009</t>
  </si>
  <si>
    <t>UKC REAL ESTATE     5409 CHARL</t>
  </si>
  <si>
    <t>K3202009</t>
  </si>
  <si>
    <t>%,VK3202016</t>
  </si>
  <si>
    <t>UKC REAL ESTATE     5436 CHARL</t>
  </si>
  <si>
    <t>K3202016</t>
  </si>
  <si>
    <t>%,VK3202017</t>
  </si>
  <si>
    <t>UKC REAL ESTATE     5332 CHARL</t>
  </si>
  <si>
    <t>K3202017</t>
  </si>
  <si>
    <t>%,VK3202018</t>
  </si>
  <si>
    <t>UKC - REAL ESTATE 5328 CHARLOT</t>
  </si>
  <si>
    <t>K3202018</t>
  </si>
  <si>
    <t>%,VK3202019</t>
  </si>
  <si>
    <t>UKC REAL ESTATE 5439 CHARLOTTE</t>
  </si>
  <si>
    <t>K3202019</t>
  </si>
  <si>
    <t>%,VK3202020</t>
  </si>
  <si>
    <t>UKC REAL ESTATE 5446 CHARLOTTE</t>
  </si>
  <si>
    <t>K3202020</t>
  </si>
  <si>
    <t>%,VK3202021</t>
  </si>
  <si>
    <t>UKC REAL ESTATE 5344 CHARLOTTE</t>
  </si>
  <si>
    <t>K3202021</t>
  </si>
  <si>
    <t>%,VK3202022</t>
  </si>
  <si>
    <t>UKC REAL ESTATE 5315 CHARLOTTE</t>
  </si>
  <si>
    <t>K3202022</t>
  </si>
  <si>
    <t>%,VK3202023</t>
  </si>
  <si>
    <t>UKC REAL ESTATE 5347 CHARLOTTE</t>
  </si>
  <si>
    <t>K3202023</t>
  </si>
  <si>
    <t>%,VK3202024</t>
  </si>
  <si>
    <t>UKC REAL ESTATE 5414 CHARLOTTE</t>
  </si>
  <si>
    <t>K3202024</t>
  </si>
  <si>
    <t>%,VK3202025</t>
  </si>
  <si>
    <t>UKC REAL ESTATE 5303 CHARLOTTE</t>
  </si>
  <si>
    <t>K3202025</t>
  </si>
  <si>
    <t>%,VK3202026</t>
  </si>
  <si>
    <t>UKC REAL ESTATE 5411 CHARLOTTE</t>
  </si>
  <si>
    <t>K3202026</t>
  </si>
  <si>
    <t>%,VK3202030</t>
  </si>
  <si>
    <t>UKC REAL ESTATE     905 E. 47T</t>
  </si>
  <si>
    <t>K3202030</t>
  </si>
  <si>
    <t>%,VK3202032</t>
  </si>
  <si>
    <t>UKC REALESTATE 5408 HARRISON</t>
  </si>
  <si>
    <t>K3202032</t>
  </si>
  <si>
    <t>%,VK3202033</t>
  </si>
  <si>
    <t>UKC-5435 HARRISON</t>
  </si>
  <si>
    <t>K3202033</t>
  </si>
  <si>
    <t>%,VK3202037</t>
  </si>
  <si>
    <t>UKC REAL ESTATE 714 E 54 TERR</t>
  </si>
  <si>
    <t>K3202037</t>
  </si>
  <si>
    <t>%,VK3202040</t>
  </si>
  <si>
    <t>UKC REAL ESTATE  707 E 54TH TE</t>
  </si>
  <si>
    <t>K3202040</t>
  </si>
  <si>
    <t>%,VK3202041</t>
  </si>
  <si>
    <t>UKC REAL ESTATE  709 E 54TH TE</t>
  </si>
  <si>
    <t>K3202041</t>
  </si>
  <si>
    <t>%,VK3202042</t>
  </si>
  <si>
    <t>UKC REAL ESTATE 709 E 54TH STR</t>
  </si>
  <si>
    <t>K3202042</t>
  </si>
  <si>
    <t>%,VK3202043</t>
  </si>
  <si>
    <t>UKC REAL ESTATE 710 E 55TH</t>
  </si>
  <si>
    <t>K3202043</t>
  </si>
  <si>
    <t>%,VK3202044</t>
  </si>
  <si>
    <t>UKC REAL ESTATE 714 E. 55TH ST</t>
  </si>
  <si>
    <t>K3202044</t>
  </si>
  <si>
    <t>%,VK3202045</t>
  </si>
  <si>
    <t>UKC REAL ESTATE 5428 HARRISON</t>
  </si>
  <si>
    <t>K3202045</t>
  </si>
  <si>
    <t>%,VK3202046</t>
  </si>
  <si>
    <t>UKC REAL ESTATE     5405-7 HAR</t>
  </si>
  <si>
    <t>K3202046</t>
  </si>
  <si>
    <t>%,VK3202047</t>
  </si>
  <si>
    <t>UKC REAL ESTATE     5409-11 HA</t>
  </si>
  <si>
    <t>K3202047</t>
  </si>
  <si>
    <t>%,VK3202048</t>
  </si>
  <si>
    <t>UKC REAL ESTATE     5431 HARRI</t>
  </si>
  <si>
    <t>K3202048</t>
  </si>
  <si>
    <t>%,VK3202049</t>
  </si>
  <si>
    <t>UKC REAL ESTATE     5436 HARRI</t>
  </si>
  <si>
    <t>K3202049</t>
  </si>
  <si>
    <t>%,VK3202050</t>
  </si>
  <si>
    <t>UKC REAL ESTATE     5441 HARRI</t>
  </si>
  <si>
    <t>K3202050</t>
  </si>
  <si>
    <t>%,VK3202051</t>
  </si>
  <si>
    <t>UKC REAL ESTATE - 5446 HARRISO</t>
  </si>
  <si>
    <t>K3202051</t>
  </si>
  <si>
    <t>%,VK3202052</t>
  </si>
  <si>
    <t>UKC REAL ESTATE- 5425 HARRISON</t>
  </si>
  <si>
    <t>K3202052</t>
  </si>
  <si>
    <t>%,VK3202053</t>
  </si>
  <si>
    <t>UKC REAL ESTATE - 5429 HARRISO</t>
  </si>
  <si>
    <t>K3202053</t>
  </si>
  <si>
    <t>%,VK3202054</t>
  </si>
  <si>
    <t>UKC REAL ESTATE 5419 HOLMES</t>
  </si>
  <si>
    <t>K3202054</t>
  </si>
  <si>
    <t>%,VK3202055</t>
  </si>
  <si>
    <t>UKC REAL ESTATE 5425 HOLMES</t>
  </si>
  <si>
    <t>K3202055</t>
  </si>
  <si>
    <t>%,VK3202056</t>
  </si>
  <si>
    <t>UKC REAL ESTATE 5431 HOLMES</t>
  </si>
  <si>
    <t>K3202056</t>
  </si>
  <si>
    <t>%,VK3202057</t>
  </si>
  <si>
    <t>UKC REAL ESTATE 5435 HOLMES</t>
  </si>
  <si>
    <t>K3202057</t>
  </si>
  <si>
    <t>%,VK3202058</t>
  </si>
  <si>
    <t>UKC REAL ESTATE 5437 HOLMES</t>
  </si>
  <si>
    <t>K3202058</t>
  </si>
  <si>
    <t>%,VK3202060</t>
  </si>
  <si>
    <t>UKC-REAL ESTATE 5424-26 HARRIS</t>
  </si>
  <si>
    <t>K3202060</t>
  </si>
  <si>
    <t>%,VK3202062</t>
  </si>
  <si>
    <t>UKC REAL ESTATE 5330 OAK</t>
  </si>
  <si>
    <t>K3202062</t>
  </si>
  <si>
    <t>%,VK3202063</t>
  </si>
  <si>
    <t>UKC REAL ESTATE 5312 ROCKHILL</t>
  </si>
  <si>
    <t>K3202063</t>
  </si>
  <si>
    <t>%,VK3202064</t>
  </si>
  <si>
    <t>UKC REAL ESTATE 5328 ROCKHILL</t>
  </si>
  <si>
    <t>K3202064</t>
  </si>
  <si>
    <t>%,VK3202067</t>
  </si>
  <si>
    <t>UKC REAL ESTATE 5340 ROCKHILL</t>
  </si>
  <si>
    <t>K3202067</t>
  </si>
  <si>
    <t>%,VK3202068</t>
  </si>
  <si>
    <t>UKC REAL ESTATE 5401 ROCKHILL</t>
  </si>
  <si>
    <t>K3202068</t>
  </si>
  <si>
    <t>%,VK3202069</t>
  </si>
  <si>
    <t>UKC REAL ESTATE 5408 ROCKHILL</t>
  </si>
  <si>
    <t>K3202069</t>
  </si>
  <si>
    <t>%,VK3202070</t>
  </si>
  <si>
    <t>UKC REAL ESTATE 5411 ROCKHILL</t>
  </si>
  <si>
    <t>K3202070</t>
  </si>
  <si>
    <t>%,VK3202071</t>
  </si>
  <si>
    <t>UKC REAL ESTATE 5418 ROCKHILL</t>
  </si>
  <si>
    <t>K3202071</t>
  </si>
  <si>
    <t>%,VK3202072</t>
  </si>
  <si>
    <t>UKC REAL ESTATE 5433 ROCKHILL</t>
  </si>
  <si>
    <t>K3202072</t>
  </si>
  <si>
    <t>%,VK3202073</t>
  </si>
  <si>
    <t>UKC REAL ESTATE 5434 ROCKHILL</t>
  </si>
  <si>
    <t>K3202073</t>
  </si>
  <si>
    <t>%,VK3202074</t>
  </si>
  <si>
    <t>UKC REAL ESTATE 5441 ROCKHILL</t>
  </si>
  <si>
    <t>K3202074</t>
  </si>
  <si>
    <t>%,VK3202075</t>
  </si>
  <si>
    <t>UKC - REAL ESTATE 5409 ROCKHIL</t>
  </si>
  <si>
    <t>K3202075</t>
  </si>
  <si>
    <t>%,VK3202076</t>
  </si>
  <si>
    <t>UKC REAL ESTATE - 5420 ROCKHIL</t>
  </si>
  <si>
    <t>K3202076</t>
  </si>
  <si>
    <t>%,VK3202077</t>
  </si>
  <si>
    <t>UKC REAL ESTATE 5435 ROCKHILL</t>
  </si>
  <si>
    <t>K3202077</t>
  </si>
  <si>
    <t>%,VK3202082</t>
  </si>
  <si>
    <t>UKC REAL ESTATE 5306 ROCKHILL</t>
  </si>
  <si>
    <t>K3202082</t>
  </si>
  <si>
    <t>%,VK3202083</t>
  </si>
  <si>
    <t>UKC REALESTATE 5442 HARRISON</t>
  </si>
  <si>
    <t>K3202083</t>
  </si>
  <si>
    <t>%,VK3202084</t>
  </si>
  <si>
    <t>UKC REAL ESTATE 5400 HARRISON</t>
  </si>
  <si>
    <t>K3202084</t>
  </si>
  <si>
    <t>%,VK3202086</t>
  </si>
  <si>
    <t>UKC REAL ESTATE 7100-02 VIRGIN</t>
  </si>
  <si>
    <t>K3202086</t>
  </si>
  <si>
    <t>%,VK3202088</t>
  </si>
  <si>
    <t>UKC REAL ESTATE OPERATIONS CLE</t>
  </si>
  <si>
    <t>K3202088</t>
  </si>
  <si>
    <t>%,VK3202089</t>
  </si>
  <si>
    <t>UKC REAL ESTATE PAYABLES CLEAR</t>
  </si>
  <si>
    <t>K3202089</t>
  </si>
  <si>
    <t>%,VK3202090</t>
  </si>
  <si>
    <t>UKC 5329 ROCKHILL</t>
  </si>
  <si>
    <t>K3202090</t>
  </si>
  <si>
    <t>%,VK3202091</t>
  </si>
  <si>
    <t>UKC 5430 32 HARRISON</t>
  </si>
  <si>
    <t>K3202091</t>
  </si>
  <si>
    <t>%,VK3202092</t>
  </si>
  <si>
    <t>UKC 5339 HARRISON</t>
  </si>
  <si>
    <t>K3202092</t>
  </si>
  <si>
    <t>%,VK3202093</t>
  </si>
  <si>
    <t>UKC 5429 ROCKHILL ROAD</t>
  </si>
  <si>
    <t>K3202093</t>
  </si>
  <si>
    <t>%,VK3202094</t>
  </si>
  <si>
    <t>UKC 5440 Rockhill</t>
  </si>
  <si>
    <t>K3202094</t>
  </si>
  <si>
    <t>%,VK3202096</t>
  </si>
  <si>
    <t>UKC 715 E 54TH STREET</t>
  </si>
  <si>
    <t>K3202096</t>
  </si>
  <si>
    <t>%,VK3202097</t>
  </si>
  <si>
    <t>UKC 5314 ROCKHILL ROAD</t>
  </si>
  <si>
    <t>K3202097</t>
  </si>
  <si>
    <t>%,VK3202098</t>
  </si>
  <si>
    <t>UKC 5318 ROCKHILL ROAD</t>
  </si>
  <si>
    <t>K3202098</t>
  </si>
  <si>
    <t>%,VK3202099</t>
  </si>
  <si>
    <t>UKC 5304 HARRISON</t>
  </si>
  <si>
    <t>K3202099</t>
  </si>
  <si>
    <t>%,VK3202100</t>
  </si>
  <si>
    <t>UKC 5345 CHARLOTTE</t>
  </si>
  <si>
    <t>K3202100</t>
  </si>
  <si>
    <t>%,VK3202101</t>
  </si>
  <si>
    <t>UKC 5410 HARRISON</t>
  </si>
  <si>
    <t>K3202101</t>
  </si>
  <si>
    <t>%,VK3202102</t>
  </si>
  <si>
    <t>UKC 5300 CHARLOTTE</t>
  </si>
  <si>
    <t>K3202102</t>
  </si>
  <si>
    <t>%,VK3601112</t>
  </si>
  <si>
    <t>MCDAVID LOAN</t>
  </si>
  <si>
    <t>K3601112</t>
  </si>
  <si>
    <t>%,FFUND_CODE,TGASB_34_35_FUND,NAGENCY_FUNDS_NONEXP,FDEPTID,X,_</t>
  </si>
  <si>
    <t>TOTAL AGENCY FUNDS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</si>
  <si>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</si>
  <si>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</si>
  <si>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</si>
  <si>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</si>
  <si>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</si>
  <si>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</si>
  <si>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</si>
  <si>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</si>
  <si>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</si>
  <si>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</si>
  <si>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</si>
  <si>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</si>
  <si>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</si>
  <si>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</si>
  <si>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</si>
  <si>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</si>
  <si>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</si>
  <si>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</si>
  <si>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%,V862300</t>
  </si>
  <si>
    <t>Non-Mand Trf Out - Other</t>
  </si>
  <si>
    <t>862300</t>
  </si>
  <si>
    <t>%,R,FACCOUNT,TGASB_34_35,X,NNON MANDATORY TRFS</t>
  </si>
  <si>
    <t>%,V392000</t>
  </si>
  <si>
    <t>Revenue Allocations/Transfers</t>
  </si>
  <si>
    <t>392000</t>
  </si>
  <si>
    <t>%,V393000</t>
  </si>
  <si>
    <t>Other Allocations/Transfers In</t>
  </si>
  <si>
    <t>393000</t>
  </si>
  <si>
    <t>%,V863001</t>
  </si>
  <si>
    <t>Other Allocations/Transfer Out</t>
  </si>
  <si>
    <t>863001</t>
  </si>
  <si>
    <t>%,V864000</t>
  </si>
  <si>
    <t>Subsidy</t>
  </si>
  <si>
    <t>864000</t>
  </si>
  <si>
    <t>%,V865000</t>
  </si>
  <si>
    <t>Work Study/SEOG</t>
  </si>
  <si>
    <t>865000</t>
  </si>
  <si>
    <t>%,V867000</t>
  </si>
  <si>
    <t>Trans Out fixed price contract</t>
  </si>
  <si>
    <t>867000</t>
  </si>
  <si>
    <t>%,V868000</t>
  </si>
  <si>
    <t>868000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</si>
  <si>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</si>
  <si>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</si>
  <si>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</si>
  <si>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</si>
  <si>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</si>
  <si>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</si>
  <si>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</si>
  <si>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</si>
  <si>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</si>
  <si>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</si>
  <si>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</si>
  <si>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</si>
  <si>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</si>
  <si>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</si>
  <si>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</si>
  <si>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</si>
  <si>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</si>
  <si>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%,V0720</t>
  </si>
  <si>
    <t>%,V0725</t>
  </si>
  <si>
    <t>%,V0730</t>
  </si>
  <si>
    <t>%,V0795</t>
  </si>
  <si>
    <t>%,V0800</t>
  </si>
  <si>
    <t>%,V0815</t>
  </si>
  <si>
    <t>%,V0820</t>
  </si>
  <si>
    <t>%,V0825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</si>
  <si>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</si>
  <si>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</si>
  <si>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</si>
  <si>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</si>
  <si>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</si>
  <si>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</si>
  <si>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</si>
  <si>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Building Services</t>
  </si>
  <si>
    <t>Campus Plng, Design, Constr</t>
  </si>
  <si>
    <t>Central Mail</t>
  </si>
  <si>
    <t>Printing</t>
  </si>
  <si>
    <t>Public Communications</t>
  </si>
  <si>
    <t>Telecommunications</t>
  </si>
  <si>
    <t>University Garage</t>
  </si>
  <si>
    <t>Other Service Oper</t>
  </si>
  <si>
    <t>Service Operations - Funds 0700 through 0899</t>
  </si>
  <si>
    <t>Self Insurance Funds - Funds 0900 through 0999</t>
  </si>
  <si>
    <t>Total Unrestricted Current Funds</t>
  </si>
  <si>
    <t>%,V400100</t>
  </si>
  <si>
    <t>Undergrad summer fees-resident</t>
  </si>
  <si>
    <t>400100</t>
  </si>
  <si>
    <t>%,V400200</t>
  </si>
  <si>
    <t>Undergrad summer fees-non res</t>
  </si>
  <si>
    <t>400200</t>
  </si>
  <si>
    <t>%,V400300</t>
  </si>
  <si>
    <t>Undergrad fall fees - resident</t>
  </si>
  <si>
    <t>400300</t>
  </si>
  <si>
    <t>%,V400400</t>
  </si>
  <si>
    <t>Undergrad fall fees - non res</t>
  </si>
  <si>
    <t>400400</t>
  </si>
  <si>
    <t>%,V400500</t>
  </si>
  <si>
    <t>Undergrad winter fees - res</t>
  </si>
  <si>
    <t>400500</t>
  </si>
  <si>
    <t>%,V400600</t>
  </si>
  <si>
    <t>Undergrad winter fees -non res</t>
  </si>
  <si>
    <t>400600</t>
  </si>
  <si>
    <t>%,V400700</t>
  </si>
  <si>
    <t>Undergrad intersession sum-res</t>
  </si>
  <si>
    <t>400700</t>
  </si>
  <si>
    <t>%,V400900</t>
  </si>
  <si>
    <t>Undergrad interses winter- res</t>
  </si>
  <si>
    <t>400900</t>
  </si>
  <si>
    <t>%,V400950</t>
  </si>
  <si>
    <t>Undergrad inter winter-non res</t>
  </si>
  <si>
    <t>400950</t>
  </si>
  <si>
    <t>%,V401000</t>
  </si>
  <si>
    <t>Prof educ summer fees- res</t>
  </si>
  <si>
    <t>401000</t>
  </si>
  <si>
    <t>%,V401100</t>
  </si>
  <si>
    <t>Prof educ summer fees non-res</t>
  </si>
  <si>
    <t>401100</t>
  </si>
  <si>
    <t>%,V401200</t>
  </si>
  <si>
    <t>Prof educ fall fees - resident</t>
  </si>
  <si>
    <t>401200</t>
  </si>
  <si>
    <t>%,V401300</t>
  </si>
  <si>
    <t>Prof educ fall fees-non-res</t>
  </si>
  <si>
    <t>401300</t>
  </si>
  <si>
    <t>%,V401400</t>
  </si>
  <si>
    <t>Prof educ winter fees-resident</t>
  </si>
  <si>
    <t>401400</t>
  </si>
  <si>
    <t>%,V401500</t>
  </si>
  <si>
    <t>Prof educ winter fees-non-res</t>
  </si>
  <si>
    <t>401500</t>
  </si>
  <si>
    <t>%,V402000</t>
  </si>
  <si>
    <t>Grad educ summer fees- res</t>
  </si>
  <si>
    <t>402000</t>
  </si>
  <si>
    <t>%,V402100</t>
  </si>
  <si>
    <t>Grad educ summer fees- non-res</t>
  </si>
  <si>
    <t>402100</t>
  </si>
  <si>
    <t>%,V402200</t>
  </si>
  <si>
    <t>Grad educ fall fees-resident</t>
  </si>
  <si>
    <t>402200</t>
  </si>
  <si>
    <t>%,V402300</t>
  </si>
  <si>
    <t>Grad educ fall fees-non-res</t>
  </si>
  <si>
    <t>402300</t>
  </si>
  <si>
    <t>%,V402400</t>
  </si>
  <si>
    <t>Grad educ winter fees-resident</t>
  </si>
  <si>
    <t>402400</t>
  </si>
  <si>
    <t>%,V402500</t>
  </si>
  <si>
    <t>Grad educ winter fees-non-res</t>
  </si>
  <si>
    <t>402500</t>
  </si>
  <si>
    <t>%,V402600</t>
  </si>
  <si>
    <t>Grad educ intersession-sum-res</t>
  </si>
  <si>
    <t>402600</t>
  </si>
  <si>
    <t>%,V402700</t>
  </si>
  <si>
    <t>Grad educ interses-sum-non-res</t>
  </si>
  <si>
    <t>402700</t>
  </si>
  <si>
    <t>%,V402800</t>
  </si>
  <si>
    <t>Grad educ intersess-winter-res</t>
  </si>
  <si>
    <t>402800</t>
  </si>
  <si>
    <t>%,V402900</t>
  </si>
  <si>
    <t>Grad educ inter-winter-non-res</t>
  </si>
  <si>
    <t>402900</t>
  </si>
  <si>
    <t>%,V403000</t>
  </si>
  <si>
    <t>Ext noncredit oncampus</t>
  </si>
  <si>
    <t>403000</t>
  </si>
  <si>
    <t>%,V403002</t>
  </si>
  <si>
    <t>Extension Credit Fees</t>
  </si>
  <si>
    <t>403002</t>
  </si>
  <si>
    <t>%,V403100</t>
  </si>
  <si>
    <t>Ext noncredit oncampus-non res</t>
  </si>
  <si>
    <t>403100</t>
  </si>
  <si>
    <t>%,V403200</t>
  </si>
  <si>
    <t>Ext noncredit offcampus</t>
  </si>
  <si>
    <t>403200</t>
  </si>
  <si>
    <t>%,V403400</t>
  </si>
  <si>
    <t>Ext credit oncampus</t>
  </si>
  <si>
    <t>403400</t>
  </si>
  <si>
    <t>%,V403700</t>
  </si>
  <si>
    <t>Ext Credit Off Campus</t>
  </si>
  <si>
    <t>403700</t>
  </si>
  <si>
    <t>%,V403750</t>
  </si>
  <si>
    <t>Ext Credit Ofcampus - Resident</t>
  </si>
  <si>
    <t>403750</t>
  </si>
  <si>
    <t>%,V404000</t>
  </si>
  <si>
    <t>Supplemental fees-summer ungrd</t>
  </si>
  <si>
    <t>404000</t>
  </si>
  <si>
    <t>%,V404001</t>
  </si>
  <si>
    <t>Supplemental Fees</t>
  </si>
  <si>
    <t>404001</t>
  </si>
  <si>
    <t>%,V404010</t>
  </si>
  <si>
    <t>Supp Fees - Summer Grad Prof</t>
  </si>
  <si>
    <t>404010</t>
  </si>
  <si>
    <t>%,V404100</t>
  </si>
  <si>
    <t>Supplemental fees-fall ungrd</t>
  </si>
  <si>
    <t>404100</t>
  </si>
  <si>
    <t>%,V404110</t>
  </si>
  <si>
    <t>Supp Fee - Fall Grad Proff</t>
  </si>
  <si>
    <t>404110</t>
  </si>
  <si>
    <t>%,V404200</t>
  </si>
  <si>
    <t>Supplemental fees-winter ungrd</t>
  </si>
  <si>
    <t>404200</t>
  </si>
  <si>
    <t>%,V404210</t>
  </si>
  <si>
    <t>Supp Fee - Winter Grad Prof</t>
  </si>
  <si>
    <t>404210</t>
  </si>
  <si>
    <t>%,V404400</t>
  </si>
  <si>
    <t>Supplemental fees-win inter ug</t>
  </si>
  <si>
    <t>404400</t>
  </si>
  <si>
    <t>%,V404500</t>
  </si>
  <si>
    <t>Instructional computing-summer</t>
  </si>
  <si>
    <t>404500</t>
  </si>
  <si>
    <t>%,V404501</t>
  </si>
  <si>
    <t>Instructional Computing Fees</t>
  </si>
  <si>
    <t>404501</t>
  </si>
  <si>
    <t>%,V404510</t>
  </si>
  <si>
    <t>Instructional Computing - fall</t>
  </si>
  <si>
    <t>404510</t>
  </si>
  <si>
    <t>%,V404520</t>
  </si>
  <si>
    <t>Instructional comput - winter</t>
  </si>
  <si>
    <t>404520</t>
  </si>
  <si>
    <t>%,V404530</t>
  </si>
  <si>
    <t>Instructional Comput SumInter</t>
  </si>
  <si>
    <t>404530</t>
  </si>
  <si>
    <t>%,V404900</t>
  </si>
  <si>
    <t>Instructional comput-win-inter</t>
  </si>
  <si>
    <t>404900</t>
  </si>
  <si>
    <t>%,V405100</t>
  </si>
  <si>
    <t>Late Payment Fee</t>
  </si>
  <si>
    <t>405100</t>
  </si>
  <si>
    <t>%,V405200</t>
  </si>
  <si>
    <t>Student Finance Charges</t>
  </si>
  <si>
    <t>405200</t>
  </si>
  <si>
    <t>%,V406000</t>
  </si>
  <si>
    <t>Activ &amp; facility fees-summer</t>
  </si>
  <si>
    <t>406000</t>
  </si>
  <si>
    <t>%,V406010</t>
  </si>
  <si>
    <t>Activ &amp; Fac Fees-Sum-Undergrad</t>
  </si>
  <si>
    <t>406010</t>
  </si>
  <si>
    <t>%,V406020</t>
  </si>
  <si>
    <t>Act &amp; Fac Fees Sum Grad &amp;Prof</t>
  </si>
  <si>
    <t>406020</t>
  </si>
  <si>
    <t>%,V406100</t>
  </si>
  <si>
    <t>Activity &amp; facility fees-fall</t>
  </si>
  <si>
    <t>406100</t>
  </si>
  <si>
    <t>%,V406110</t>
  </si>
  <si>
    <t>Act Fac Fees-fall-undergrad</t>
  </si>
  <si>
    <t>406110</t>
  </si>
  <si>
    <t>%,V406120</t>
  </si>
  <si>
    <t>Act &amp; Fac Fees Fall grad&amp;prof</t>
  </si>
  <si>
    <t>406120</t>
  </si>
  <si>
    <t>%,V406200</t>
  </si>
  <si>
    <t>Activ &amp; facility fees-winter</t>
  </si>
  <si>
    <t>406200</t>
  </si>
  <si>
    <t>%,V406210</t>
  </si>
  <si>
    <t>Act &amp; Fac Fees-winter-undergra</t>
  </si>
  <si>
    <t>406210</t>
  </si>
  <si>
    <t>%,V406220</t>
  </si>
  <si>
    <t>Act&amp;Fac Fees winter grad&amp;prof</t>
  </si>
  <si>
    <t>406220</t>
  </si>
  <si>
    <t>%,V406320</t>
  </si>
  <si>
    <t>Act&amp;Fac Fees Sum Inter Grad&amp;Pr</t>
  </si>
  <si>
    <t>406320</t>
  </si>
  <si>
    <t>%,V763000</t>
  </si>
  <si>
    <t>GASB35 Scholar&amp;Fellow Offset</t>
  </si>
  <si>
    <t>763000</t>
  </si>
  <si>
    <t>%,R,FACCOUNT,TGASB_34_35,X,NFEDERAL GRANTS</t>
  </si>
  <si>
    <t>%,R,FACCOUNT,TGASB_34_35,X,NOTHER GOVT GRANTS,NSTATE GRANTS</t>
  </si>
  <si>
    <t>%,R,FACCOUNT,TGASB_34_35,X,NPRIVATE GRANTS</t>
  </si>
  <si>
    <t>%,V420001</t>
  </si>
  <si>
    <t>Sales of aux enter/educ activ</t>
  </si>
  <si>
    <t>420001</t>
  </si>
  <si>
    <t>%,V420100</t>
  </si>
  <si>
    <t>Taxable Primary sales aux/educ</t>
  </si>
  <si>
    <t>420100</t>
  </si>
  <si>
    <t>%,V420400</t>
  </si>
  <si>
    <t>Taxable Primary-concert ticket</t>
  </si>
  <si>
    <t>420400</t>
  </si>
  <si>
    <t>%,V430160</t>
  </si>
  <si>
    <t>NonTaxable-ClassifiedAdvertisi</t>
  </si>
  <si>
    <t>430160</t>
  </si>
  <si>
    <t>%,V431200</t>
  </si>
  <si>
    <t>Non Taxable-conference revenue</t>
  </si>
  <si>
    <t>431200</t>
  </si>
  <si>
    <t>%,V431400</t>
  </si>
  <si>
    <t>Non Taxable-department charges</t>
  </si>
  <si>
    <t>431400</t>
  </si>
  <si>
    <t>%,V432100</t>
  </si>
  <si>
    <t>Non Tax-parking fees-other</t>
  </si>
  <si>
    <t>432100</t>
  </si>
  <si>
    <t xml:space="preserve">    Patient Care Facilities</t>
  </si>
  <si>
    <t>%,V435526</t>
  </si>
  <si>
    <t>Outpatient-clinic</t>
  </si>
  <si>
    <t>435526</t>
  </si>
  <si>
    <t>%,V435531</t>
  </si>
  <si>
    <t>Emergency -no insurance</t>
  </si>
  <si>
    <t>435531</t>
  </si>
  <si>
    <t>%,V436060</t>
  </si>
  <si>
    <t>Non Taxable - Special Contract</t>
  </si>
  <si>
    <t>436060</t>
  </si>
  <si>
    <t xml:space="preserve">    Other Medical Services</t>
  </si>
  <si>
    <t>%,V495050</t>
  </si>
  <si>
    <t>Royalties</t>
  </si>
  <si>
    <t>495050</t>
  </si>
  <si>
    <t>%,V495100</t>
  </si>
  <si>
    <t>Non tax misc rev-photo copy</t>
  </si>
  <si>
    <t>495100</t>
  </si>
  <si>
    <t>%,V496000</t>
  </si>
  <si>
    <t>Non tax m r-post office</t>
  </si>
  <si>
    <t>496000</t>
  </si>
  <si>
    <t>%,V496300</t>
  </si>
  <si>
    <t>Non tax m r-used equipment</t>
  </si>
  <si>
    <t>496300</t>
  </si>
  <si>
    <t>%,V499100</t>
  </si>
  <si>
    <t>Recov of F &amp; A-applicable f&amp;a</t>
  </si>
  <si>
    <t>499100</t>
  </si>
  <si>
    <t>%,FACCOUNT,TGASB_34_35,X,NAUX &amp; EDUC ACTIV,NOTHER DEPT OPERATING,NPROFESSIONAL &amp; CONSU,NSUPPLY_NONCAP ASSET,NUTILITIES,NINVESTMENT IN PLANT,NSELF INSURANCE BENE</t>
  </si>
  <si>
    <t>%,R,FACCOUNT,TGASB_34_35,NSTATE APPROPS</t>
  </si>
  <si>
    <t>Income (Loss) after State Appropriations, before</t>
  </si>
  <si>
    <t xml:space="preserve">    Nonoperating Revenues (Expenses) and Transfers</t>
  </si>
  <si>
    <t>Nonoperating Revenues (Expenses) and Transfers:</t>
  </si>
  <si>
    <t>%,R,FACCOUNT,TGASB_34_35,NGIFTS</t>
  </si>
  <si>
    <t xml:space="preserve">    Income (Loss) before Capital and Endowment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</si>
  <si>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</si>
  <si>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</si>
  <si>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</si>
  <si>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</si>
  <si>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Net Assets, Beginning of Year, Adjusted</t>
  </si>
  <si>
    <t>%,QUGL_GASB_35_FIN_STMTS</t>
  </si>
  <si>
    <t>CURRENT FUNDS OPERATING REVENUES</t>
  </si>
  <si>
    <t>Projects 00000</t>
  </si>
  <si>
    <t>Projects GRANT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</si>
  <si>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</si>
  <si>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</si>
  <si>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</si>
  <si>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</si>
  <si>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</si>
  <si>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</si>
  <si>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</si>
  <si>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</si>
  <si>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</si>
  <si>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</si>
  <si>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</si>
  <si>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</si>
  <si>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</si>
  <si>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%,LACTUALS,SYTD,FACCOUNT,TGASB_34_35,X,NSTUDENT AID</t>
  </si>
  <si>
    <t xml:space="preserve"> 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</si>
  <si>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</si>
  <si>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</si>
  <si>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</si>
  <si>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</si>
  <si>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</si>
  <si>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</si>
  <si>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</si>
  <si>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</si>
  <si>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</si>
  <si>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</si>
  <si>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</si>
  <si>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</si>
  <si>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</si>
  <si>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</si>
  <si>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</si>
  <si>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</si>
  <si>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</si>
  <si>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</si>
  <si>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 Total Federal Grants and Contracts</t>
  </si>
  <si>
    <t>%,V491000</t>
  </si>
  <si>
    <t>Grants - state</t>
  </si>
  <si>
    <t>%,V492000</t>
  </si>
  <si>
    <t>Grants - other gov't</t>
  </si>
  <si>
    <t>%,LACTUALS,SYTD,R,FACCOUNT,TGASB_34_35,X,NOTHER GOVT GRANTS,NSTATE GRANTS</t>
  </si>
  <si>
    <t>%,V493200</t>
  </si>
  <si>
    <t>Grants-businesses-cash</t>
  </si>
  <si>
    <t>%,V493500</t>
  </si>
  <si>
    <t>Grants-other individuals</t>
  </si>
  <si>
    <t>%,V493600</t>
  </si>
  <si>
    <t>Grants-other foundations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</si>
  <si>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</si>
  <si>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</si>
  <si>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</si>
  <si>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</si>
  <si>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Auxiliary Enterprises -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</si>
  <si>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</si>
  <si>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</si>
  <si>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</si>
  <si>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</si>
  <si>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</si>
  <si>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</si>
  <si>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</si>
  <si>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</si>
  <si>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  Total Operating Revenues</t>
  </si>
  <si>
    <t>Hidden Row Below</t>
  </si>
  <si>
    <t>%,LACTUALS,SYTD,R,FACCOUNT,TGASB_34_35,NOTHER OPERATING REV</t>
  </si>
  <si>
    <t>Other Operating Revenue - Other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</si>
  <si>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</si>
  <si>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</si>
  <si>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</si>
  <si>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</si>
  <si>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KCITY</t>
  </si>
  <si>
    <t>Run Date:</t>
  </si>
  <si>
    <t>OPERATING EXPENSES BY OBJECT MATRIX</t>
  </si>
  <si>
    <t>GASB009K</t>
  </si>
  <si>
    <t>Salary &amp; Wage</t>
  </si>
  <si>
    <t>Depreciation</t>
  </si>
  <si>
    <t>Educational &amp; General  (A)</t>
  </si>
  <si>
    <t/>
  </si>
  <si>
    <t>%,QUGL_CUR_FNDS_OBJECT_INSTR,CA.POSTED_TOTAL_AMT</t>
  </si>
  <si>
    <t xml:space="preserve">    Instruction</t>
  </si>
  <si>
    <t>%,QUGL_CUR_FNDS_OBJECT_RESEARCH,CA.POSTED_TOTAL_AMT</t>
  </si>
  <si>
    <t xml:space="preserve">    Research</t>
  </si>
  <si>
    <t>%,QUGL_CUR_FNDS_OBJECT_PUBLIC,CA.POSTED_TOTAL_AMT</t>
  </si>
  <si>
    <t xml:space="preserve">    Public Service</t>
  </si>
  <si>
    <t>%,QUGL_CUR_FNDS_OBJECT_ACADEMIC,CA.POSTED_TOTAL_AMT</t>
  </si>
  <si>
    <t xml:space="preserve">    Academic Support</t>
  </si>
  <si>
    <t>%,QUGL_CUR_FNDS_OBJECT_STUDENT,CA.POSTED_TOTAL_AMT</t>
  </si>
  <si>
    <t xml:space="preserve">    Student Services  (B)</t>
  </si>
  <si>
    <t>%,QUGL_CUR_FNDS_OBJECT_INSTRSUP,CA.POSTED_TOTAL_AMT</t>
  </si>
  <si>
    <t xml:space="preserve">    Institutional Support  ( C)</t>
  </si>
  <si>
    <t>%,QUGL_CUR_FNDS_OBJECT_OP_MAINT,CA.POSTED_TOTAL_AMT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</si>
  <si>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</si>
  <si>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</si>
  <si>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</si>
  <si>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</si>
  <si>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>%,QUGL_CUR_FNDS_OBJECT_AUX,CA.POSTED_TOTAL_AMT</t>
  </si>
  <si>
    <t xml:space="preserve">    Auxiliary Enterprises  (E)</t>
  </si>
  <si>
    <t xml:space="preserve">        Total Current Funds Operating Expenses</t>
  </si>
  <si>
    <t>%,FFUND_CODE,TGASB_34_35_FUND,NLOAN_FUNDS_NONEXP,NLOAN_FUNDS_UNR,NLOAN_FUNDS_RESTEXP</t>
  </si>
  <si>
    <t>Loan Funds  (F)</t>
  </si>
  <si>
    <t>%,FFUND_CODE,TGASB_34_35_FUND,NENDOW_FUNDS_NONEXP,NENDOW_FUNDS_UNR,NENDOW_FUNDS_RESTEXP</t>
  </si>
  <si>
    <t xml:space="preserve">Endowment Funds  (F)  </t>
  </si>
  <si>
    <t>%,FFUND_CODE,TGASB_34_35_FUND,NPLANT_FUNDS_NONEXP,NPLANT_FUNDS_RESTEXP,NPLANT_FUNDS_UNR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</si>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</sst>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0.0%"/>
    <numFmt numFmtId="170" formatCode="_(* #,##0.0_);_(* \(#,##0.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  <numFmt numFmtId="175" formatCode="_(&quot;$&quot;* #,##0.0_);_(&quot;$&quot;* \(#,##0.0\);_(&quot;$&quot;* &quot;-&quot;??_);_(@_)"/>
    <numFmt numFmtId="176" formatCode="mm/dd/yy"/>
    <numFmt numFmtId="177" formatCode="[$-409]h:mm:ss\ AM/PM"/>
    <numFmt numFmtId="178" formatCode="[$-F800]dddd\,\ mmmm\ dd\,\ yyyy"/>
    <numFmt numFmtId="179" formatCode="&quot;$&quot;#,##0"/>
    <numFmt numFmtId="180" formatCode="0.0000"/>
    <numFmt numFmtId="181" formatCode="[$-409]mmmm\ d\,\ yyyy;@"/>
  </numFmts>
  <fonts count="28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0" fillId="0" borderId="1" applyFont="0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684">
    <xf numFmtId="0" fontId="0" fillId="0" borderId="0" xfId="0" applyAlignment="1">
      <alignment/>
    </xf>
    <xf numFmtId="164" fontId="0" fillId="0" borderId="0" xfId="18" applyNumberFormat="1" applyFont="1" applyFill="1" applyAlignment="1">
      <alignment/>
    </xf>
    <xf numFmtId="164" fontId="0" fillId="0" borderId="0" xfId="18" applyNumberFormat="1" applyFont="1" applyFill="1" applyBorder="1" applyAlignment="1">
      <alignment/>
    </xf>
    <xf numFmtId="164" fontId="0" fillId="0" borderId="3" xfId="18" applyNumberFormat="1" applyFont="1" applyFill="1" applyBorder="1" applyAlignment="1">
      <alignment/>
    </xf>
    <xf numFmtId="164" fontId="1" fillId="0" borderId="0" xfId="18" applyNumberFormat="1" applyFont="1" applyFill="1" applyBorder="1" applyAlignment="1">
      <alignment/>
    </xf>
    <xf numFmtId="164" fontId="2" fillId="2" borderId="4" xfId="18" applyNumberFormat="1" applyFont="1" applyFill="1" applyBorder="1" applyAlignment="1">
      <alignment horizontal="left"/>
    </xf>
    <xf numFmtId="164" fontId="3" fillId="2" borderId="5" xfId="18" applyNumberFormat="1" applyFont="1" applyFill="1" applyBorder="1" applyAlignment="1">
      <alignment/>
    </xf>
    <xf numFmtId="164" fontId="4" fillId="2" borderId="5" xfId="18" applyNumberFormat="1" applyFont="1" applyFill="1" applyBorder="1" applyAlignment="1">
      <alignment/>
    </xf>
    <xf numFmtId="164" fontId="5" fillId="2" borderId="5" xfId="18" applyNumberFormat="1" applyFont="1" applyFill="1" applyBorder="1" applyAlignment="1">
      <alignment/>
    </xf>
    <xf numFmtId="164" fontId="4" fillId="2" borderId="6" xfId="18" applyNumberFormat="1" applyFont="1" applyFill="1" applyBorder="1" applyAlignment="1">
      <alignment/>
    </xf>
    <xf numFmtId="164" fontId="6" fillId="0" borderId="0" xfId="18" applyNumberFormat="1" applyFont="1" applyFill="1" applyAlignment="1">
      <alignment/>
    </xf>
    <xf numFmtId="164" fontId="3" fillId="2" borderId="7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5" fillId="2" borderId="0" xfId="18" applyNumberFormat="1" applyFont="1" applyFill="1" applyBorder="1" applyAlignment="1">
      <alignment/>
    </xf>
    <xf numFmtId="164" fontId="4" fillId="2" borderId="3" xfId="18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7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 horizontal="center"/>
    </xf>
    <xf numFmtId="164" fontId="8" fillId="2" borderId="0" xfId="18" applyNumberFormat="1" applyFont="1" applyFill="1" applyBorder="1" applyAlignment="1">
      <alignment horizontal="center"/>
    </xf>
    <xf numFmtId="164" fontId="7" fillId="2" borderId="3" xfId="18" applyNumberFormat="1" applyFont="1" applyFill="1" applyBorder="1" applyAlignment="1">
      <alignment/>
    </xf>
    <xf numFmtId="164" fontId="9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1" fontId="9" fillId="0" borderId="1" xfId="18" applyNumberFormat="1" applyFont="1" applyFill="1" applyBorder="1" applyAlignment="1">
      <alignment horizontal="center"/>
    </xf>
    <xf numFmtId="1" fontId="10" fillId="0" borderId="1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10" fillId="0" borderId="9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1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2" fontId="1" fillId="0" borderId="9" xfId="18" applyNumberFormat="1" applyFont="1" applyFill="1" applyBorder="1" applyAlignment="1" quotePrefix="1">
      <alignment/>
    </xf>
    <xf numFmtId="41" fontId="0" fillId="0" borderId="1" xfId="18" applyNumberFormat="1" applyFont="1" applyFill="1" applyBorder="1" applyAlignment="1">
      <alignment/>
    </xf>
    <xf numFmtId="41" fontId="1" fillId="0" borderId="9" xfId="18" applyNumberFormat="1" applyFont="1" applyFill="1" applyBorder="1" applyAlignment="1" quotePrefix="1">
      <alignment/>
    </xf>
    <xf numFmtId="41" fontId="1" fillId="0" borderId="9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41" fontId="10" fillId="0" borderId="9" xfId="18" applyNumberFormat="1" applyFont="1" applyFill="1" applyBorder="1" applyAlignment="1">
      <alignment/>
    </xf>
    <xf numFmtId="42" fontId="9" fillId="0" borderId="1" xfId="18" applyNumberFormat="1" applyFont="1" applyFill="1" applyBorder="1" applyAlignment="1">
      <alignment/>
    </xf>
    <xf numFmtId="164" fontId="1" fillId="0" borderId="8" xfId="18" applyNumberFormat="1" applyFont="1" applyFill="1" applyBorder="1" applyAlignment="1">
      <alignment/>
    </xf>
    <xf numFmtId="164" fontId="1" fillId="0" borderId="1" xfId="18" applyNumberFormat="1" applyFont="1" applyFill="1" applyBorder="1" applyAlignment="1">
      <alignment/>
    </xf>
    <xf numFmtId="164" fontId="1" fillId="0" borderId="0" xfId="18" applyNumberFormat="1" applyFont="1" applyFill="1" applyAlignment="1">
      <alignment/>
    </xf>
    <xf numFmtId="164" fontId="1" fillId="0" borderId="8" xfId="18" applyNumberFormat="1" applyFont="1" applyFill="1" applyBorder="1" applyAlignment="1" quotePrefix="1">
      <alignment/>
    </xf>
    <xf numFmtId="164" fontId="2" fillId="2" borderId="4" xfId="18" applyNumberFormat="1" applyFont="1" applyFill="1" applyBorder="1" applyAlignment="1">
      <alignment/>
    </xf>
    <xf numFmtId="164" fontId="3" fillId="2" borderId="5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 horizontal="left"/>
    </xf>
    <xf numFmtId="0" fontId="4" fillId="2" borderId="6" xfId="24" applyFont="1" applyFill="1" applyBorder="1">
      <alignment/>
      <protection/>
    </xf>
    <xf numFmtId="0" fontId="6" fillId="0" borderId="0" xfId="24" applyFont="1">
      <alignment/>
      <protection/>
    </xf>
    <xf numFmtId="164" fontId="3" fillId="2" borderId="7" xfId="18" applyNumberFormat="1" applyFont="1" applyFill="1" applyBorder="1" applyAlignment="1">
      <alignment/>
    </xf>
    <xf numFmtId="0" fontId="12" fillId="2" borderId="3" xfId="24" applyFont="1" applyFill="1" applyBorder="1">
      <alignment/>
      <protection/>
    </xf>
    <xf numFmtId="0" fontId="0" fillId="0" borderId="0" xfId="24" applyFont="1">
      <alignment/>
      <protection/>
    </xf>
    <xf numFmtId="0" fontId="4" fillId="2" borderId="3" xfId="24" applyFont="1" applyFill="1" applyBorder="1">
      <alignment/>
      <protection/>
    </xf>
    <xf numFmtId="164" fontId="3" fillId="2" borderId="10" xfId="18" applyNumberFormat="1" applyFont="1" applyFill="1" applyBorder="1" applyAlignment="1">
      <alignment horizontal="left"/>
    </xf>
    <xf numFmtId="0" fontId="12" fillId="2" borderId="11" xfId="24" applyFont="1" applyFill="1" applyBorder="1">
      <alignment/>
      <protection/>
    </xf>
    <xf numFmtId="164" fontId="13" fillId="0" borderId="8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9" fillId="0" borderId="1" xfId="24" applyFont="1" applyBorder="1" applyAlignment="1">
      <alignment horizontal="center"/>
      <protection/>
    </xf>
    <xf numFmtId="164" fontId="9" fillId="0" borderId="0" xfId="18" applyNumberFormat="1" applyFont="1" applyFill="1" applyBorder="1" applyAlignment="1">
      <alignment horizontal="center"/>
    </xf>
    <xf numFmtId="164" fontId="9" fillId="0" borderId="8" xfId="18" applyNumberFormat="1" applyFont="1" applyFill="1" applyBorder="1" applyAlignment="1">
      <alignment horizontal="left"/>
    </xf>
    <xf numFmtId="164" fontId="9" fillId="0" borderId="9" xfId="18" applyNumberFormat="1" applyFont="1" applyFill="1" applyBorder="1" applyAlignment="1">
      <alignment horizontal="left"/>
    </xf>
    <xf numFmtId="10" fontId="0" fillId="0" borderId="1" xfId="32" applyNumberFormat="1" applyFont="1" applyFill="1" applyBorder="1" applyAlignment="1">
      <alignment/>
    </xf>
    <xf numFmtId="10" fontId="0" fillId="0" borderId="0" xfId="32" applyNumberFormat="1" applyFont="1" applyFill="1" applyBorder="1" applyAlignment="1">
      <alignment/>
    </xf>
    <xf numFmtId="0" fontId="0" fillId="0" borderId="1" xfId="24" applyFont="1" applyBorder="1">
      <alignment/>
      <protection/>
    </xf>
    <xf numFmtId="42" fontId="0" fillId="0" borderId="0" xfId="18" applyNumberFormat="1" applyFont="1" applyFill="1" applyBorder="1" applyAlignment="1">
      <alignment/>
    </xf>
    <xf numFmtId="0" fontId="0" fillId="0" borderId="0" xfId="24" applyFont="1" applyBorder="1">
      <alignment/>
      <protection/>
    </xf>
    <xf numFmtId="41" fontId="0" fillId="0" borderId="0" xfId="18" applyNumberFormat="1" applyFont="1" applyFill="1" applyBorder="1" applyAlignment="1">
      <alignment/>
    </xf>
    <xf numFmtId="41" fontId="9" fillId="0" borderId="0" xfId="18" applyNumberFormat="1" applyFont="1" applyFill="1" applyBorder="1" applyAlignment="1">
      <alignment/>
    </xf>
    <xf numFmtId="0" fontId="9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164" fontId="9" fillId="0" borderId="9" xfId="18" applyNumberFormat="1" applyFont="1" applyFill="1" applyBorder="1" applyAlignment="1">
      <alignment/>
    </xf>
    <xf numFmtId="0" fontId="9" fillId="0" borderId="0" xfId="24" applyFont="1" applyBorder="1">
      <alignment/>
      <protection/>
    </xf>
    <xf numFmtId="0" fontId="9" fillId="0" borderId="1" xfId="24" applyFont="1" applyBorder="1">
      <alignment/>
      <protection/>
    </xf>
    <xf numFmtId="42" fontId="9" fillId="0" borderId="0" xfId="18" applyNumberFormat="1" applyFont="1" applyFill="1" applyBorder="1" applyAlignment="1">
      <alignment/>
    </xf>
    <xf numFmtId="0" fontId="0" fillId="0" borderId="5" xfId="24" applyFont="1" applyBorder="1">
      <alignment/>
      <protection/>
    </xf>
    <xf numFmtId="38" fontId="14" fillId="2" borderId="5" xfId="0" applyNumberFormat="1" applyFont="1" applyFill="1" applyBorder="1" applyAlignment="1">
      <alignment/>
    </xf>
    <xf numFmtId="37" fontId="12" fillId="2" borderId="5" xfId="0" applyNumberFormat="1" applyFont="1" applyFill="1" applyBorder="1" applyAlignment="1">
      <alignment/>
    </xf>
    <xf numFmtId="39" fontId="12" fillId="2" borderId="6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2" fillId="2" borderId="0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39" fontId="12" fillId="2" borderId="3" xfId="0" applyNumberFormat="1" applyFont="1" applyFill="1" applyBorder="1" applyAlignment="1">
      <alignment/>
    </xf>
    <xf numFmtId="164" fontId="7" fillId="2" borderId="7" xfId="18" applyNumberFormat="1" applyFont="1" applyFill="1" applyBorder="1" applyAlignment="1">
      <alignment horizontal="left"/>
    </xf>
    <xf numFmtId="164" fontId="13" fillId="0" borderId="4" xfId="18" applyNumberFormat="1" applyFont="1" applyFill="1" applyBorder="1" applyAlignment="1">
      <alignment horizontal="left"/>
    </xf>
    <xf numFmtId="38" fontId="0" fillId="0" borderId="5" xfId="0" applyNumberFormat="1" applyFont="1" applyFill="1" applyBorder="1" applyAlignment="1">
      <alignment/>
    </xf>
    <xf numFmtId="0" fontId="9" fillId="0" borderId="8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38" fontId="9" fillId="0" borderId="8" xfId="0" applyNumberFormat="1" applyFont="1" applyFill="1" applyBorder="1" applyAlignment="1">
      <alignment/>
    </xf>
    <xf numFmtId="38" fontId="9" fillId="0" borderId="12" xfId="0" applyNumberFormat="1" applyFont="1" applyFill="1" applyBorder="1" applyAlignment="1">
      <alignment/>
    </xf>
    <xf numFmtId="38" fontId="9" fillId="0" borderId="9" xfId="0" applyNumberFormat="1" applyFont="1" applyFill="1" applyBorder="1" applyAlignment="1">
      <alignment/>
    </xf>
    <xf numFmtId="37" fontId="0" fillId="0" borderId="8" xfId="18" applyNumberFormat="1" applyFont="1" applyFill="1" applyBorder="1" applyAlignment="1">
      <alignment/>
    </xf>
    <xf numFmtId="39" fontId="9" fillId="0" borderId="1" xfId="0" applyNumberFormat="1" applyFont="1" applyFill="1" applyBorder="1" applyAlignment="1">
      <alignment/>
    </xf>
    <xf numFmtId="38" fontId="9" fillId="0" borderId="0" xfId="0" applyNumberFormat="1" applyFont="1" applyFill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42" fontId="0" fillId="0" borderId="8" xfId="20" applyNumberFormat="1" applyFont="1" applyFill="1" applyBorder="1" applyAlignment="1">
      <alignment/>
    </xf>
    <xf numFmtId="42" fontId="0" fillId="0" borderId="1" xfId="20" applyNumberFormat="1" applyFont="1" applyFill="1" applyBorder="1" applyAlignment="1">
      <alignment/>
    </xf>
    <xf numFmtId="41" fontId="0" fillId="0" borderId="8" xfId="18" applyNumberFormat="1" applyFont="1" applyFill="1" applyBorder="1" applyAlignment="1">
      <alignment/>
    </xf>
    <xf numFmtId="41" fontId="0" fillId="0" borderId="1" xfId="18" applyNumberFormat="1" applyFont="1" applyFill="1" applyBorder="1" applyAlignment="1">
      <alignment/>
    </xf>
    <xf numFmtId="41" fontId="9" fillId="0" borderId="8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37" fontId="0" fillId="0" borderId="1" xfId="18" applyNumberFormat="1" applyFont="1" applyFill="1" applyBorder="1" applyAlignment="1">
      <alignment/>
    </xf>
    <xf numFmtId="42" fontId="9" fillId="0" borderId="8" xfId="20" applyNumberFormat="1" applyFont="1" applyFill="1" applyBorder="1" applyAlignment="1">
      <alignment/>
    </xf>
    <xf numFmtId="42" fontId="9" fillId="0" borderId="1" xfId="2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7" fontId="0" fillId="0" borderId="0" xfId="18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8" fontId="9" fillId="0" borderId="0" xfId="0" applyNumberFormat="1" applyFont="1" applyFill="1" applyBorder="1" applyAlignment="1">
      <alignment/>
    </xf>
    <xf numFmtId="42" fontId="0" fillId="0" borderId="0" xfId="18" applyNumberFormat="1" applyFont="1" applyFill="1" applyAlignment="1">
      <alignment/>
    </xf>
    <xf numFmtId="37" fontId="0" fillId="0" borderId="10" xfId="18" applyNumberFormat="1" applyFont="1" applyFill="1" applyBorder="1" applyAlignment="1">
      <alignment/>
    </xf>
    <xf numFmtId="39" fontId="1" fillId="0" borderId="0" xfId="18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2" fontId="9" fillId="0" borderId="13" xfId="0" applyNumberFormat="1" applyFont="1" applyFill="1" applyBorder="1" applyAlignment="1">
      <alignment/>
    </xf>
    <xf numFmtId="39" fontId="9" fillId="0" borderId="0" xfId="0" applyNumberFormat="1" applyFont="1" applyFill="1" applyAlignment="1">
      <alignment/>
    </xf>
    <xf numFmtId="164" fontId="0" fillId="0" borderId="0" xfId="18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18" applyNumberFormat="1" applyFont="1" applyFill="1" applyAlignment="1">
      <alignment/>
    </xf>
    <xf numFmtId="164" fontId="0" fillId="0" borderId="0" xfId="18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5" xfId="18" applyNumberFormat="1" applyFont="1" applyFill="1" applyBorder="1" applyAlignment="1">
      <alignment/>
    </xf>
    <xf numFmtId="43" fontId="0" fillId="0" borderId="0" xfId="18" applyFont="1" applyAlignment="1">
      <alignment/>
    </xf>
    <xf numFmtId="0" fontId="9" fillId="0" borderId="0" xfId="24" applyFont="1">
      <alignment/>
      <protection/>
    </xf>
    <xf numFmtId="164" fontId="16" fillId="0" borderId="0" xfId="18" applyNumberFormat="1" applyFont="1" applyFill="1" applyBorder="1" applyAlignment="1">
      <alignment/>
    </xf>
    <xf numFmtId="164" fontId="19" fillId="2" borderId="0" xfId="18" applyNumberFormat="1" applyFont="1" applyFill="1" applyAlignment="1">
      <alignment/>
    </xf>
    <xf numFmtId="164" fontId="2" fillId="2" borderId="5" xfId="18" applyNumberFormat="1" applyFont="1" applyFill="1" applyBorder="1" applyAlignment="1">
      <alignment/>
    </xf>
    <xf numFmtId="164" fontId="20" fillId="2" borderId="5" xfId="18" applyNumberFormat="1" applyFont="1" applyFill="1" applyBorder="1" applyAlignment="1">
      <alignment/>
    </xf>
    <xf numFmtId="164" fontId="20" fillId="2" borderId="6" xfId="18" applyNumberFormat="1" applyFont="1" applyFill="1" applyBorder="1" applyAlignment="1">
      <alignment horizontal="center"/>
    </xf>
    <xf numFmtId="0" fontId="20" fillId="2" borderId="6" xfId="0" applyFont="1" applyFill="1" applyBorder="1" applyAlignment="1">
      <alignment/>
    </xf>
    <xf numFmtId="0" fontId="19" fillId="0" borderId="0" xfId="0" applyFont="1" applyFill="1" applyAlignment="1">
      <alignment/>
    </xf>
    <xf numFmtId="164" fontId="6" fillId="2" borderId="0" xfId="18" applyNumberFormat="1" applyFont="1" applyFill="1" applyAlignment="1">
      <alignment/>
    </xf>
    <xf numFmtId="164" fontId="4" fillId="2" borderId="3" xfId="18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8" applyNumberFormat="1" applyFont="1" applyFill="1" applyAlignment="1">
      <alignment/>
    </xf>
    <xf numFmtId="0" fontId="7" fillId="2" borderId="7" xfId="0" applyFont="1" applyFill="1" applyBorder="1" applyAlignment="1">
      <alignment horizontal="left"/>
    </xf>
    <xf numFmtId="164" fontId="12" fillId="2" borderId="0" xfId="18" applyNumberFormat="1" applyFont="1" applyFill="1" applyBorder="1" applyAlignment="1">
      <alignment/>
    </xf>
    <xf numFmtId="164" fontId="12" fillId="2" borderId="3" xfId="18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164" fontId="0" fillId="0" borderId="0" xfId="18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3" fillId="2" borderId="14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4" fontId="12" fillId="2" borderId="10" xfId="18" applyNumberFormat="1" applyFont="1" applyFill="1" applyBorder="1" applyAlignment="1">
      <alignment/>
    </xf>
    <xf numFmtId="164" fontId="12" fillId="2" borderId="11" xfId="18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"/>
    </xf>
    <xf numFmtId="164" fontId="9" fillId="0" borderId="2" xfId="18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15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9" fillId="0" borderId="15" xfId="18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6" xfId="0" applyFont="1" applyFill="1" applyBorder="1" applyAlignment="1">
      <alignment horizontal="centerContinuous"/>
    </xf>
    <xf numFmtId="164" fontId="9" fillId="0" borderId="14" xfId="18" applyNumberFormat="1" applyFont="1" applyFill="1" applyBorder="1" applyAlignment="1">
      <alignment/>
    </xf>
    <xf numFmtId="164" fontId="9" fillId="0" borderId="10" xfId="18" applyNumberFormat="1" applyFont="1" applyFill="1" applyBorder="1" applyAlignment="1">
      <alignment/>
    </xf>
    <xf numFmtId="164" fontId="9" fillId="0" borderId="11" xfId="18" applyNumberFormat="1" applyFont="1" applyFill="1" applyBorder="1" applyAlignment="1">
      <alignment/>
    </xf>
    <xf numFmtId="164" fontId="9" fillId="0" borderId="16" xfId="18" applyNumberFormat="1" applyFont="1" applyFill="1" applyBorder="1" applyAlignment="1">
      <alignment horizontal="center"/>
    </xf>
    <xf numFmtId="164" fontId="9" fillId="0" borderId="12" xfId="18" applyNumberFormat="1" applyFont="1" applyFill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 horizontal="center"/>
    </xf>
    <xf numFmtId="42" fontId="0" fillId="0" borderId="1" xfId="18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8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8" applyNumberFormat="1" applyFont="1" applyFill="1" applyBorder="1" applyAlignment="1">
      <alignment horizontal="center"/>
    </xf>
    <xf numFmtId="42" fontId="9" fillId="0" borderId="1" xfId="18" applyNumberFormat="1" applyFont="1" applyFill="1" applyBorder="1" applyAlignment="1">
      <alignment horizontal="center"/>
    </xf>
    <xf numFmtId="0" fontId="0" fillId="0" borderId="0" xfId="30" applyFont="1" applyFill="1" applyAlignment="1">
      <alignment/>
      <protection/>
    </xf>
    <xf numFmtId="164" fontId="20" fillId="2" borderId="0" xfId="18" applyNumberFormat="1" applyFont="1" applyFill="1" applyAlignment="1">
      <alignment/>
    </xf>
    <xf numFmtId="164" fontId="2" fillId="2" borderId="5" xfId="18" applyNumberFormat="1" applyFont="1" applyFill="1" applyBorder="1" applyAlignment="1">
      <alignment horizontal="left"/>
    </xf>
    <xf numFmtId="164" fontId="20" fillId="2" borderId="5" xfId="18" applyNumberFormat="1" applyFont="1" applyFill="1" applyBorder="1" applyAlignment="1">
      <alignment/>
    </xf>
    <xf numFmtId="164" fontId="2" fillId="2" borderId="6" xfId="18" applyNumberFormat="1" applyFont="1" applyFill="1" applyBorder="1" applyAlignment="1">
      <alignment horizontal="left"/>
    </xf>
    <xf numFmtId="0" fontId="14" fillId="2" borderId="0" xfId="30" applyFont="1" applyFill="1" applyAlignment="1">
      <alignment/>
      <protection/>
    </xf>
    <xf numFmtId="0" fontId="14" fillId="2" borderId="0" xfId="30" applyFont="1" applyFill="1" applyAlignment="1" quotePrefix="1">
      <alignment/>
      <protection/>
    </xf>
    <xf numFmtId="164" fontId="4" fillId="2" borderId="0" xfId="18" applyNumberFormat="1" applyFont="1" applyFill="1" applyAlignment="1">
      <alignment/>
    </xf>
    <xf numFmtId="0" fontId="3" fillId="2" borderId="7" xfId="30" applyFont="1" applyFill="1" applyBorder="1">
      <alignment/>
      <protection/>
    </xf>
    <xf numFmtId="164" fontId="4" fillId="2" borderId="0" xfId="18" applyNumberFormat="1" applyFont="1" applyFill="1" applyBorder="1" applyAlignment="1">
      <alignment/>
    </xf>
    <xf numFmtId="164" fontId="3" fillId="2" borderId="3" xfId="18" applyNumberFormat="1" applyFont="1" applyFill="1" applyBorder="1" applyAlignment="1">
      <alignment horizontal="left"/>
    </xf>
    <xf numFmtId="0" fontId="12" fillId="2" borderId="0" xfId="30" applyFont="1" applyFill="1" applyAlignment="1">
      <alignment/>
      <protection/>
    </xf>
    <xf numFmtId="164" fontId="4" fillId="2" borderId="0" xfId="18" applyNumberFormat="1" applyFont="1" applyFill="1" applyAlignment="1" quotePrefix="1">
      <alignment/>
    </xf>
    <xf numFmtId="164" fontId="3" fillId="2" borderId="14" xfId="18" applyNumberFormat="1" applyFont="1" applyFill="1" applyBorder="1" applyAlignment="1">
      <alignment horizontal="left"/>
    </xf>
    <xf numFmtId="164" fontId="3" fillId="2" borderId="11" xfId="18" applyNumberFormat="1" applyFont="1" applyFill="1" applyBorder="1" applyAlignment="1">
      <alignment horizontal="left"/>
    </xf>
    <xf numFmtId="164" fontId="0" fillId="0" borderId="4" xfId="18" applyNumberFormat="1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0" fillId="0" borderId="6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3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15" xfId="18" applyNumberFormat="1" applyFont="1" applyFill="1" applyBorder="1" applyAlignment="1">
      <alignment/>
    </xf>
    <xf numFmtId="164" fontId="9" fillId="0" borderId="15" xfId="18" applyNumberFormat="1" applyFont="1" applyFill="1" applyBorder="1" applyAlignment="1">
      <alignment horizontal="centerContinuous"/>
    </xf>
    <xf numFmtId="164" fontId="9" fillId="0" borderId="7" xfId="18" applyNumberFormat="1" applyFont="1" applyFill="1" applyBorder="1" applyAlignment="1">
      <alignment horizontal="center"/>
    </xf>
    <xf numFmtId="164" fontId="9" fillId="0" borderId="3" xfId="18" applyNumberFormat="1" applyFont="1" applyFill="1" applyBorder="1" applyAlignment="1">
      <alignment horizontal="center"/>
    </xf>
    <xf numFmtId="164" fontId="9" fillId="0" borderId="14" xfId="18" applyNumberFormat="1" applyFont="1" applyFill="1" applyBorder="1" applyAlignment="1">
      <alignment horizontal="centerContinuous"/>
    </xf>
    <xf numFmtId="164" fontId="9" fillId="0" borderId="10" xfId="18" applyNumberFormat="1" applyFont="1" applyFill="1" applyBorder="1" applyAlignment="1">
      <alignment horizontal="centerContinuous"/>
    </xf>
    <xf numFmtId="164" fontId="9" fillId="0" borderId="11" xfId="18" applyNumberFormat="1" applyFont="1" applyFill="1" applyBorder="1" applyAlignment="1">
      <alignment horizontal="centerContinuous"/>
    </xf>
    <xf numFmtId="164" fontId="9" fillId="0" borderId="8" xfId="18" applyNumberFormat="1" applyFont="1" applyFill="1" applyBorder="1" applyAlignment="1">
      <alignment horizontal="centerContinuous"/>
    </xf>
    <xf numFmtId="164" fontId="9" fillId="0" borderId="12" xfId="18" applyNumberFormat="1" applyFont="1" applyFill="1" applyBorder="1" applyAlignment="1">
      <alignment horizontal="centerContinuous"/>
    </xf>
    <xf numFmtId="164" fontId="9" fillId="0" borderId="9" xfId="18" applyNumberFormat="1" applyFont="1" applyFill="1" applyBorder="1" applyAlignment="1">
      <alignment horizontal="centerContinuous"/>
    </xf>
    <xf numFmtId="164" fontId="0" fillId="0" borderId="1" xfId="18" applyNumberFormat="1" applyFont="1" applyFill="1" applyBorder="1" applyAlignment="1">
      <alignment horizontal="centerContinuous"/>
    </xf>
    <xf numFmtId="164" fontId="6" fillId="0" borderId="0" xfId="18" applyNumberFormat="1" applyFont="1" applyFill="1" applyAlignment="1">
      <alignment/>
    </xf>
    <xf numFmtId="164" fontId="9" fillId="0" borderId="12" xfId="18" applyNumberFormat="1" applyFont="1" applyFill="1" applyBorder="1" applyAlignment="1">
      <alignment horizontal="left"/>
    </xf>
    <xf numFmtId="164" fontId="0" fillId="0" borderId="12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164" fontId="13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/>
    </xf>
    <xf numFmtId="164" fontId="13" fillId="0" borderId="0" xfId="18" applyNumberFormat="1" applyFont="1" applyFill="1" applyBorder="1" applyAlignment="1">
      <alignment/>
    </xf>
    <xf numFmtId="0" fontId="9" fillId="0" borderId="0" xfId="30" applyFont="1" applyFill="1" applyAlignment="1">
      <alignment/>
      <protection/>
    </xf>
    <xf numFmtId="164" fontId="0" fillId="0" borderId="5" xfId="18" applyNumberFormat="1" applyFont="1" applyFill="1" applyBorder="1" applyAlignment="1">
      <alignment/>
    </xf>
    <xf numFmtId="164" fontId="6" fillId="0" borderId="0" xfId="18" applyNumberFormat="1" applyFont="1" applyFill="1" applyBorder="1" applyAlignment="1">
      <alignment/>
    </xf>
    <xf numFmtId="164" fontId="0" fillId="0" borderId="7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6" fillId="0" borderId="12" xfId="30" applyFont="1" applyFill="1" applyBorder="1" applyAlignment="1">
      <alignment/>
      <protection/>
    </xf>
    <xf numFmtId="0" fontId="6" fillId="0" borderId="0" xfId="30" applyFont="1" applyFill="1" applyAlignment="1">
      <alignment/>
      <protection/>
    </xf>
    <xf numFmtId="42" fontId="9" fillId="0" borderId="1" xfId="18" applyNumberFormat="1" applyFont="1" applyFill="1" applyBorder="1" applyAlignment="1">
      <alignment/>
    </xf>
    <xf numFmtId="0" fontId="0" fillId="0" borderId="0" xfId="30" applyFont="1" applyFill="1">
      <alignment/>
      <protection/>
    </xf>
    <xf numFmtId="164" fontId="21" fillId="0" borderId="0" xfId="18" applyNumberFormat="1" applyFont="1" applyFill="1" applyAlignment="1">
      <alignment/>
    </xf>
    <xf numFmtId="164" fontId="21" fillId="0" borderId="0" xfId="18" applyNumberFormat="1" applyFont="1" applyFill="1" applyBorder="1" applyAlignment="1">
      <alignment/>
    </xf>
    <xf numFmtId="0" fontId="21" fillId="0" borderId="0" xfId="26" applyFont="1" applyFill="1" applyAlignment="1">
      <alignment/>
      <protection/>
    </xf>
    <xf numFmtId="164" fontId="4" fillId="0" borderId="0" xfId="18" applyNumberFormat="1" applyFont="1" applyFill="1" applyAlignment="1">
      <alignment/>
    </xf>
    <xf numFmtId="164" fontId="3" fillId="2" borderId="6" xfId="18" applyNumberFormat="1" applyFont="1" applyFill="1" applyBorder="1" applyAlignment="1">
      <alignment horizontal="left"/>
    </xf>
    <xf numFmtId="0" fontId="12" fillId="0" borderId="0" xfId="26" applyFont="1" applyFill="1" applyAlignment="1">
      <alignment/>
      <protection/>
    </xf>
    <xf numFmtId="164" fontId="4" fillId="0" borderId="0" xfId="18" applyNumberFormat="1" applyFont="1" applyFill="1" applyAlignment="1" quotePrefix="1">
      <alignment/>
    </xf>
    <xf numFmtId="164" fontId="12" fillId="2" borderId="7" xfId="18" applyNumberFormat="1" applyFont="1" applyFill="1" applyBorder="1" applyAlignment="1">
      <alignment/>
    </xf>
    <xf numFmtId="164" fontId="3" fillId="2" borderId="0" xfId="18" applyNumberFormat="1" applyFont="1" applyFill="1" applyBorder="1" applyAlignment="1">
      <alignment/>
    </xf>
    <xf numFmtId="164" fontId="3" fillId="2" borderId="3" xfId="18" applyNumberFormat="1" applyFont="1" applyFill="1" applyBorder="1" applyAlignment="1">
      <alignment horizontal="centerContinuous"/>
    </xf>
    <xf numFmtId="164" fontId="9" fillId="0" borderId="4" xfId="18" applyNumberFormat="1" applyFont="1" applyFill="1" applyBorder="1" applyAlignment="1">
      <alignment horizontal="center"/>
    </xf>
    <xf numFmtId="164" fontId="9" fillId="0" borderId="5" xfId="18" applyNumberFormat="1" applyFont="1" applyFill="1" applyBorder="1" applyAlignment="1">
      <alignment horizontal="center"/>
    </xf>
    <xf numFmtId="164" fontId="9" fillId="0" borderId="6" xfId="18" applyNumberFormat="1" applyFont="1" applyFill="1" applyBorder="1" applyAlignment="1">
      <alignment horizontal="center"/>
    </xf>
    <xf numFmtId="164" fontId="9" fillId="0" borderId="17" xfId="18" applyNumberFormat="1" applyFont="1" applyFill="1" applyBorder="1" applyAlignment="1">
      <alignment horizontal="center"/>
    </xf>
    <xf numFmtId="0" fontId="0" fillId="0" borderId="0" xfId="26" applyFont="1" applyFill="1" applyAlignment="1">
      <alignment/>
      <protection/>
    </xf>
    <xf numFmtId="164" fontId="0" fillId="0" borderId="0" xfId="18" applyNumberFormat="1" applyFont="1" applyFill="1" applyAlignment="1">
      <alignment wrapText="1"/>
    </xf>
    <xf numFmtId="164" fontId="9" fillId="0" borderId="14" xfId="18" applyNumberFormat="1" applyFont="1" applyFill="1" applyBorder="1" applyAlignment="1">
      <alignment horizontal="centerContinuous" wrapText="1"/>
    </xf>
    <xf numFmtId="164" fontId="9" fillId="0" borderId="10" xfId="18" applyNumberFormat="1" applyFont="1" applyFill="1" applyBorder="1" applyAlignment="1">
      <alignment horizontal="centerContinuous" wrapText="1"/>
    </xf>
    <xf numFmtId="164" fontId="9" fillId="0" borderId="11" xfId="18" applyNumberFormat="1" applyFont="1" applyFill="1" applyBorder="1" applyAlignment="1">
      <alignment horizontal="centerContinuous" wrapText="1"/>
    </xf>
    <xf numFmtId="164" fontId="9" fillId="0" borderId="1" xfId="18" applyNumberFormat="1" applyFont="1" applyFill="1" applyBorder="1" applyAlignment="1">
      <alignment horizontal="center" wrapText="1"/>
    </xf>
    <xf numFmtId="164" fontId="9" fillId="0" borderId="18" xfId="18" applyNumberFormat="1" applyFont="1" applyFill="1" applyBorder="1" applyAlignment="1">
      <alignment horizontal="center" wrapText="1"/>
    </xf>
    <xf numFmtId="0" fontId="0" fillId="0" borderId="0" xfId="26" applyFont="1" applyFill="1" applyAlignment="1">
      <alignment wrapText="1"/>
      <protection/>
    </xf>
    <xf numFmtId="0" fontId="0" fillId="0" borderId="0" xfId="26" applyFont="1" applyFill="1" applyBorder="1" applyAlignment="1">
      <alignment/>
      <protection/>
    </xf>
    <xf numFmtId="0" fontId="0" fillId="0" borderId="12" xfId="26" applyFont="1" applyFill="1" applyBorder="1" applyAlignment="1">
      <alignment/>
      <protection/>
    </xf>
    <xf numFmtId="164" fontId="6" fillId="0" borderId="8" xfId="18" applyNumberFormat="1" applyFont="1" applyFill="1" applyBorder="1" applyAlignment="1">
      <alignment/>
    </xf>
    <xf numFmtId="164" fontId="6" fillId="0" borderId="12" xfId="18" applyNumberFormat="1" applyFont="1" applyFill="1" applyBorder="1" applyAlignment="1">
      <alignment/>
    </xf>
    <xf numFmtId="164" fontId="13" fillId="0" borderId="8" xfId="18" applyNumberFormat="1" applyFont="1" applyFill="1" applyBorder="1" applyAlignment="1">
      <alignment/>
    </xf>
    <xf numFmtId="0" fontId="9" fillId="0" borderId="0" xfId="26" applyFont="1" applyFill="1" applyBorder="1" applyAlignment="1">
      <alignment/>
      <protection/>
    </xf>
    <xf numFmtId="0" fontId="9" fillId="0" borderId="12" xfId="26" applyFont="1" applyFill="1" applyBorder="1" applyAlignment="1">
      <alignment/>
      <protection/>
    </xf>
    <xf numFmtId="164" fontId="0" fillId="0" borderId="10" xfId="18" applyNumberFormat="1" applyFont="1" applyFill="1" applyBorder="1" applyAlignment="1">
      <alignment/>
    </xf>
    <xf numFmtId="0" fontId="9" fillId="0" borderId="0" xfId="26" applyFont="1" applyFill="1" applyAlignment="1">
      <alignment/>
      <protection/>
    </xf>
    <xf numFmtId="0" fontId="6" fillId="0" borderId="0" xfId="26" applyFont="1" applyFill="1" applyAlignment="1">
      <alignment/>
      <protection/>
    </xf>
    <xf numFmtId="0" fontId="0" fillId="0" borderId="0" xfId="25" applyFont="1">
      <alignment/>
      <protection/>
    </xf>
    <xf numFmtId="164" fontId="13" fillId="0" borderId="0" xfId="18" applyNumberFormat="1" applyFont="1" applyFill="1" applyBorder="1" applyAlignment="1" quotePrefix="1">
      <alignment/>
    </xf>
    <xf numFmtId="164" fontId="7" fillId="2" borderId="0" xfId="18" applyNumberFormat="1" applyFont="1" applyFill="1" applyBorder="1" applyAlignment="1">
      <alignment horizontal="left"/>
    </xf>
    <xf numFmtId="164" fontId="7" fillId="2" borderId="3" xfId="18" applyNumberFormat="1" applyFont="1" applyFill="1" applyBorder="1" applyAlignment="1">
      <alignment horizontal="left"/>
    </xf>
    <xf numFmtId="164" fontId="3" fillId="2" borderId="3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 horizontal="centerContinuous"/>
    </xf>
    <xf numFmtId="164" fontId="9" fillId="0" borderId="0" xfId="18" applyNumberFormat="1" applyFont="1" applyFill="1" applyBorder="1" applyAlignment="1">
      <alignment horizontal="centerContinuous"/>
    </xf>
    <xf numFmtId="164" fontId="9" fillId="0" borderId="8" xfId="18" applyNumberFormat="1" applyFont="1" applyFill="1" applyBorder="1" applyAlignment="1">
      <alignment horizontal="center"/>
    </xf>
    <xf numFmtId="0" fontId="0" fillId="0" borderId="0" xfId="25" applyFont="1" applyFill="1">
      <alignment/>
      <protection/>
    </xf>
    <xf numFmtId="0" fontId="15" fillId="0" borderId="0" xfId="27" applyFont="1" applyFill="1">
      <alignment/>
      <protection/>
    </xf>
    <xf numFmtId="39" fontId="15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40" fontId="2" fillId="2" borderId="4" xfId="27" applyNumberFormat="1" applyFont="1" applyFill="1" applyBorder="1">
      <alignment/>
      <protection/>
    </xf>
    <xf numFmtId="0" fontId="4" fillId="2" borderId="5" xfId="27" applyFont="1" applyFill="1" applyBorder="1">
      <alignment/>
      <protection/>
    </xf>
    <xf numFmtId="0" fontId="4" fillId="2" borderId="6" xfId="27" applyFont="1" applyFill="1" applyBorder="1">
      <alignment/>
      <protection/>
    </xf>
    <xf numFmtId="0" fontId="6" fillId="0" borderId="0" xfId="27" applyFont="1" applyFill="1" quotePrefix="1">
      <alignment/>
      <protection/>
    </xf>
    <xf numFmtId="40" fontId="13" fillId="0" borderId="0" xfId="27" applyNumberFormat="1" applyFont="1" applyFill="1" applyBorder="1" applyAlignment="1">
      <alignment horizontal="right"/>
      <protection/>
    </xf>
    <xf numFmtId="0" fontId="3" fillId="2" borderId="7" xfId="27" applyFont="1" applyFill="1" applyBorder="1">
      <alignment/>
      <protection/>
    </xf>
    <xf numFmtId="39" fontId="4" fillId="2" borderId="0" xfId="27" applyNumberFormat="1" applyFont="1" applyFill="1" applyBorder="1">
      <alignment/>
      <protection/>
    </xf>
    <xf numFmtId="39" fontId="3" fillId="2" borderId="0" xfId="27" applyNumberFormat="1" applyFont="1" applyFill="1" applyBorder="1" applyAlignment="1">
      <alignment horizontal="center"/>
      <protection/>
    </xf>
    <xf numFmtId="0" fontId="4" fillId="2" borderId="3" xfId="27" applyFont="1" applyFill="1" applyBorder="1">
      <alignment/>
      <protection/>
    </xf>
    <xf numFmtId="166" fontId="6" fillId="0" borderId="0" xfId="27" applyNumberFormat="1" applyFont="1" applyFill="1" applyBorder="1">
      <alignment/>
      <protection/>
    </xf>
    <xf numFmtId="0" fontId="7" fillId="2" borderId="7" xfId="27" applyFont="1" applyFill="1" applyBorder="1">
      <alignment/>
      <protection/>
    </xf>
    <xf numFmtId="39" fontId="23" fillId="2" borderId="0" xfId="27" applyNumberFormat="1" applyFont="1" applyFill="1" applyBorder="1">
      <alignment/>
      <protection/>
    </xf>
    <xf numFmtId="39" fontId="24" fillId="2" borderId="0" xfId="27" applyNumberFormat="1" applyFont="1" applyFill="1" applyBorder="1" applyAlignment="1">
      <alignment horizontal="center"/>
      <protection/>
    </xf>
    <xf numFmtId="0" fontId="23" fillId="2" borderId="3" xfId="27" applyFont="1" applyFill="1" applyBorder="1">
      <alignment/>
      <protection/>
    </xf>
    <xf numFmtId="0" fontId="15" fillId="0" borderId="0" xfId="27" applyFont="1" applyFill="1" quotePrefix="1">
      <alignment/>
      <protection/>
    </xf>
    <xf numFmtId="19" fontId="15" fillId="0" borderId="0" xfId="27" applyNumberFormat="1" applyFont="1" applyFill="1" applyBorder="1">
      <alignment/>
      <protection/>
    </xf>
    <xf numFmtId="0" fontId="7" fillId="2" borderId="14" xfId="27" applyFont="1" applyFill="1" applyBorder="1">
      <alignment/>
      <protection/>
    </xf>
    <xf numFmtId="39" fontId="23" fillId="2" borderId="10" xfId="27" applyNumberFormat="1" applyFont="1" applyFill="1" applyBorder="1">
      <alignment/>
      <protection/>
    </xf>
    <xf numFmtId="39" fontId="24" fillId="2" borderId="10" xfId="27" applyNumberFormat="1" applyFont="1" applyFill="1" applyBorder="1" applyAlignment="1">
      <alignment horizontal="center"/>
      <protection/>
    </xf>
    <xf numFmtId="39" fontId="23" fillId="2" borderId="11" xfId="27" applyNumberFormat="1" applyFont="1" applyFill="1" applyBorder="1">
      <alignment/>
      <protection/>
    </xf>
    <xf numFmtId="19" fontId="15" fillId="0" borderId="0" xfId="27" applyNumberFormat="1" applyFont="1" applyFill="1">
      <alignment/>
      <protection/>
    </xf>
    <xf numFmtId="0" fontId="0" fillId="0" borderId="1" xfId="27" applyFont="1" applyFill="1" applyBorder="1">
      <alignment/>
      <protection/>
    </xf>
    <xf numFmtId="39" fontId="9" fillId="0" borderId="9" xfId="27" applyNumberFormat="1" applyFont="1" applyFill="1" applyBorder="1" applyAlignment="1">
      <alignment horizontal="center"/>
      <protection/>
    </xf>
    <xf numFmtId="39" fontId="9" fillId="0" borderId="1" xfId="27" applyNumberFormat="1" applyFont="1" applyFill="1" applyBorder="1" applyAlignment="1">
      <alignment horizontal="center"/>
      <protection/>
    </xf>
    <xf numFmtId="39" fontId="9" fillId="0" borderId="1" xfId="27" applyNumberFormat="1" applyFont="1" applyFill="1" applyBorder="1" applyAlignment="1">
      <alignment horizontal="center" wrapText="1"/>
      <protection/>
    </xf>
    <xf numFmtId="39" fontId="9" fillId="0" borderId="9" xfId="27" applyNumberFormat="1" applyFont="1" applyFill="1" applyBorder="1" applyAlignment="1">
      <alignment horizontal="center" vertical="top"/>
      <protection/>
    </xf>
    <xf numFmtId="39" fontId="9" fillId="0" borderId="1" xfId="27" applyNumberFormat="1" applyFont="1" applyFill="1" applyBorder="1" applyAlignment="1">
      <alignment horizontal="center" vertical="top"/>
      <protection/>
    </xf>
    <xf numFmtId="0" fontId="9" fillId="0" borderId="1" xfId="27" applyFont="1" applyFill="1" applyBorder="1">
      <alignment/>
      <protection/>
    </xf>
    <xf numFmtId="39" fontId="0" fillId="0" borderId="9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wrapText="1"/>
      <protection/>
    </xf>
    <xf numFmtId="39" fontId="0" fillId="0" borderId="1" xfId="27" applyNumberFormat="1" applyFont="1" applyFill="1" applyBorder="1" applyAlignment="1" quotePrefix="1">
      <alignment horizontal="center" wrapText="1"/>
      <protection/>
    </xf>
    <xf numFmtId="39" fontId="0" fillId="0" borderId="1" xfId="27" applyNumberFormat="1" applyFont="1" applyFill="1" applyBorder="1">
      <alignment/>
      <protection/>
    </xf>
    <xf numFmtId="39" fontId="0" fillId="0" borderId="9" xfId="27" applyNumberFormat="1" applyFont="1" applyFill="1" applyBorder="1">
      <alignment/>
      <protection/>
    </xf>
    <xf numFmtId="42" fontId="0" fillId="0" borderId="9" xfId="27" applyNumberFormat="1" applyFont="1" applyFill="1" applyBorder="1">
      <alignment/>
      <protection/>
    </xf>
    <xf numFmtId="42" fontId="0" fillId="0" borderId="1" xfId="27" applyNumberFormat="1" applyFont="1" applyFill="1" applyBorder="1">
      <alignment/>
      <protection/>
    </xf>
    <xf numFmtId="41" fontId="0" fillId="0" borderId="9" xfId="27" applyNumberFormat="1" applyFont="1" applyFill="1" applyBorder="1">
      <alignment/>
      <protection/>
    </xf>
    <xf numFmtId="41" fontId="0" fillId="0" borderId="1" xfId="27" applyNumberFormat="1" applyFont="1" applyFill="1" applyBorder="1">
      <alignment/>
      <protection/>
    </xf>
    <xf numFmtId="0" fontId="25" fillId="0" borderId="0" xfId="27" applyFont="1" applyFill="1">
      <alignment/>
      <protection/>
    </xf>
    <xf numFmtId="41" fontId="9" fillId="0" borderId="9" xfId="27" applyNumberFormat="1" applyFont="1" applyFill="1" applyBorder="1">
      <alignment/>
      <protection/>
    </xf>
    <xf numFmtId="41" fontId="9" fillId="0" borderId="1" xfId="27" applyNumberFormat="1" applyFont="1" applyFill="1" applyBorder="1">
      <alignment/>
      <protection/>
    </xf>
    <xf numFmtId="42" fontId="9" fillId="0" borderId="1" xfId="27" applyNumberFormat="1" applyFont="1" applyFill="1" applyBorder="1">
      <alignment/>
      <protection/>
    </xf>
    <xf numFmtId="0" fontId="0" fillId="0" borderId="0" xfId="27" applyFont="1" applyFill="1">
      <alignment/>
      <protection/>
    </xf>
    <xf numFmtId="39" fontId="0" fillId="0" borderId="0" xfId="27" applyNumberFormat="1" applyFont="1" applyFill="1">
      <alignment/>
      <protection/>
    </xf>
    <xf numFmtId="0" fontId="15" fillId="0" borderId="0" xfId="31" applyFont="1" applyFill="1">
      <alignment/>
      <protection/>
    </xf>
    <xf numFmtId="0" fontId="0" fillId="0" borderId="0" xfId="31" applyFont="1" applyFill="1" quotePrefix="1">
      <alignment/>
      <protection/>
    </xf>
    <xf numFmtId="39" fontId="0" fillId="0" borderId="0" xfId="31" applyNumberFormat="1" applyFont="1" applyFill="1">
      <alignment/>
      <protection/>
    </xf>
    <xf numFmtId="0" fontId="9" fillId="0" borderId="0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1" xfId="28" applyFont="1" applyFill="1" applyBorder="1">
      <alignment/>
      <protection/>
    </xf>
    <xf numFmtId="0" fontId="0" fillId="0" borderId="4" xfId="28" applyFont="1" applyFill="1" applyBorder="1">
      <alignment/>
      <protection/>
    </xf>
    <xf numFmtId="0" fontId="0" fillId="0" borderId="5" xfId="28" applyFont="1" applyFill="1" applyBorder="1">
      <alignment/>
      <protection/>
    </xf>
    <xf numFmtId="0" fontId="0" fillId="0" borderId="6" xfId="28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8" applyFont="1" applyFill="1" applyBorder="1">
      <alignment/>
      <protection/>
    </xf>
    <xf numFmtId="0" fontId="2" fillId="2" borderId="4" xfId="28" applyFont="1" applyFill="1" applyBorder="1">
      <alignment/>
      <protection/>
    </xf>
    <xf numFmtId="0" fontId="2" fillId="2" borderId="5" xfId="28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9" fillId="0" borderId="6" xfId="28" applyFont="1" applyFill="1" applyBorder="1" applyAlignment="1">
      <alignment horizontal="right"/>
      <protection/>
    </xf>
    <xf numFmtId="0" fontId="9" fillId="0" borderId="1" xfId="28" applyFont="1" applyFill="1" applyBorder="1" quotePrefix="1">
      <alignment/>
      <protection/>
    </xf>
    <xf numFmtId="0" fontId="3" fillId="2" borderId="7" xfId="28" applyFont="1" applyFill="1" applyBorder="1">
      <alignment/>
      <protection/>
    </xf>
    <xf numFmtId="0" fontId="3" fillId="2" borderId="0" xfId="28" applyFont="1" applyFill="1" applyBorder="1">
      <alignment/>
      <protection/>
    </xf>
    <xf numFmtId="167" fontId="0" fillId="0" borderId="3" xfId="28" applyNumberFormat="1" applyFont="1" applyFill="1" applyBorder="1">
      <alignment/>
      <protection/>
    </xf>
    <xf numFmtId="0" fontId="7" fillId="2" borderId="7" xfId="28" applyFont="1" applyFill="1" applyBorder="1">
      <alignment/>
      <protection/>
    </xf>
    <xf numFmtId="0" fontId="7" fillId="2" borderId="0" xfId="28" applyFont="1" applyFill="1" applyBorder="1">
      <alignment/>
      <protection/>
    </xf>
    <xf numFmtId="18" fontId="0" fillId="0" borderId="3" xfId="28" applyNumberFormat="1" applyFont="1" applyFill="1" applyBorder="1">
      <alignment/>
      <protection/>
    </xf>
    <xf numFmtId="0" fontId="0" fillId="2" borderId="14" xfId="28" applyFont="1" applyFill="1" applyBorder="1">
      <alignment/>
      <protection/>
    </xf>
    <xf numFmtId="0" fontId="7" fillId="2" borderId="10" xfId="28" applyFont="1" applyFill="1" applyBorder="1">
      <alignment/>
      <protection/>
    </xf>
    <xf numFmtId="18" fontId="0" fillId="0" borderId="11" xfId="28" applyNumberFormat="1" applyFont="1" applyFill="1" applyBorder="1">
      <alignment/>
      <protection/>
    </xf>
    <xf numFmtId="0" fontId="9" fillId="0" borderId="1" xfId="28" applyFont="1" applyFill="1" applyBorder="1">
      <alignment/>
      <protection/>
    </xf>
    <xf numFmtId="0" fontId="9" fillId="0" borderId="14" xfId="28" applyFont="1" applyFill="1" applyBorder="1">
      <alignment/>
      <protection/>
    </xf>
    <xf numFmtId="0" fontId="9" fillId="0" borderId="10" xfId="28" applyFont="1" applyFill="1" applyBorder="1">
      <alignment/>
      <protection/>
    </xf>
    <xf numFmtId="0" fontId="9" fillId="0" borderId="11" xfId="28" applyFont="1" applyFill="1" applyBorder="1">
      <alignment/>
      <protection/>
    </xf>
    <xf numFmtId="41" fontId="9" fillId="0" borderId="1" xfId="15" applyFont="1" applyFill="1">
      <alignment horizontal="center" wrapText="1"/>
      <protection/>
    </xf>
    <xf numFmtId="0" fontId="9" fillId="0" borderId="8" xfId="28" applyFont="1" applyFill="1" applyBorder="1">
      <alignment/>
      <protection/>
    </xf>
    <xf numFmtId="0" fontId="9" fillId="0" borderId="12" xfId="28" applyFont="1" applyFill="1" applyBorder="1">
      <alignment/>
      <protection/>
    </xf>
    <xf numFmtId="0" fontId="9" fillId="0" borderId="9" xfId="28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9" fillId="0" borderId="12" xfId="28" applyFont="1" applyFill="1" applyBorder="1" applyAlignment="1">
      <alignment horizontal="left"/>
      <protection/>
    </xf>
    <xf numFmtId="0" fontId="9" fillId="0" borderId="9" xfId="28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0" fontId="0" fillId="0" borderId="12" xfId="28" applyFont="1" applyFill="1" applyBorder="1">
      <alignment/>
      <protection/>
    </xf>
    <xf numFmtId="0" fontId="0" fillId="0" borderId="9" xfId="28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0" xfId="29" applyFont="1" applyFill="1" applyAlignment="1">
      <alignment wrapText="1"/>
      <protection/>
    </xf>
    <xf numFmtId="0" fontId="0" fillId="0" borderId="0" xfId="29" applyFont="1" applyFill="1" applyBorder="1" applyAlignment="1">
      <alignment/>
      <protection/>
    </xf>
    <xf numFmtId="0" fontId="0" fillId="0" borderId="0" xfId="29" applyFont="1" applyFill="1" applyBorder="1" applyAlignment="1">
      <alignment wrapText="1"/>
      <protection/>
    </xf>
    <xf numFmtId="0" fontId="0" fillId="0" borderId="0" xfId="29" applyFont="1">
      <alignment/>
      <protection/>
    </xf>
    <xf numFmtId="0" fontId="6" fillId="0" borderId="0" xfId="29" applyFont="1" applyFill="1">
      <alignment/>
      <protection/>
    </xf>
    <xf numFmtId="0" fontId="2" fillId="2" borderId="4" xfId="29" applyFont="1" applyFill="1" applyBorder="1" applyAlignment="1">
      <alignment horizontal="left"/>
      <protection/>
    </xf>
    <xf numFmtId="0" fontId="3" fillId="2" borderId="5" xfId="29" applyFont="1" applyFill="1" applyBorder="1" applyAlignment="1">
      <alignment horizontal="left"/>
      <protection/>
    </xf>
    <xf numFmtId="0" fontId="3" fillId="2" borderId="6" xfId="29" applyFont="1" applyFill="1" applyBorder="1" applyAlignment="1">
      <alignment horizontal="left"/>
      <protection/>
    </xf>
    <xf numFmtId="0" fontId="6" fillId="0" borderId="0" xfId="29" applyFont="1" quotePrefix="1">
      <alignment/>
      <protection/>
    </xf>
    <xf numFmtId="0" fontId="6" fillId="0" borderId="0" xfId="29" applyFont="1">
      <alignment/>
      <protection/>
    </xf>
    <xf numFmtId="0" fontId="3" fillId="2" borderId="7" xfId="29" applyFont="1" applyFill="1" applyBorder="1" applyAlignment="1">
      <alignment horizontal="left"/>
      <protection/>
    </xf>
    <xf numFmtId="0" fontId="3" fillId="2" borderId="0" xfId="29" applyFont="1" applyFill="1" applyBorder="1" applyAlignment="1">
      <alignment horizontal="left"/>
      <protection/>
    </xf>
    <xf numFmtId="0" fontId="3" fillId="2" borderId="3" xfId="29" applyFont="1" applyFill="1" applyBorder="1" applyAlignment="1">
      <alignment horizontal="left"/>
      <protection/>
    </xf>
    <xf numFmtId="0" fontId="0" fillId="0" borderId="0" xfId="29" applyFont="1" applyFill="1">
      <alignment/>
      <protection/>
    </xf>
    <xf numFmtId="0" fontId="7" fillId="2" borderId="7" xfId="29" applyFont="1" applyFill="1" applyBorder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  <xf numFmtId="0" fontId="7" fillId="2" borderId="3" xfId="29" applyFont="1" applyFill="1" applyBorder="1" applyAlignment="1">
      <alignment horizontal="left"/>
      <protection/>
    </xf>
    <xf numFmtId="0" fontId="0" fillId="0" borderId="0" xfId="29" applyFont="1" quotePrefix="1">
      <alignment/>
      <protection/>
    </xf>
    <xf numFmtId="0" fontId="12" fillId="2" borderId="14" xfId="29" applyFont="1" applyFill="1" applyBorder="1">
      <alignment/>
      <protection/>
    </xf>
    <xf numFmtId="0" fontId="12" fillId="2" borderId="10" xfId="29" applyFont="1" applyFill="1" applyBorder="1" applyAlignment="1">
      <alignment/>
      <protection/>
    </xf>
    <xf numFmtId="0" fontId="12" fillId="2" borderId="10" xfId="29" applyFont="1" applyFill="1" applyBorder="1">
      <alignment/>
      <protection/>
    </xf>
    <xf numFmtId="0" fontId="12" fillId="2" borderId="11" xfId="29" applyFont="1" applyFill="1" applyBorder="1">
      <alignment/>
      <protection/>
    </xf>
    <xf numFmtId="40" fontId="9" fillId="0" borderId="8" xfId="29" applyNumberFormat="1" applyFont="1" applyFill="1" applyBorder="1" applyAlignment="1">
      <alignment horizontal="centerContinuous"/>
      <protection/>
    </xf>
    <xf numFmtId="40" fontId="9" fillId="0" borderId="9" xfId="29" applyNumberFormat="1" applyFont="1" applyFill="1" applyBorder="1" applyAlignment="1">
      <alignment horizontal="centerContinuous"/>
      <protection/>
    </xf>
    <xf numFmtId="40" fontId="9" fillId="0" borderId="1" xfId="29" applyNumberFormat="1" applyFont="1" applyFill="1" applyBorder="1" applyAlignment="1">
      <alignment horizontal="center" wrapText="1"/>
      <protection/>
    </xf>
    <xf numFmtId="40" fontId="9" fillId="0" borderId="1" xfId="29" applyNumberFormat="1" applyFont="1" applyFill="1" applyBorder="1" applyAlignment="1">
      <alignment horizontal="centerContinuous"/>
      <protection/>
    </xf>
    <xf numFmtId="0" fontId="9" fillId="0" borderId="8" xfId="29" applyFont="1" applyFill="1" applyBorder="1" applyAlignment="1">
      <alignment horizontal="left"/>
      <protection/>
    </xf>
    <xf numFmtId="0" fontId="9" fillId="0" borderId="9" xfId="29" applyFont="1" applyFill="1" applyBorder="1" applyAlignment="1">
      <alignment horizontal="left"/>
      <protection/>
    </xf>
    <xf numFmtId="40" fontId="0" fillId="0" borderId="1" xfId="29" applyNumberFormat="1" applyFont="1" applyFill="1" applyBorder="1">
      <alignment/>
      <protection/>
    </xf>
    <xf numFmtId="0" fontId="0" fillId="0" borderId="8" xfId="29" applyFont="1" applyFill="1" applyBorder="1">
      <alignment/>
      <protection/>
    </xf>
    <xf numFmtId="0" fontId="0" fillId="0" borderId="9" xfId="29" applyFont="1" applyFill="1" applyBorder="1" applyAlignment="1">
      <alignment/>
      <protection/>
    </xf>
    <xf numFmtId="42" fontId="0" fillId="0" borderId="1" xfId="20" applyNumberFormat="1" applyFont="1" applyFill="1" applyBorder="1" applyAlignment="1">
      <alignment/>
    </xf>
    <xf numFmtId="41" fontId="0" fillId="0" borderId="1" xfId="29" applyNumberFormat="1" applyFont="1" applyFill="1" applyBorder="1">
      <alignment/>
      <protection/>
    </xf>
    <xf numFmtId="0" fontId="9" fillId="0" borderId="0" xfId="29" applyFont="1" applyFill="1" applyBorder="1">
      <alignment/>
      <protection/>
    </xf>
    <xf numFmtId="41" fontId="9" fillId="0" borderId="1" xfId="29" applyNumberFormat="1" applyFont="1" applyFill="1" applyBorder="1">
      <alignment/>
      <protection/>
    </xf>
    <xf numFmtId="0" fontId="9" fillId="0" borderId="8" xfId="29" applyFont="1" applyFill="1" applyBorder="1">
      <alignment/>
      <protection/>
    </xf>
    <xf numFmtId="0" fontId="9" fillId="0" borderId="9" xfId="29" applyFont="1" applyFill="1" applyBorder="1" applyAlignment="1">
      <alignment/>
      <protection/>
    </xf>
    <xf numFmtId="0" fontId="9" fillId="0" borderId="0" xfId="29" applyFont="1" applyFill="1">
      <alignment/>
      <protection/>
    </xf>
    <xf numFmtId="164" fontId="13" fillId="0" borderId="0" xfId="18" applyNumberFormat="1" applyFont="1" applyFill="1" applyAlignment="1">
      <alignment/>
    </xf>
    <xf numFmtId="164" fontId="13" fillId="0" borderId="0" xfId="18" applyNumberFormat="1" applyFont="1" applyFill="1" applyBorder="1" applyAlignment="1">
      <alignment/>
    </xf>
    <xf numFmtId="42" fontId="9" fillId="0" borderId="1" xfId="20" applyNumberFormat="1" applyFont="1" applyFill="1" applyBorder="1" applyAlignment="1">
      <alignment/>
    </xf>
    <xf numFmtId="0" fontId="0" fillId="0" borderId="0" xfId="29" applyFont="1" applyBorder="1" applyAlignment="1">
      <alignment/>
      <protection/>
    </xf>
    <xf numFmtId="0" fontId="0" fillId="0" borderId="0" xfId="29" applyFont="1" applyFill="1" applyBorder="1">
      <alignment/>
      <protection/>
    </xf>
    <xf numFmtId="0" fontId="0" fillId="0" borderId="0" xfId="29" applyFont="1" applyBorder="1">
      <alignment/>
      <protection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1" fontId="0" fillId="0" borderId="1" xfId="16" applyFill="1">
      <alignment horizontal="center" wrapText="1"/>
      <protection/>
    </xf>
    <xf numFmtId="0" fontId="6" fillId="0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1" fontId="4" fillId="2" borderId="1" xfId="16" applyFont="1" applyFill="1">
      <alignment horizontal="center" wrapText="1"/>
      <protection/>
    </xf>
    <xf numFmtId="41" fontId="3" fillId="2" borderId="1" xfId="16" applyFont="1" applyFill="1">
      <alignment horizontal="center" wrapText="1"/>
      <protection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3" fillId="2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1" fontId="12" fillId="2" borderId="1" xfId="16" applyFont="1" applyFill="1">
      <alignment horizontal="center" wrapText="1"/>
      <protection/>
    </xf>
    <xf numFmtId="41" fontId="7" fillId="2" borderId="1" xfId="16" applyFont="1" applyFill="1">
      <alignment horizontal="center" wrapText="1"/>
      <protection/>
    </xf>
    <xf numFmtId="0" fontId="0" fillId="0" borderId="9" xfId="0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7" xfId="0" applyFont="1" applyFill="1" applyBorder="1" applyAlignment="1">
      <alignment/>
    </xf>
    <xf numFmtId="19" fontId="0" fillId="0" borderId="9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1" fontId="9" fillId="0" borderId="1" xfId="16" applyFont="1" applyFill="1">
      <alignment horizontal="center" wrapText="1"/>
      <protection/>
    </xf>
    <xf numFmtId="0" fontId="9" fillId="0" borderId="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2" fontId="0" fillId="0" borderId="1" xfId="16" applyNumberFormat="1" applyFill="1">
      <alignment horizontal="center" wrapText="1"/>
      <protection/>
    </xf>
    <xf numFmtId="41" fontId="0" fillId="0" borderId="1" xfId="16" applyFill="1" applyBorder="1">
      <alignment horizontal="center" wrapText="1"/>
      <protection/>
    </xf>
    <xf numFmtId="0" fontId="9" fillId="0" borderId="1" xfId="0" applyFon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42" fontId="9" fillId="0" borderId="1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42" fontId="9" fillId="0" borderId="12" xfId="0" applyNumberFormat="1" applyFont="1" applyFill="1" applyBorder="1" applyAlignment="1">
      <alignment/>
    </xf>
    <xf numFmtId="42" fontId="9" fillId="0" borderId="1" xfId="16" applyNumberFormat="1" applyFont="1" applyFill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2" xfId="17" applyFont="1" applyFill="1" applyBorder="1" applyAlignment="1">
      <alignment/>
      <protection/>
    </xf>
    <xf numFmtId="41" fontId="0" fillId="0" borderId="9" xfId="17" applyFont="1" applyFill="1" applyBorder="1" applyAlignment="1">
      <alignment/>
      <protection/>
    </xf>
    <xf numFmtId="0" fontId="19" fillId="0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41" fontId="0" fillId="2" borderId="4" xfId="17" applyFont="1" applyFill="1" applyBorder="1" applyAlignment="1">
      <alignment/>
      <protection/>
    </xf>
    <xf numFmtId="41" fontId="0" fillId="2" borderId="5" xfId="17" applyFont="1" applyFill="1" applyBorder="1" applyAlignment="1">
      <alignment/>
      <protection/>
    </xf>
    <xf numFmtId="41" fontId="0" fillId="2" borderId="5" xfId="17" applyFont="1" applyFill="1" applyBorder="1" applyAlignment="1">
      <alignment horizontal="center"/>
      <protection/>
    </xf>
    <xf numFmtId="41" fontId="0" fillId="2" borderId="5" xfId="17" applyFont="1" applyFill="1" applyBorder="1" applyAlignment="1">
      <alignment horizontal="left"/>
      <protection/>
    </xf>
    <xf numFmtId="41" fontId="0" fillId="2" borderId="6" xfId="17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19" fillId="0" borderId="9" xfId="0" applyFont="1" applyFill="1" applyBorder="1" applyAlignment="1" quotePrefix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7" xfId="17" applyFont="1" applyFill="1" applyBorder="1" applyAlignment="1">
      <alignment/>
      <protection/>
    </xf>
    <xf numFmtId="41" fontId="0" fillId="2" borderId="0" xfId="17" applyFont="1" applyFill="1" applyBorder="1" applyAlignment="1">
      <alignment/>
      <protection/>
    </xf>
    <xf numFmtId="41" fontId="0" fillId="2" borderId="0" xfId="17" applyFont="1" applyFill="1" applyBorder="1" applyAlignment="1">
      <alignment horizontal="center"/>
      <protection/>
    </xf>
    <xf numFmtId="41" fontId="0" fillId="2" borderId="0" xfId="17" applyFont="1" applyFill="1" applyBorder="1" applyAlignment="1">
      <alignment horizontal="left"/>
      <protection/>
    </xf>
    <xf numFmtId="41" fontId="0" fillId="2" borderId="3" xfId="17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41" fontId="0" fillId="2" borderId="14" xfId="17" applyFont="1" applyFill="1" applyBorder="1" applyAlignment="1">
      <alignment/>
      <protection/>
    </xf>
    <xf numFmtId="41" fontId="0" fillId="2" borderId="10" xfId="17" applyFont="1" applyFill="1" applyBorder="1" applyAlignment="1">
      <alignment/>
      <protection/>
    </xf>
    <xf numFmtId="41" fontId="0" fillId="2" borderId="11" xfId="17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41" fontId="9" fillId="0" borderId="1" xfId="17" applyFont="1" applyFill="1" applyBorder="1" applyAlignment="1">
      <alignment horizontal="center" wrapText="1"/>
      <protection/>
    </xf>
    <xf numFmtId="41" fontId="9" fillId="0" borderId="9" xfId="17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7" applyFont="1" applyFill="1" applyBorder="1" applyAlignment="1">
      <alignment horizontal="left"/>
      <protection/>
    </xf>
    <xf numFmtId="41" fontId="0" fillId="0" borderId="9" xfId="17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41" fontId="0" fillId="0" borderId="1" xfId="17" applyFont="1" applyFill="1" applyBorder="1" applyAlignment="1">
      <alignment/>
      <protection/>
    </xf>
    <xf numFmtId="42" fontId="0" fillId="0" borderId="2" xfId="17" applyNumberFormat="1" applyFont="1" applyFill="1" applyBorder="1" applyAlignment="1">
      <alignment/>
      <protection/>
    </xf>
    <xf numFmtId="42" fontId="0" fillId="0" borderId="9" xfId="17" applyNumberFormat="1" applyFont="1" applyFill="1" applyBorder="1" applyAlignment="1">
      <alignment/>
      <protection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41" fontId="0" fillId="0" borderId="15" xfId="17" applyFont="1" applyFill="1" applyBorder="1" applyAlignment="1">
      <alignment/>
      <protection/>
    </xf>
    <xf numFmtId="41" fontId="0" fillId="0" borderId="11" xfId="17" applyFont="1" applyFill="1" applyBorder="1" applyAlignment="1">
      <alignment/>
      <protection/>
    </xf>
    <xf numFmtId="0" fontId="0" fillId="0" borderId="11" xfId="0" applyFill="1" applyBorder="1" applyAlignment="1">
      <alignment/>
    </xf>
    <xf numFmtId="0" fontId="9" fillId="0" borderId="9" xfId="0" applyFont="1" applyFill="1" applyBorder="1" applyAlignment="1">
      <alignment horizontal="left" indent="1"/>
    </xf>
    <xf numFmtId="41" fontId="9" fillId="0" borderId="1" xfId="17" applyFont="1" applyFill="1" applyBorder="1" applyAlignment="1">
      <alignment/>
      <protection/>
    </xf>
    <xf numFmtId="41" fontId="9" fillId="0" borderId="9" xfId="17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1" fontId="9" fillId="0" borderId="9" xfId="17" applyFont="1" applyFill="1" applyBorder="1" applyAlignment="1">
      <alignment horizontal="right"/>
      <protection/>
    </xf>
    <xf numFmtId="41" fontId="0" fillId="0" borderId="9" xfId="17" applyFont="1" applyFill="1" applyBorder="1" applyAlignment="1">
      <alignment horizontal="right"/>
      <protection/>
    </xf>
    <xf numFmtId="42" fontId="9" fillId="0" borderId="1" xfId="17" applyNumberFormat="1" applyFont="1" applyFill="1" applyBorder="1" applyAlignment="1">
      <alignment/>
      <protection/>
    </xf>
    <xf numFmtId="42" fontId="9" fillId="0" borderId="9" xfId="17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41" fontId="9" fillId="0" borderId="2" xfId="15" applyFont="1" applyFill="1" applyBorder="1">
      <alignment horizontal="center" wrapText="1"/>
      <protection/>
    </xf>
    <xf numFmtId="0" fontId="10" fillId="0" borderId="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49" fontId="9" fillId="0" borderId="16" xfId="15" applyNumberFormat="1" applyFont="1" applyFill="1" applyBorder="1">
      <alignment horizontal="center" wrapText="1"/>
      <protection/>
    </xf>
    <xf numFmtId="41" fontId="9" fillId="0" borderId="16" xfId="15" applyFont="1" applyFill="1" applyBorder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164" fontId="2" fillId="2" borderId="0" xfId="18" applyNumberFormat="1" applyFont="1" applyFill="1" applyBorder="1" applyAlignment="1">
      <alignment/>
    </xf>
    <xf numFmtId="164" fontId="2" fillId="2" borderId="0" xfId="18" applyNumberFormat="1" applyFont="1" applyFill="1" applyAlignment="1">
      <alignment/>
    </xf>
    <xf numFmtId="164" fontId="3" fillId="2" borderId="0" xfId="18" applyNumberFormat="1" applyFont="1" applyFill="1" applyAlignment="1">
      <alignment/>
    </xf>
    <xf numFmtId="0" fontId="7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164" fontId="9" fillId="0" borderId="16" xfId="18" applyNumberFormat="1" applyFont="1" applyFill="1" applyBorder="1" applyAlignment="1" quotePrefix="1">
      <alignment horizontal="center"/>
    </xf>
    <xf numFmtId="0" fontId="0" fillId="0" borderId="8" xfId="0" applyFont="1" applyBorder="1" applyAlignment="1">
      <alignment/>
    </xf>
    <xf numFmtId="43" fontId="0" fillId="0" borderId="0" xfId="18" applyNumberFormat="1" applyFont="1" applyFill="1" applyBorder="1" applyAlignment="1">
      <alignment/>
    </xf>
    <xf numFmtId="0" fontId="2" fillId="2" borderId="4" xfId="0" applyFont="1" applyFill="1" applyBorder="1" applyAlignment="1" applyProtection="1">
      <alignment/>
      <protection/>
    </xf>
    <xf numFmtId="0" fontId="12" fillId="2" borderId="5" xfId="0" applyFont="1" applyFill="1" applyBorder="1" applyAlignment="1">
      <alignment/>
    </xf>
    <xf numFmtId="43" fontId="12" fillId="2" borderId="6" xfId="18" applyFont="1" applyFill="1" applyBorder="1" applyAlignment="1">
      <alignment/>
    </xf>
    <xf numFmtId="43" fontId="12" fillId="2" borderId="3" xfId="18" applyFont="1" applyFill="1" applyBorder="1" applyAlignment="1">
      <alignment/>
    </xf>
    <xf numFmtId="0" fontId="7" fillId="2" borderId="7" xfId="0" applyFont="1" applyFill="1" applyBorder="1" applyAlignment="1" applyProtection="1">
      <alignment/>
      <protection/>
    </xf>
    <xf numFmtId="0" fontId="26" fillId="2" borderId="7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 horizontal="center"/>
      <protection/>
    </xf>
    <xf numFmtId="168" fontId="27" fillId="0" borderId="25" xfId="0" applyNumberFormat="1" applyFont="1" applyFill="1" applyBorder="1" applyAlignment="1" applyProtection="1" quotePrefix="1">
      <alignment horizontal="center"/>
      <protection/>
    </xf>
    <xf numFmtId="0" fontId="27" fillId="0" borderId="25" xfId="0" applyFont="1" applyFill="1" applyBorder="1" applyAlignment="1" applyProtection="1">
      <alignment horizontal="center"/>
      <protection/>
    </xf>
    <xf numFmtId="168" fontId="27" fillId="0" borderId="26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0" borderId="20" xfId="0" applyFont="1" applyBorder="1" applyAlignment="1">
      <alignment/>
    </xf>
    <xf numFmtId="0" fontId="0" fillId="0" borderId="20" xfId="0" applyFont="1" applyFill="1" applyBorder="1" applyAlignment="1" applyProtection="1">
      <alignment/>
      <protection/>
    </xf>
    <xf numFmtId="43" fontId="0" fillId="0" borderId="20" xfId="18" applyFont="1" applyFill="1" applyBorder="1" applyAlignment="1" applyProtection="1">
      <alignment/>
      <protection/>
    </xf>
    <xf numFmtId="0" fontId="0" fillId="0" borderId="27" xfId="0" applyFont="1" applyBorder="1" applyAlignment="1">
      <alignment/>
    </xf>
    <xf numFmtId="43" fontId="0" fillId="0" borderId="27" xfId="18" applyFont="1" applyBorder="1" applyAlignment="1" applyProtection="1">
      <alignment/>
      <protection/>
    </xf>
    <xf numFmtId="43" fontId="0" fillId="0" borderId="27" xfId="18" applyFont="1" applyFill="1" applyBorder="1" applyAlignment="1" applyProtection="1">
      <alignment/>
      <protection/>
    </xf>
    <xf numFmtId="0" fontId="0" fillId="0" borderId="24" xfId="0" applyFont="1" applyBorder="1" applyAlignment="1">
      <alignment/>
    </xf>
    <xf numFmtId="42" fontId="0" fillId="0" borderId="27" xfId="18" applyNumberFormat="1" applyFont="1" applyBorder="1" applyAlignment="1" applyProtection="1">
      <alignment/>
      <protection/>
    </xf>
    <xf numFmtId="42" fontId="0" fillId="0" borderId="27" xfId="18" applyNumberFormat="1" applyFont="1" applyFill="1" applyBorder="1" applyAlignment="1" applyProtection="1">
      <alignment/>
      <protection/>
    </xf>
    <xf numFmtId="41" fontId="0" fillId="0" borderId="27" xfId="18" applyNumberFormat="1" applyFont="1" applyBorder="1" applyAlignment="1" applyProtection="1">
      <alignment/>
      <protection/>
    </xf>
    <xf numFmtId="41" fontId="0" fillId="0" borderId="27" xfId="18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/>
    </xf>
    <xf numFmtId="0" fontId="9" fillId="0" borderId="24" xfId="0" applyFont="1" applyBorder="1" applyAlignment="1">
      <alignment/>
    </xf>
    <xf numFmtId="42" fontId="9" fillId="0" borderId="27" xfId="18" applyNumberFormat="1" applyFont="1" applyBorder="1" applyAlignment="1" applyProtection="1">
      <alignment/>
      <protection/>
    </xf>
    <xf numFmtId="42" fontId="9" fillId="0" borderId="27" xfId="1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3" fontId="0" fillId="0" borderId="0" xfId="18" applyFont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9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0" fontId="2" fillId="2" borderId="1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39" fontId="12" fillId="2" borderId="1" xfId="0" applyNumberFormat="1" applyFont="1" applyFill="1" applyBorder="1" applyAlignment="1">
      <alignment/>
    </xf>
    <xf numFmtId="43" fontId="12" fillId="2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39" fontId="9" fillId="0" borderId="1" xfId="0" applyNumberFormat="1" applyFont="1" applyFill="1" applyBorder="1" applyAlignment="1">
      <alignment horizontal="center" wrapText="1"/>
    </xf>
    <xf numFmtId="43" fontId="9" fillId="0" borderId="1" xfId="0" applyNumberFormat="1" applyFont="1" applyFill="1" applyBorder="1" applyAlignment="1">
      <alignment horizontal="center" wrapText="1"/>
    </xf>
    <xf numFmtId="42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25" applyFont="1" applyBorder="1">
      <alignment/>
      <protection/>
    </xf>
    <xf numFmtId="0" fontId="0" fillId="0" borderId="2" xfId="28" applyFont="1" applyFill="1" applyBorder="1">
      <alignment/>
      <protection/>
    </xf>
    <xf numFmtId="0" fontId="0" fillId="0" borderId="7" xfId="28" applyFont="1" applyFill="1" applyBorder="1">
      <alignment/>
      <protection/>
    </xf>
    <xf numFmtId="0" fontId="9" fillId="0" borderId="7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9" fillId="0" borderId="10" xfId="28" applyFont="1" applyFill="1" applyBorder="1" applyAlignment="1">
      <alignment/>
      <protection/>
    </xf>
    <xf numFmtId="0" fontId="9" fillId="0" borderId="11" xfId="28" applyFont="1" applyFill="1" applyBorder="1" applyAlignment="1">
      <alignment/>
      <protection/>
    </xf>
    <xf numFmtId="41" fontId="0" fillId="0" borderId="16" xfId="15" applyFill="1" applyBorder="1">
      <alignment horizontal="center" wrapText="1"/>
      <protection/>
    </xf>
    <xf numFmtId="0" fontId="0" fillId="0" borderId="5" xfId="28" applyFont="1" applyFill="1" applyBorder="1" applyAlignment="1">
      <alignment horizontal="right"/>
      <protection/>
    </xf>
    <xf numFmtId="41" fontId="0" fillId="0" borderId="5" xfId="15" applyFill="1" applyBorder="1">
      <alignment horizontal="center" wrapText="1"/>
      <protection/>
    </xf>
    <xf numFmtId="0" fontId="9" fillId="0" borderId="4" xfId="28" applyFont="1" applyFill="1" applyBorder="1" applyAlignment="1">
      <alignment horizontal="left"/>
      <protection/>
    </xf>
    <xf numFmtId="0" fontId="9" fillId="0" borderId="5" xfId="28" applyFont="1" applyFill="1" applyBorder="1" applyAlignment="1">
      <alignment horizontal="left"/>
      <protection/>
    </xf>
    <xf numFmtId="0" fontId="9" fillId="0" borderId="6" xfId="28" applyFont="1" applyFill="1" applyBorder="1" applyAlignment="1">
      <alignment horizontal="left"/>
      <protection/>
    </xf>
    <xf numFmtId="41" fontId="0" fillId="0" borderId="2" xfId="15" applyFill="1" applyBorder="1">
      <alignment horizontal="center" wrapText="1"/>
      <protection/>
    </xf>
    <xf numFmtId="0" fontId="0" fillId="0" borderId="14" xfId="28" applyFont="1" applyFill="1" applyBorder="1">
      <alignment/>
      <protection/>
    </xf>
    <xf numFmtId="0" fontId="0" fillId="0" borderId="10" xfId="28" applyFont="1" applyFill="1" applyBorder="1">
      <alignment/>
      <protection/>
    </xf>
    <xf numFmtId="0" fontId="0" fillId="0" borderId="11" xfId="28" applyFont="1" applyFill="1" applyBorder="1">
      <alignment/>
      <protection/>
    </xf>
    <xf numFmtId="0" fontId="0" fillId="0" borderId="16" xfId="28" applyFont="1" applyFill="1" applyBorder="1">
      <alignment/>
      <protection/>
    </xf>
    <xf numFmtId="41" fontId="0" fillId="0" borderId="0" xfId="15" applyFill="1" applyBorder="1">
      <alignment horizontal="center" wrapText="1"/>
      <protection/>
    </xf>
    <xf numFmtId="0" fontId="0" fillId="0" borderId="2" xfId="0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wrapText="1"/>
    </xf>
    <xf numFmtId="0" fontId="9" fillId="0" borderId="7" xfId="0" applyFont="1" applyFill="1" applyBorder="1" applyAlignment="1">
      <alignment/>
    </xf>
    <xf numFmtId="42" fontId="9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42" fontId="9" fillId="0" borderId="0" xfId="0" applyNumberFormat="1" applyFont="1" applyFill="1" applyBorder="1" applyAlignment="1">
      <alignment/>
    </xf>
    <xf numFmtId="41" fontId="0" fillId="0" borderId="5" xfId="16" applyFill="1" applyBorder="1">
      <alignment horizontal="center" wrapText="1"/>
      <protection/>
    </xf>
    <xf numFmtId="41" fontId="0" fillId="0" borderId="16" xfId="16" applyFill="1" applyBorder="1">
      <alignment horizontal="center" wrapText="1"/>
      <protection/>
    </xf>
    <xf numFmtId="41" fontId="0" fillId="0" borderId="0" xfId="16" applyFill="1" applyBorder="1">
      <alignment horizontal="center" wrapText="1"/>
      <protection/>
    </xf>
    <xf numFmtId="41" fontId="0" fillId="0" borderId="0" xfId="17" applyFont="1" applyFill="1" applyBorder="1" applyAlignment="1">
      <alignment/>
      <protection/>
    </xf>
    <xf numFmtId="41" fontId="0" fillId="0" borderId="5" xfId="17" applyFont="1" applyFill="1" applyBorder="1" applyAlignment="1">
      <alignment/>
      <protection/>
    </xf>
    <xf numFmtId="0" fontId="19" fillId="0" borderId="7" xfId="0" applyFont="1" applyFill="1" applyBorder="1" applyAlignment="1">
      <alignment/>
    </xf>
    <xf numFmtId="0" fontId="9" fillId="0" borderId="7" xfId="0" applyFont="1" applyFill="1" applyBorder="1" applyAlignment="1">
      <alignment wrapText="1"/>
    </xf>
    <xf numFmtId="0" fontId="0" fillId="0" borderId="7" xfId="0" applyFill="1" applyBorder="1" applyAlignment="1">
      <alignment horizontal="left"/>
    </xf>
    <xf numFmtId="0" fontId="19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13" fillId="0" borderId="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7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 quotePrefix="1">
      <alignment/>
      <protection/>
    </xf>
    <xf numFmtId="39" fontId="0" fillId="0" borderId="5" xfId="0" applyNumberFormat="1" applyFill="1" applyBorder="1" applyAlignment="1">
      <alignment/>
    </xf>
    <xf numFmtId="43" fontId="0" fillId="0" borderId="5" xfId="0" applyNumberFormat="1" applyFill="1" applyBorder="1" applyAlignment="1">
      <alignment/>
    </xf>
    <xf numFmtId="39" fontId="0" fillId="0" borderId="16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20">
    <cellStyle name="Normal" xfId="0"/>
    <cellStyle name="C00A" xfId="15"/>
    <cellStyle name="C00A_GASB13_K-bl" xfId="16"/>
    <cellStyle name="C00A_GASB14_K-bl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Comparative SRECNA FY 2001" xfId="24"/>
    <cellStyle name="Normal_GASB007K-bl" xfId="25"/>
    <cellStyle name="Normal_GASB06_K-bl" xfId="26"/>
    <cellStyle name="Normal_GASB09_K-bl" xfId="27"/>
    <cellStyle name="Normal_GASB10_K-bl" xfId="28"/>
    <cellStyle name="Normal_GASB11_K-bl" xfId="29"/>
    <cellStyle name="Normal_GASBIS_K-bl" xfId="30"/>
    <cellStyle name="Normal_Sheet1" xfId="31"/>
    <cellStyle name="Percent" xfId="32"/>
    <cellStyle name="Roun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1"/>
  <sheetViews>
    <sheetView tabSelected="1" workbookViewId="0" topLeftCell="A2">
      <selection activeCell="C80" sqref="C80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1" customWidth="1"/>
    <col min="6" max="16384" width="9.140625" style="1" customWidth="1"/>
  </cols>
  <sheetData>
    <row r="1" spans="1:3" ht="12.75" hidden="1">
      <c r="A1" s="1" t="s">
        <v>2060</v>
      </c>
      <c r="B1" s="2" t="s">
        <v>2061</v>
      </c>
      <c r="C1" s="3" t="s">
        <v>2062</v>
      </c>
    </row>
    <row r="2" spans="1:5" s="10" customFormat="1" ht="15.75" customHeight="1">
      <c r="A2" s="5" t="s">
        <v>2063</v>
      </c>
      <c r="B2" s="6"/>
      <c r="C2" s="7"/>
      <c r="D2" s="8"/>
      <c r="E2" s="9"/>
    </row>
    <row r="3" spans="1:5" s="10" customFormat="1" ht="15.75" customHeight="1">
      <c r="A3" s="11" t="s">
        <v>1986</v>
      </c>
      <c r="B3" s="12"/>
      <c r="C3" s="13"/>
      <c r="D3" s="14"/>
      <c r="E3" s="15"/>
    </row>
    <row r="4" spans="1:5" s="10" customFormat="1" ht="15.75" customHeight="1">
      <c r="A4" s="11" t="s">
        <v>2052</v>
      </c>
      <c r="B4" s="16"/>
      <c r="C4" s="13"/>
      <c r="D4" s="14"/>
      <c r="E4" s="15"/>
    </row>
    <row r="5" spans="1:5" s="22" customFormat="1" ht="12.75" customHeight="1">
      <c r="A5" s="17" t="s">
        <v>2064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2005</v>
      </c>
      <c r="D6" s="26"/>
      <c r="E6" s="25">
        <v>2004</v>
      </c>
    </row>
    <row r="7" spans="1:5" s="29" customFormat="1" ht="12.75" customHeight="1">
      <c r="A7" s="23" t="s">
        <v>2065</v>
      </c>
      <c r="B7" s="24"/>
      <c r="C7" s="27"/>
      <c r="D7" s="28"/>
      <c r="E7" s="27"/>
    </row>
    <row r="8" spans="1:5" s="2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2066</v>
      </c>
      <c r="B9" s="24"/>
      <c r="C9" s="27"/>
      <c r="D9" s="28"/>
      <c r="E9" s="27"/>
    </row>
    <row r="10" spans="1:5" s="2" customFormat="1" ht="12.75" customHeight="1">
      <c r="A10" s="30"/>
      <c r="B10" s="31" t="s">
        <v>2067</v>
      </c>
      <c r="C10" s="34">
        <v>36175</v>
      </c>
      <c r="D10" s="35" t="s">
        <v>2068</v>
      </c>
      <c r="E10" s="34">
        <v>18829</v>
      </c>
    </row>
    <row r="11" spans="1:5" s="2" customFormat="1" ht="12.75" customHeight="1">
      <c r="A11" s="30"/>
      <c r="B11" s="31" t="s">
        <v>2069</v>
      </c>
      <c r="C11" s="36">
        <v>23416</v>
      </c>
      <c r="D11" s="37" t="s">
        <v>2070</v>
      </c>
      <c r="E11" s="36">
        <v>15136</v>
      </c>
    </row>
    <row r="12" spans="1:5" s="2" customFormat="1" ht="12.75" customHeight="1">
      <c r="A12" s="30"/>
      <c r="B12" s="31" t="s">
        <v>2113</v>
      </c>
      <c r="C12" s="36">
        <v>1379</v>
      </c>
      <c r="D12" s="38"/>
      <c r="E12" s="36">
        <v>1546</v>
      </c>
    </row>
    <row r="13" spans="1:5" s="2" customFormat="1" ht="12.75" customHeight="1">
      <c r="A13" s="30"/>
      <c r="B13" s="31" t="s">
        <v>2071</v>
      </c>
      <c r="C13" s="36">
        <v>1969</v>
      </c>
      <c r="D13" s="38"/>
      <c r="E13" s="36">
        <v>1520</v>
      </c>
    </row>
    <row r="14" spans="1:5" s="2" customFormat="1" ht="12.75" customHeight="1">
      <c r="A14" s="30"/>
      <c r="B14" s="31" t="s">
        <v>2072</v>
      </c>
      <c r="C14" s="36">
        <v>2089</v>
      </c>
      <c r="D14" s="38"/>
      <c r="E14" s="36">
        <v>1624</v>
      </c>
    </row>
    <row r="15" spans="1:5" s="2" customFormat="1" ht="12.75" customHeight="1">
      <c r="A15" s="30"/>
      <c r="B15" s="31" t="s">
        <v>2114</v>
      </c>
      <c r="C15" s="36">
        <v>4005</v>
      </c>
      <c r="D15" s="38"/>
      <c r="E15" s="36">
        <v>4281</v>
      </c>
    </row>
    <row r="16" spans="1:5" s="2" customFormat="1" ht="12.75" customHeight="1">
      <c r="A16" s="30"/>
      <c r="B16" s="31"/>
      <c r="C16" s="36"/>
      <c r="D16" s="38"/>
      <c r="E16" s="36"/>
    </row>
    <row r="17" spans="1:5" s="29" customFormat="1" ht="12.75" customHeight="1">
      <c r="A17" s="23" t="s">
        <v>1987</v>
      </c>
      <c r="B17" s="24"/>
      <c r="C17" s="39">
        <f>SUM(C10:C15)</f>
        <v>69033</v>
      </c>
      <c r="D17" s="40"/>
      <c r="E17" s="39">
        <f>SUM(E10:E15)</f>
        <v>42936</v>
      </c>
    </row>
    <row r="18" spans="1:5" s="2" customFormat="1" ht="12.75" customHeight="1">
      <c r="A18" s="30"/>
      <c r="B18" s="31"/>
      <c r="C18" s="36"/>
      <c r="D18" s="38"/>
      <c r="E18" s="36"/>
    </row>
    <row r="19" spans="1:5" s="29" customFormat="1" ht="12.75" customHeight="1">
      <c r="A19" s="23" t="s">
        <v>2073</v>
      </c>
      <c r="B19" s="24"/>
      <c r="C19" s="39"/>
      <c r="D19" s="40"/>
      <c r="E19" s="39"/>
    </row>
    <row r="20" spans="1:5" s="2" customFormat="1" ht="12.75" customHeight="1">
      <c r="A20" s="30"/>
      <c r="B20" s="31" t="s">
        <v>2115</v>
      </c>
      <c r="C20" s="36">
        <v>1113</v>
      </c>
      <c r="D20" s="38"/>
      <c r="E20" s="36">
        <v>923</v>
      </c>
    </row>
    <row r="21" spans="1:5" s="2" customFormat="1" ht="12.75" customHeight="1">
      <c r="A21" s="30"/>
      <c r="B21" s="31" t="s">
        <v>2074</v>
      </c>
      <c r="C21" s="36">
        <v>16330</v>
      </c>
      <c r="D21" s="38"/>
      <c r="E21" s="36">
        <v>15806</v>
      </c>
    </row>
    <row r="22" spans="1:5" s="2" customFormat="1" ht="12.75" customHeight="1">
      <c r="A22" s="30"/>
      <c r="B22" s="31" t="s">
        <v>2116</v>
      </c>
      <c r="C22" s="36">
        <v>227</v>
      </c>
      <c r="D22" s="38"/>
      <c r="E22" s="36">
        <v>236</v>
      </c>
    </row>
    <row r="23" spans="1:5" s="2" customFormat="1" ht="12.75" customHeight="1">
      <c r="A23" s="30"/>
      <c r="B23" s="31" t="s">
        <v>2075</v>
      </c>
      <c r="C23" s="36">
        <v>151821</v>
      </c>
      <c r="D23" s="38"/>
      <c r="E23" s="36">
        <v>143829</v>
      </c>
    </row>
    <row r="24" spans="1:5" s="2" customFormat="1" ht="12.75" customHeight="1">
      <c r="A24" s="30"/>
      <c r="B24" s="31" t="s">
        <v>2117</v>
      </c>
      <c r="C24" s="36">
        <v>174288</v>
      </c>
      <c r="D24" s="38"/>
      <c r="E24" s="36">
        <v>172330</v>
      </c>
    </row>
    <row r="25" spans="1:5" s="2" customFormat="1" ht="12.75" customHeight="1">
      <c r="A25" s="30"/>
      <c r="B25" s="31"/>
      <c r="C25" s="36"/>
      <c r="D25" s="38"/>
      <c r="E25" s="36"/>
    </row>
    <row r="26" spans="1:5" s="29" customFormat="1" ht="12.75" customHeight="1">
      <c r="A26" s="23" t="s">
        <v>1988</v>
      </c>
      <c r="B26" s="24"/>
      <c r="C26" s="39">
        <f>SUM(C20:C24)</f>
        <v>343779</v>
      </c>
      <c r="D26" s="40"/>
      <c r="E26" s="39">
        <f>SUM(E20:E24)</f>
        <v>333124</v>
      </c>
    </row>
    <row r="27" spans="1:5" s="2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2100</v>
      </c>
      <c r="B28" s="24"/>
      <c r="C28" s="41">
        <f>C17+C26</f>
        <v>412812</v>
      </c>
      <c r="D28" s="28"/>
      <c r="E28" s="41">
        <f>E17+E26</f>
        <v>376060</v>
      </c>
    </row>
    <row r="29" spans="1:5" s="2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2076</v>
      </c>
      <c r="B30" s="24"/>
      <c r="C30" s="27"/>
      <c r="D30" s="28"/>
      <c r="E30" s="27"/>
    </row>
    <row r="31" spans="1:5" s="2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2077</v>
      </c>
      <c r="B32" s="24"/>
      <c r="C32" s="27"/>
      <c r="D32" s="28"/>
      <c r="E32" s="27"/>
    </row>
    <row r="33" spans="1:5" s="2" customFormat="1" ht="12.75" customHeight="1">
      <c r="A33" s="30"/>
      <c r="B33" s="31" t="s">
        <v>2118</v>
      </c>
      <c r="C33" s="34">
        <v>4083</v>
      </c>
      <c r="D33" s="33"/>
      <c r="E33" s="34">
        <v>3246</v>
      </c>
    </row>
    <row r="34" spans="1:5" s="2" customFormat="1" ht="12.75" customHeight="1">
      <c r="A34" s="30"/>
      <c r="B34" s="31" t="s">
        <v>2078</v>
      </c>
      <c r="C34" s="36">
        <v>9073</v>
      </c>
      <c r="D34" s="37" t="s">
        <v>2079</v>
      </c>
      <c r="E34" s="36">
        <v>7610</v>
      </c>
    </row>
    <row r="35" spans="1:5" s="2" customFormat="1" ht="12.75" customHeight="1">
      <c r="A35" s="30"/>
      <c r="B35" s="31" t="s">
        <v>2119</v>
      </c>
      <c r="C35" s="36">
        <v>7461</v>
      </c>
      <c r="D35" s="38"/>
      <c r="E35" s="36">
        <v>7453</v>
      </c>
    </row>
    <row r="36" spans="1:5" s="2" customFormat="1" ht="12.75" customHeight="1">
      <c r="A36" s="30"/>
      <c r="B36" s="31" t="s">
        <v>2080</v>
      </c>
      <c r="C36" s="36">
        <v>18897</v>
      </c>
      <c r="D36" s="37" t="s">
        <v>2081</v>
      </c>
      <c r="E36" s="36">
        <v>18018</v>
      </c>
    </row>
    <row r="37" spans="1:5" s="2" customFormat="1" ht="12.75" customHeight="1">
      <c r="A37" s="30"/>
      <c r="B37" s="31" t="s">
        <v>2082</v>
      </c>
      <c r="C37" s="36">
        <v>10096</v>
      </c>
      <c r="D37" s="38"/>
      <c r="E37" s="36">
        <v>7149</v>
      </c>
    </row>
    <row r="38" spans="1:5" s="2" customFormat="1" ht="12.75" customHeight="1">
      <c r="A38" s="30"/>
      <c r="B38" s="31" t="s">
        <v>2083</v>
      </c>
      <c r="C38" s="36">
        <v>1243</v>
      </c>
      <c r="D38" s="38"/>
      <c r="E38" s="36">
        <v>919</v>
      </c>
    </row>
    <row r="39" spans="1:5" s="2" customFormat="1" ht="12.75" customHeight="1">
      <c r="A39" s="30"/>
      <c r="B39" s="31"/>
      <c r="C39" s="36"/>
      <c r="D39" s="38"/>
      <c r="E39" s="36"/>
    </row>
    <row r="40" spans="1:5" s="29" customFormat="1" ht="12.75" customHeight="1">
      <c r="A40" s="23" t="s">
        <v>1989</v>
      </c>
      <c r="B40" s="24"/>
      <c r="C40" s="39">
        <f>SUM(C33:C38)</f>
        <v>50853</v>
      </c>
      <c r="D40" s="40"/>
      <c r="E40" s="39">
        <f>SUM(E33:E38)</f>
        <v>44395</v>
      </c>
    </row>
    <row r="41" spans="1:5" s="2" customFormat="1" ht="12.75" customHeight="1">
      <c r="A41" s="30"/>
      <c r="B41" s="31"/>
      <c r="C41" s="36"/>
      <c r="D41" s="38"/>
      <c r="E41" s="36"/>
    </row>
    <row r="42" spans="1:5" s="29" customFormat="1" ht="12.75" customHeight="1">
      <c r="A42" s="23" t="s">
        <v>2084</v>
      </c>
      <c r="B42" s="24"/>
      <c r="C42" s="39"/>
      <c r="D42" s="40"/>
      <c r="E42" s="39"/>
    </row>
    <row r="43" spans="1:5" s="2" customFormat="1" ht="12.75" customHeight="1">
      <c r="A43" s="30"/>
      <c r="B43" s="31" t="s">
        <v>2085</v>
      </c>
      <c r="C43" s="36">
        <v>43512</v>
      </c>
      <c r="D43" s="38"/>
      <c r="E43" s="36">
        <v>44751</v>
      </c>
    </row>
    <row r="44" spans="1:5" s="2" customFormat="1" ht="12.75" customHeight="1">
      <c r="A44" s="30"/>
      <c r="B44" s="31"/>
      <c r="C44" s="36"/>
      <c r="D44" s="38"/>
      <c r="E44" s="36"/>
    </row>
    <row r="45" spans="1:5" s="29" customFormat="1" ht="12.75" customHeight="1">
      <c r="A45" s="23" t="s">
        <v>1990</v>
      </c>
      <c r="B45" s="24"/>
      <c r="C45" s="39">
        <f>SUM(C43:C43)</f>
        <v>43512</v>
      </c>
      <c r="D45" s="40"/>
      <c r="E45" s="39">
        <f>SUM(E43:E43)</f>
        <v>44751</v>
      </c>
    </row>
    <row r="46" spans="1:5" s="2" customFormat="1" ht="12.75" customHeight="1">
      <c r="A46" s="30"/>
      <c r="B46" s="31"/>
      <c r="C46" s="36"/>
      <c r="D46" s="38"/>
      <c r="E46" s="36"/>
    </row>
    <row r="47" spans="1:5" s="29" customFormat="1" ht="12.75" customHeight="1">
      <c r="A47" s="23" t="s">
        <v>2101</v>
      </c>
      <c r="B47" s="24"/>
      <c r="C47" s="39">
        <f>C45+C40</f>
        <v>94365</v>
      </c>
      <c r="D47" s="40"/>
      <c r="E47" s="39">
        <f>E45+E40</f>
        <v>89146</v>
      </c>
    </row>
    <row r="48" spans="1:5" s="2" customFormat="1" ht="12.75" customHeight="1">
      <c r="A48" s="30"/>
      <c r="B48" s="31"/>
      <c r="C48" s="36"/>
      <c r="D48" s="38"/>
      <c r="E48" s="36"/>
    </row>
    <row r="49" spans="1:5" s="2" customFormat="1" ht="12.75" customHeight="1">
      <c r="A49" s="23" t="s">
        <v>2086</v>
      </c>
      <c r="B49" s="24"/>
      <c r="C49" s="36"/>
      <c r="D49" s="38"/>
      <c r="E49" s="36"/>
    </row>
    <row r="50" spans="1:5" s="2" customFormat="1" ht="12.75" customHeight="1">
      <c r="A50" s="30"/>
      <c r="B50" s="31"/>
      <c r="C50" s="36"/>
      <c r="D50" s="38"/>
      <c r="E50" s="36"/>
    </row>
    <row r="51" spans="1:5" s="2" customFormat="1" ht="12.75" customHeight="1">
      <c r="A51" s="30" t="s">
        <v>2120</v>
      </c>
      <c r="B51" s="31"/>
      <c r="C51" s="36">
        <v>129862</v>
      </c>
      <c r="D51" s="38"/>
      <c r="E51" s="36">
        <v>126535</v>
      </c>
    </row>
    <row r="52" spans="1:5" s="2" customFormat="1" ht="12.75" customHeight="1">
      <c r="A52" s="30" t="s">
        <v>2087</v>
      </c>
      <c r="B52" s="31"/>
      <c r="C52" s="36"/>
      <c r="D52" s="38"/>
      <c r="E52" s="36"/>
    </row>
    <row r="53" spans="1:5" s="2" customFormat="1" ht="12.75" customHeight="1">
      <c r="A53" s="30"/>
      <c r="B53" s="31" t="s">
        <v>2104</v>
      </c>
      <c r="C53" s="36">
        <v>75216</v>
      </c>
      <c r="D53" s="38"/>
      <c r="E53" s="36">
        <v>61870</v>
      </c>
    </row>
    <row r="54" spans="1:5" s="2" customFormat="1" ht="12.75" customHeight="1">
      <c r="A54" s="30"/>
      <c r="B54" s="31" t="s">
        <v>2121</v>
      </c>
      <c r="C54" s="36">
        <v>74919</v>
      </c>
      <c r="D54" s="38"/>
      <c r="E54" s="36">
        <v>68350</v>
      </c>
    </row>
    <row r="55" spans="1:5" s="2" customFormat="1" ht="12.75" customHeight="1">
      <c r="A55" s="30" t="s">
        <v>2122</v>
      </c>
      <c r="B55" s="31"/>
      <c r="C55" s="36">
        <v>38450</v>
      </c>
      <c r="D55" s="38"/>
      <c r="E55" s="36">
        <v>30159</v>
      </c>
    </row>
    <row r="56" spans="1:5" s="29" customFormat="1" ht="12.75" customHeight="1">
      <c r="A56" s="23"/>
      <c r="B56" s="24"/>
      <c r="C56" s="39"/>
      <c r="D56" s="40"/>
      <c r="E56" s="39"/>
    </row>
    <row r="57" spans="1:5" s="29" customFormat="1" ht="12.75" customHeight="1">
      <c r="A57" s="23" t="s">
        <v>2102</v>
      </c>
      <c r="B57" s="24"/>
      <c r="C57" s="39">
        <f>SUM(C51:C55)</f>
        <v>318447</v>
      </c>
      <c r="D57" s="40"/>
      <c r="E57" s="39">
        <f>SUM(E51:E55)</f>
        <v>286914</v>
      </c>
    </row>
    <row r="58" spans="1:5" s="2" customFormat="1" ht="12.75" customHeight="1">
      <c r="A58" s="30"/>
      <c r="B58" s="31"/>
      <c r="C58" s="32"/>
      <c r="D58" s="33"/>
      <c r="E58" s="32"/>
    </row>
    <row r="59" spans="1:5" s="29" customFormat="1" ht="12.75" customHeight="1">
      <c r="A59" s="23" t="s">
        <v>2103</v>
      </c>
      <c r="B59" s="24"/>
      <c r="C59" s="41">
        <f>C57+C47</f>
        <v>412812</v>
      </c>
      <c r="D59" s="28"/>
      <c r="E59" s="41">
        <f>E57+E47</f>
        <v>376060</v>
      </c>
    </row>
    <row r="60" spans="1:4" s="2" customFormat="1" ht="12.75" customHeight="1" hidden="1">
      <c r="A60" s="30"/>
      <c r="B60" s="31"/>
      <c r="C60" s="32"/>
      <c r="D60" s="33"/>
    </row>
    <row r="61" spans="1:4" s="44" customFormat="1" ht="11.25" hidden="1">
      <c r="A61" s="42" t="s">
        <v>2088</v>
      </c>
      <c r="B61" s="33"/>
      <c r="C61" s="43"/>
      <c r="D61" s="33"/>
    </row>
    <row r="62" spans="1:4" s="44" customFormat="1" ht="11.25" hidden="1">
      <c r="A62" s="45" t="s">
        <v>2089</v>
      </c>
      <c r="B62" s="33"/>
      <c r="C62" s="43"/>
      <c r="D62" s="33"/>
    </row>
    <row r="63" spans="1:4" s="44" customFormat="1" ht="11.25" hidden="1">
      <c r="A63" s="45" t="s">
        <v>2090</v>
      </c>
      <c r="B63" s="33"/>
      <c r="C63" s="43"/>
      <c r="D63" s="33"/>
    </row>
    <row r="64" spans="1:4" s="44" customFormat="1" ht="11.25" hidden="1">
      <c r="A64" s="45" t="s">
        <v>2091</v>
      </c>
      <c r="B64" s="33"/>
      <c r="C64" s="43"/>
      <c r="D64" s="33"/>
    </row>
    <row r="65" spans="3:5" ht="12.75">
      <c r="C65" s="123"/>
      <c r="E65" s="2"/>
    </row>
    <row r="66" spans="1:5" ht="12.75">
      <c r="A66" s="126" t="s">
        <v>2112</v>
      </c>
      <c r="C66" s="2"/>
      <c r="E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38"/>
  <sheetViews>
    <sheetView zoomScale="90" zoomScaleNormal="90" workbookViewId="0" topLeftCell="A2">
      <pane xSplit="3" ySplit="5" topLeftCell="D7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217" sqref="B217"/>
    </sheetView>
  </sheetViews>
  <sheetFormatPr defaultColWidth="9.140625" defaultRowHeight="12.75" outlineLevelRow="1"/>
  <cols>
    <col min="1" max="1" width="4.7109375" style="384" hidden="1" customWidth="1"/>
    <col min="2" max="2" width="86.421875" style="384" customWidth="1"/>
    <col min="3" max="3" width="7.00390625" style="372" customWidth="1"/>
    <col min="4" max="5" width="16.140625" style="413" customWidth="1"/>
    <col min="6" max="7" width="16.140625" style="384" customWidth="1"/>
    <col min="8" max="8" width="8.00390625" style="374" hidden="1" customWidth="1"/>
    <col min="9" max="51" width="8.00390625" style="374" customWidth="1"/>
    <col min="52" max="16384" width="8.00390625" style="384" customWidth="1"/>
  </cols>
  <sheetData>
    <row r="1" spans="1:51" s="371" customFormat="1" ht="110.25" customHeight="1" hidden="1">
      <c r="A1" s="371" t="s">
        <v>3694</v>
      </c>
      <c r="B1" s="371" t="s">
        <v>2061</v>
      </c>
      <c r="C1" s="372" t="s">
        <v>3360</v>
      </c>
      <c r="D1" s="373" t="s">
        <v>1138</v>
      </c>
      <c r="E1" s="373" t="s">
        <v>1139</v>
      </c>
      <c r="F1" s="371" t="s">
        <v>1140</v>
      </c>
      <c r="G1" s="371" t="s">
        <v>1141</v>
      </c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</row>
    <row r="2" spans="2:51" s="375" customFormat="1" ht="15.75" customHeight="1">
      <c r="B2" s="376" t="str">
        <f>"University of Missouri - "&amp;H2</f>
        <v>University of Missouri - Kansas City</v>
      </c>
      <c r="C2" s="377"/>
      <c r="D2" s="377"/>
      <c r="E2" s="377"/>
      <c r="F2" s="377"/>
      <c r="G2" s="378"/>
      <c r="H2" s="379" t="s">
        <v>2151</v>
      </c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</row>
    <row r="3" spans="1:51" s="375" customFormat="1" ht="15.75" customHeight="1">
      <c r="A3" s="375" t="s">
        <v>1142</v>
      </c>
      <c r="B3" s="381" t="s">
        <v>1142</v>
      </c>
      <c r="C3" s="382"/>
      <c r="D3" s="382"/>
      <c r="E3" s="382"/>
      <c r="F3" s="382"/>
      <c r="G3" s="383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</row>
    <row r="4" spans="2:8" ht="15.75" customHeight="1">
      <c r="B4" s="385" t="str">
        <f>"For the Year Ending "&amp;TEXT(H4,"MMMM DD, YYY")</f>
        <v>For the Year Ending June 30, 2005</v>
      </c>
      <c r="C4" s="386"/>
      <c r="D4" s="386"/>
      <c r="E4" s="386"/>
      <c r="F4" s="386"/>
      <c r="G4" s="387"/>
      <c r="H4" s="388" t="s">
        <v>2150</v>
      </c>
    </row>
    <row r="5" spans="2:7" ht="12.75" customHeight="1">
      <c r="B5" s="389"/>
      <c r="C5" s="390"/>
      <c r="D5" s="391"/>
      <c r="E5" s="391"/>
      <c r="F5" s="391"/>
      <c r="G5" s="392"/>
    </row>
    <row r="6" spans="2:7" ht="30" customHeight="1">
      <c r="B6" s="393"/>
      <c r="C6" s="394"/>
      <c r="D6" s="395" t="s">
        <v>1099</v>
      </c>
      <c r="E6" s="395" t="s">
        <v>1143</v>
      </c>
      <c r="F6" s="395" t="s">
        <v>1144</v>
      </c>
      <c r="G6" s="395" t="s">
        <v>1103</v>
      </c>
    </row>
    <row r="7" spans="2:7" ht="12.75" customHeight="1">
      <c r="B7" s="393"/>
      <c r="C7" s="394"/>
      <c r="D7" s="396"/>
      <c r="E7" s="396"/>
      <c r="F7" s="396"/>
      <c r="G7" s="396"/>
    </row>
    <row r="8" spans="2:7" ht="12.75" customHeight="1">
      <c r="B8" s="397" t="s">
        <v>2093</v>
      </c>
      <c r="C8" s="398"/>
      <c r="D8" s="399"/>
      <c r="E8" s="399"/>
      <c r="F8" s="399"/>
      <c r="G8" s="399"/>
    </row>
    <row r="9" spans="1:51" s="371" customFormat="1" ht="38.25" hidden="1" outlineLevel="1">
      <c r="A9" s="371" t="s">
        <v>3536</v>
      </c>
      <c r="B9" s="371" t="s">
        <v>3537</v>
      </c>
      <c r="C9" s="372" t="s">
        <v>3538</v>
      </c>
      <c r="D9" s="373">
        <v>0</v>
      </c>
      <c r="E9" s="373">
        <v>0</v>
      </c>
      <c r="F9" s="371">
        <v>47811.4</v>
      </c>
      <c r="G9" s="371">
        <v>0</v>
      </c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</row>
    <row r="10" spans="1:51" s="371" customFormat="1" ht="38.25" hidden="1" outlineLevel="1">
      <c r="A10" s="371" t="s">
        <v>3539</v>
      </c>
      <c r="B10" s="371" t="s">
        <v>3540</v>
      </c>
      <c r="C10" s="372" t="s">
        <v>3541</v>
      </c>
      <c r="D10" s="373">
        <v>0</v>
      </c>
      <c r="E10" s="373">
        <v>0</v>
      </c>
      <c r="F10" s="371">
        <v>42115.33</v>
      </c>
      <c r="G10" s="371">
        <v>0</v>
      </c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</row>
    <row r="11" spans="1:51" s="371" customFormat="1" ht="38.25" hidden="1" outlineLevel="1">
      <c r="A11" s="371" t="s">
        <v>3545</v>
      </c>
      <c r="B11" s="371" t="s">
        <v>3546</v>
      </c>
      <c r="C11" s="372" t="s">
        <v>3547</v>
      </c>
      <c r="D11" s="373">
        <v>0</v>
      </c>
      <c r="E11" s="373">
        <v>0</v>
      </c>
      <c r="F11" s="371">
        <v>203925.09</v>
      </c>
      <c r="G11" s="371">
        <v>0</v>
      </c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</row>
    <row r="12" spans="1:51" s="371" customFormat="1" ht="38.25" hidden="1" outlineLevel="1">
      <c r="A12" s="371" t="s">
        <v>3548</v>
      </c>
      <c r="B12" s="371" t="s">
        <v>3549</v>
      </c>
      <c r="C12" s="372" t="s">
        <v>3550</v>
      </c>
      <c r="D12" s="373">
        <v>0</v>
      </c>
      <c r="E12" s="373">
        <v>0</v>
      </c>
      <c r="F12" s="371">
        <v>112687.91</v>
      </c>
      <c r="G12" s="371">
        <v>0</v>
      </c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</row>
    <row r="13" spans="1:51" s="371" customFormat="1" ht="38.25" hidden="1" outlineLevel="1">
      <c r="A13" s="371" t="s">
        <v>3554</v>
      </c>
      <c r="B13" s="371" t="s">
        <v>3555</v>
      </c>
      <c r="C13" s="372" t="s">
        <v>3556</v>
      </c>
      <c r="D13" s="373">
        <v>0</v>
      </c>
      <c r="E13" s="373">
        <v>0</v>
      </c>
      <c r="F13" s="371">
        <v>187389.29</v>
      </c>
      <c r="G13" s="371">
        <v>0</v>
      </c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</row>
    <row r="14" spans="1:51" s="371" customFormat="1" ht="38.25" hidden="1" outlineLevel="1">
      <c r="A14" s="371" t="s">
        <v>3557</v>
      </c>
      <c r="B14" s="371" t="s">
        <v>3558</v>
      </c>
      <c r="C14" s="372" t="s">
        <v>3559</v>
      </c>
      <c r="D14" s="373">
        <v>0</v>
      </c>
      <c r="E14" s="373">
        <v>0</v>
      </c>
      <c r="F14" s="371">
        <v>106170.96</v>
      </c>
      <c r="G14" s="371">
        <v>0</v>
      </c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</row>
    <row r="15" spans="1:51" s="371" customFormat="1" ht="38.25" hidden="1" outlineLevel="1">
      <c r="A15" s="371" t="s">
        <v>56</v>
      </c>
      <c r="B15" s="371" t="s">
        <v>57</v>
      </c>
      <c r="C15" s="372" t="s">
        <v>58</v>
      </c>
      <c r="D15" s="373">
        <v>0</v>
      </c>
      <c r="E15" s="373">
        <v>-8884.2</v>
      </c>
      <c r="F15" s="371">
        <v>-10000</v>
      </c>
      <c r="G15" s="371">
        <v>0</v>
      </c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</row>
    <row r="16" spans="1:51" s="371" customFormat="1" ht="38.25" hidden="1" outlineLevel="1">
      <c r="A16" s="371" t="s">
        <v>77</v>
      </c>
      <c r="B16" s="371" t="s">
        <v>78</v>
      </c>
      <c r="C16" s="372" t="s">
        <v>79</v>
      </c>
      <c r="D16" s="373">
        <v>0</v>
      </c>
      <c r="E16" s="373">
        <v>0</v>
      </c>
      <c r="F16" s="371">
        <v>-20700</v>
      </c>
      <c r="G16" s="371">
        <v>0</v>
      </c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</row>
    <row r="17" spans="1:51" s="371" customFormat="1" ht="38.25" hidden="1" outlineLevel="1">
      <c r="A17" s="371" t="s">
        <v>80</v>
      </c>
      <c r="B17" s="371" t="s">
        <v>81</v>
      </c>
      <c r="C17" s="372" t="s">
        <v>82</v>
      </c>
      <c r="D17" s="373">
        <v>0</v>
      </c>
      <c r="E17" s="373">
        <v>0</v>
      </c>
      <c r="F17" s="371">
        <v>-1300</v>
      </c>
      <c r="G17" s="371">
        <v>0</v>
      </c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</row>
    <row r="18" spans="1:51" s="371" customFormat="1" ht="38.25" hidden="1" outlineLevel="1">
      <c r="A18" s="371" t="s">
        <v>83</v>
      </c>
      <c r="B18" s="371" t="s">
        <v>84</v>
      </c>
      <c r="C18" s="372" t="s">
        <v>85</v>
      </c>
      <c r="D18" s="373">
        <v>0</v>
      </c>
      <c r="E18" s="373">
        <v>0</v>
      </c>
      <c r="F18" s="371">
        <v>-1464.5</v>
      </c>
      <c r="G18" s="371">
        <v>0</v>
      </c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</row>
    <row r="19" spans="1:51" s="371" customFormat="1" ht="38.25" hidden="1" outlineLevel="1">
      <c r="A19" s="371" t="s">
        <v>86</v>
      </c>
      <c r="B19" s="371" t="s">
        <v>87</v>
      </c>
      <c r="C19" s="372" t="s">
        <v>88</v>
      </c>
      <c r="D19" s="373">
        <v>0</v>
      </c>
      <c r="E19" s="373">
        <v>0</v>
      </c>
      <c r="F19" s="371">
        <v>-962.35</v>
      </c>
      <c r="G19" s="371">
        <v>0</v>
      </c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</row>
    <row r="20" spans="1:51" ht="12.75" customHeight="1" collapsed="1">
      <c r="A20" s="384" t="s">
        <v>1145</v>
      </c>
      <c r="B20" s="400" t="s">
        <v>1146</v>
      </c>
      <c r="C20" s="401"/>
      <c r="D20" s="402">
        <v>0</v>
      </c>
      <c r="E20" s="402">
        <v>-8884.2</v>
      </c>
      <c r="F20" s="402">
        <v>665673.13</v>
      </c>
      <c r="G20" s="402">
        <v>0</v>
      </c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</row>
    <row r="21" spans="1:51" s="371" customFormat="1" ht="38.25" hidden="1" outlineLevel="1">
      <c r="A21" s="371" t="s">
        <v>3572</v>
      </c>
      <c r="B21" s="371" t="s">
        <v>3573</v>
      </c>
      <c r="C21" s="372" t="s">
        <v>3574</v>
      </c>
      <c r="D21" s="373">
        <v>906421.87</v>
      </c>
      <c r="E21" s="373">
        <v>35939.45</v>
      </c>
      <c r="F21" s="371">
        <v>0</v>
      </c>
      <c r="G21" s="371">
        <v>0</v>
      </c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</row>
    <row r="22" spans="1:51" s="371" customFormat="1" ht="38.25" hidden="1" outlineLevel="1">
      <c r="A22" s="371" t="s">
        <v>1147</v>
      </c>
      <c r="B22" s="371" t="s">
        <v>1148</v>
      </c>
      <c r="C22" s="372" t="s">
        <v>1149</v>
      </c>
      <c r="D22" s="373">
        <v>0</v>
      </c>
      <c r="E22" s="373">
        <v>0</v>
      </c>
      <c r="F22" s="371">
        <v>245308.44</v>
      </c>
      <c r="G22" s="371">
        <v>0</v>
      </c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</row>
    <row r="23" spans="1:51" s="371" customFormat="1" ht="38.25" hidden="1" outlineLevel="1">
      <c r="A23" s="371" t="s">
        <v>1150</v>
      </c>
      <c r="B23" s="371" t="s">
        <v>1151</v>
      </c>
      <c r="C23" s="372" t="s">
        <v>1152</v>
      </c>
      <c r="D23" s="373">
        <v>3796011.16</v>
      </c>
      <c r="E23" s="373">
        <v>0</v>
      </c>
      <c r="F23" s="371">
        <v>0</v>
      </c>
      <c r="G23" s="371">
        <v>0</v>
      </c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</row>
    <row r="24" spans="1:51" s="371" customFormat="1" ht="38.25" hidden="1" outlineLevel="1">
      <c r="A24" s="371" t="s">
        <v>95</v>
      </c>
      <c r="B24" s="371" t="s">
        <v>96</v>
      </c>
      <c r="C24" s="372" t="s">
        <v>97</v>
      </c>
      <c r="D24" s="373">
        <v>259650.86</v>
      </c>
      <c r="E24" s="373">
        <v>6685237.52</v>
      </c>
      <c r="F24" s="371">
        <v>128048</v>
      </c>
      <c r="G24" s="371">
        <v>487062.68</v>
      </c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</row>
    <row r="25" spans="1:51" s="371" customFormat="1" ht="38.25" hidden="1" outlineLevel="1">
      <c r="A25" s="371" t="s">
        <v>3581</v>
      </c>
      <c r="B25" s="371" t="s">
        <v>3582</v>
      </c>
      <c r="C25" s="372" t="s">
        <v>3583</v>
      </c>
      <c r="D25" s="373">
        <v>0</v>
      </c>
      <c r="E25" s="373">
        <v>83196.39</v>
      </c>
      <c r="F25" s="371">
        <v>0</v>
      </c>
      <c r="G25" s="371">
        <v>0</v>
      </c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</row>
    <row r="26" spans="1:51" s="371" customFormat="1" ht="38.25" hidden="1" outlineLevel="1">
      <c r="A26" s="371" t="s">
        <v>1153</v>
      </c>
      <c r="B26" s="371" t="s">
        <v>1154</v>
      </c>
      <c r="C26" s="372" t="s">
        <v>1155</v>
      </c>
      <c r="D26" s="373">
        <v>0</v>
      </c>
      <c r="E26" s="373">
        <v>0</v>
      </c>
      <c r="F26" s="371">
        <v>-477</v>
      </c>
      <c r="G26" s="371">
        <v>0</v>
      </c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</row>
    <row r="27" spans="1:51" s="371" customFormat="1" ht="38.25" hidden="1" outlineLevel="1">
      <c r="A27" s="371" t="s">
        <v>1156</v>
      </c>
      <c r="B27" s="371" t="s">
        <v>1157</v>
      </c>
      <c r="C27" s="372" t="s">
        <v>1158</v>
      </c>
      <c r="D27" s="373">
        <v>0</v>
      </c>
      <c r="E27" s="373">
        <v>0</v>
      </c>
      <c r="F27" s="371">
        <v>0</v>
      </c>
      <c r="G27" s="371">
        <v>291656.58</v>
      </c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</row>
    <row r="28" spans="1:51" s="371" customFormat="1" ht="38.25" hidden="1" outlineLevel="1">
      <c r="A28" s="371" t="s">
        <v>1159</v>
      </c>
      <c r="B28" s="371" t="s">
        <v>1160</v>
      </c>
      <c r="C28" s="372" t="s">
        <v>1161</v>
      </c>
      <c r="D28" s="373">
        <v>0</v>
      </c>
      <c r="E28" s="373">
        <v>0</v>
      </c>
      <c r="F28" s="371">
        <v>0</v>
      </c>
      <c r="G28" s="371">
        <v>512788.53</v>
      </c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</row>
    <row r="29" spans="1:51" s="371" customFormat="1" ht="38.25" hidden="1" outlineLevel="1">
      <c r="A29" s="371" t="s">
        <v>1162</v>
      </c>
      <c r="B29" s="371" t="s">
        <v>1163</v>
      </c>
      <c r="C29" s="372" t="s">
        <v>1164</v>
      </c>
      <c r="D29" s="373">
        <v>0</v>
      </c>
      <c r="E29" s="373">
        <v>0</v>
      </c>
      <c r="F29" s="371">
        <v>0</v>
      </c>
      <c r="G29" s="371">
        <v>468793.85</v>
      </c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</row>
    <row r="30" spans="1:51" s="371" customFormat="1" ht="38.25" hidden="1" outlineLevel="1">
      <c r="A30" s="371" t="s">
        <v>3587</v>
      </c>
      <c r="B30" s="371" t="s">
        <v>3588</v>
      </c>
      <c r="C30" s="372" t="s">
        <v>3589</v>
      </c>
      <c r="D30" s="373">
        <v>0</v>
      </c>
      <c r="E30" s="373">
        <v>0</v>
      </c>
      <c r="F30" s="371">
        <v>0</v>
      </c>
      <c r="G30" s="371">
        <v>627797.43</v>
      </c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</row>
    <row r="31" spans="1:51" s="371" customFormat="1" ht="38.25" hidden="1" outlineLevel="1">
      <c r="A31" s="371" t="s">
        <v>98</v>
      </c>
      <c r="B31" s="371" t="s">
        <v>99</v>
      </c>
      <c r="C31" s="372" t="s">
        <v>100</v>
      </c>
      <c r="D31" s="373">
        <v>0</v>
      </c>
      <c r="E31" s="373">
        <v>62894.91</v>
      </c>
      <c r="F31" s="371">
        <v>0</v>
      </c>
      <c r="G31" s="371">
        <v>0</v>
      </c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</row>
    <row r="32" spans="1:51" s="371" customFormat="1" ht="38.25" hidden="1" outlineLevel="1">
      <c r="A32" s="371" t="s">
        <v>1165</v>
      </c>
      <c r="B32" s="371" t="s">
        <v>1166</v>
      </c>
      <c r="C32" s="372" t="s">
        <v>1167</v>
      </c>
      <c r="D32" s="373">
        <v>184.46</v>
      </c>
      <c r="E32" s="373">
        <v>0</v>
      </c>
      <c r="F32" s="371">
        <v>0</v>
      </c>
      <c r="G32" s="371">
        <v>0</v>
      </c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</row>
    <row r="33" spans="1:51" ht="12.75" customHeight="1" collapsed="1">
      <c r="A33" s="384" t="s">
        <v>101</v>
      </c>
      <c r="B33" s="400" t="s">
        <v>1168</v>
      </c>
      <c r="C33" s="401"/>
      <c r="D33" s="403">
        <v>4962268.35</v>
      </c>
      <c r="E33" s="403">
        <v>6867268.27</v>
      </c>
      <c r="F33" s="403">
        <v>372879.44</v>
      </c>
      <c r="G33" s="403">
        <v>2388099.07</v>
      </c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</row>
    <row r="34" spans="1:51" s="371" customFormat="1" ht="38.25" hidden="1" outlineLevel="1">
      <c r="A34" s="371" t="s">
        <v>144</v>
      </c>
      <c r="B34" s="371" t="s">
        <v>145</v>
      </c>
      <c r="C34" s="372" t="s">
        <v>146</v>
      </c>
      <c r="D34" s="373">
        <v>4866.74</v>
      </c>
      <c r="E34" s="373">
        <v>11003.8</v>
      </c>
      <c r="F34" s="371">
        <v>242953.04</v>
      </c>
      <c r="G34" s="371">
        <v>0</v>
      </c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</row>
    <row r="35" spans="1:51" s="371" customFormat="1" ht="38.25" hidden="1" outlineLevel="1">
      <c r="A35" s="371" t="s">
        <v>147</v>
      </c>
      <c r="B35" s="371" t="s">
        <v>148</v>
      </c>
      <c r="C35" s="372" t="s">
        <v>149</v>
      </c>
      <c r="D35" s="373">
        <v>57004.55</v>
      </c>
      <c r="E35" s="373">
        <v>43121.98</v>
      </c>
      <c r="F35" s="371">
        <v>0</v>
      </c>
      <c r="G35" s="371">
        <v>0</v>
      </c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</row>
    <row r="36" spans="1:51" s="371" customFormat="1" ht="38.25" hidden="1" outlineLevel="1">
      <c r="A36" s="371" t="s">
        <v>150</v>
      </c>
      <c r="B36" s="371" t="s">
        <v>151</v>
      </c>
      <c r="C36" s="372" t="s">
        <v>152</v>
      </c>
      <c r="D36" s="373">
        <v>0</v>
      </c>
      <c r="E36" s="373">
        <v>-1681</v>
      </c>
      <c r="F36" s="371">
        <v>0</v>
      </c>
      <c r="G36" s="371">
        <v>5400</v>
      </c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</row>
    <row r="37" spans="1:51" s="371" customFormat="1" ht="38.25" hidden="1" outlineLevel="1">
      <c r="A37" s="371" t="s">
        <v>1169</v>
      </c>
      <c r="B37" s="371" t="s">
        <v>1170</v>
      </c>
      <c r="C37" s="372" t="s">
        <v>1171</v>
      </c>
      <c r="D37" s="373">
        <v>-119.14</v>
      </c>
      <c r="E37" s="373">
        <v>0</v>
      </c>
      <c r="F37" s="371">
        <v>0</v>
      </c>
      <c r="G37" s="371">
        <v>0</v>
      </c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</row>
    <row r="38" spans="1:51" s="371" customFormat="1" ht="38.25" hidden="1" outlineLevel="1">
      <c r="A38" s="371" t="s">
        <v>1172</v>
      </c>
      <c r="B38" s="371" t="s">
        <v>1173</v>
      </c>
      <c r="C38" s="372" t="s">
        <v>1174</v>
      </c>
      <c r="D38" s="373">
        <v>-4.06</v>
      </c>
      <c r="E38" s="373">
        <v>0</v>
      </c>
      <c r="F38" s="371">
        <v>0</v>
      </c>
      <c r="G38" s="371">
        <v>0</v>
      </c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</row>
    <row r="39" spans="1:51" s="371" customFormat="1" ht="38.25" hidden="1" outlineLevel="1">
      <c r="A39" s="371" t="s">
        <v>156</v>
      </c>
      <c r="B39" s="371" t="s">
        <v>157</v>
      </c>
      <c r="C39" s="372" t="s">
        <v>158</v>
      </c>
      <c r="D39" s="373">
        <v>0</v>
      </c>
      <c r="E39" s="373">
        <v>8611.26</v>
      </c>
      <c r="F39" s="371">
        <v>0</v>
      </c>
      <c r="G39" s="371">
        <v>0</v>
      </c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</row>
    <row r="40" spans="1:51" ht="12.75" customHeight="1" collapsed="1">
      <c r="A40" s="384" t="s">
        <v>1175</v>
      </c>
      <c r="B40" s="400" t="s">
        <v>1176</v>
      </c>
      <c r="C40" s="401"/>
      <c r="D40" s="403">
        <v>61748.09</v>
      </c>
      <c r="E40" s="403">
        <v>61056.04</v>
      </c>
      <c r="F40" s="403">
        <v>242953.04</v>
      </c>
      <c r="G40" s="403">
        <v>5400</v>
      </c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</row>
    <row r="41" spans="2:51" s="404" customFormat="1" ht="12.75" customHeight="1">
      <c r="B41" s="397" t="s">
        <v>1177</v>
      </c>
      <c r="C41" s="398"/>
      <c r="D41" s="405">
        <f>D20+D33+D40</f>
        <v>5024016.4399999995</v>
      </c>
      <c r="E41" s="405">
        <f>E20+E33+E40</f>
        <v>6919440.109999999</v>
      </c>
      <c r="F41" s="405">
        <f>F20+F33+F40</f>
        <v>1281505.61</v>
      </c>
      <c r="G41" s="405">
        <f>G20+G33+G40</f>
        <v>2393499.07</v>
      </c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</row>
    <row r="42" spans="2:51" ht="12.75" customHeight="1">
      <c r="B42" s="400"/>
      <c r="C42" s="401"/>
      <c r="D42" s="403"/>
      <c r="E42" s="403"/>
      <c r="F42" s="403"/>
      <c r="G42" s="403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</row>
    <row r="43" spans="2:51" ht="12.75" customHeight="1">
      <c r="B43" s="406" t="s">
        <v>164</v>
      </c>
      <c r="C43" s="407"/>
      <c r="D43" s="403"/>
      <c r="E43" s="403"/>
      <c r="F43" s="403"/>
      <c r="G43" s="403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</row>
    <row r="44" spans="1:51" s="371" customFormat="1" ht="38.25" hidden="1" outlineLevel="1">
      <c r="A44" s="371" t="s">
        <v>171</v>
      </c>
      <c r="B44" s="371" t="s">
        <v>172</v>
      </c>
      <c r="C44" s="372" t="s">
        <v>173</v>
      </c>
      <c r="D44" s="373">
        <v>0</v>
      </c>
      <c r="E44" s="373">
        <v>35879.96</v>
      </c>
      <c r="F44" s="371">
        <v>521522.16</v>
      </c>
      <c r="G44" s="371">
        <v>0</v>
      </c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</row>
    <row r="45" spans="1:51" s="371" customFormat="1" ht="38.25" hidden="1" outlineLevel="1">
      <c r="A45" s="371" t="s">
        <v>174</v>
      </c>
      <c r="B45" s="371" t="s">
        <v>175</v>
      </c>
      <c r="C45" s="372" t="s">
        <v>176</v>
      </c>
      <c r="D45" s="373">
        <v>0</v>
      </c>
      <c r="E45" s="373">
        <v>0</v>
      </c>
      <c r="F45" s="371">
        <v>24496.23</v>
      </c>
      <c r="G45" s="371">
        <v>0</v>
      </c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</row>
    <row r="46" spans="1:51" s="371" customFormat="1" ht="38.25" hidden="1" outlineLevel="1">
      <c r="A46" s="371" t="s">
        <v>177</v>
      </c>
      <c r="B46" s="371" t="s">
        <v>178</v>
      </c>
      <c r="C46" s="372" t="s">
        <v>179</v>
      </c>
      <c r="D46" s="373">
        <v>0</v>
      </c>
      <c r="E46" s="373">
        <v>10289.85</v>
      </c>
      <c r="F46" s="371">
        <v>0</v>
      </c>
      <c r="G46" s="371">
        <v>0</v>
      </c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</row>
    <row r="47" spans="1:51" s="371" customFormat="1" ht="38.25" hidden="1" outlineLevel="1">
      <c r="A47" s="371" t="s">
        <v>180</v>
      </c>
      <c r="B47" s="371" t="s">
        <v>181</v>
      </c>
      <c r="C47" s="372" t="s">
        <v>182</v>
      </c>
      <c r="D47" s="373">
        <v>205327.51</v>
      </c>
      <c r="E47" s="373">
        <v>259299.47</v>
      </c>
      <c r="F47" s="371">
        <v>270318.11</v>
      </c>
      <c r="G47" s="371">
        <v>49024.98</v>
      </c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</row>
    <row r="48" spans="1:51" s="371" customFormat="1" ht="38.25" hidden="1" outlineLevel="1">
      <c r="A48" s="371" t="s">
        <v>183</v>
      </c>
      <c r="B48" s="371" t="s">
        <v>184</v>
      </c>
      <c r="C48" s="372" t="s">
        <v>185</v>
      </c>
      <c r="D48" s="373">
        <v>42857.131</v>
      </c>
      <c r="E48" s="373">
        <v>109523.52</v>
      </c>
      <c r="F48" s="371">
        <v>213938.85</v>
      </c>
      <c r="G48" s="371">
        <v>8454.725</v>
      </c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</row>
    <row r="49" spans="1:51" s="371" customFormat="1" ht="38.25" hidden="1" outlineLevel="1">
      <c r="A49" s="371" t="s">
        <v>186</v>
      </c>
      <c r="B49" s="371" t="s">
        <v>187</v>
      </c>
      <c r="C49" s="372" t="s">
        <v>188</v>
      </c>
      <c r="D49" s="373">
        <v>37683.705</v>
      </c>
      <c r="E49" s="373">
        <v>20158</v>
      </c>
      <c r="F49" s="371">
        <v>0</v>
      </c>
      <c r="G49" s="371">
        <v>0</v>
      </c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</row>
    <row r="50" spans="1:51" s="371" customFormat="1" ht="38.25" hidden="1" outlineLevel="1">
      <c r="A50" s="371" t="s">
        <v>189</v>
      </c>
      <c r="B50" s="371" t="s">
        <v>190</v>
      </c>
      <c r="C50" s="372" t="s">
        <v>191</v>
      </c>
      <c r="D50" s="373">
        <v>144136.598</v>
      </c>
      <c r="E50" s="373">
        <v>101222.024</v>
      </c>
      <c r="F50" s="371">
        <v>55113.706</v>
      </c>
      <c r="G50" s="371">
        <v>39649.181</v>
      </c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</row>
    <row r="51" spans="1:51" s="371" customFormat="1" ht="38.25" hidden="1" outlineLevel="1">
      <c r="A51" s="371" t="s">
        <v>192</v>
      </c>
      <c r="B51" s="371" t="s">
        <v>193</v>
      </c>
      <c r="C51" s="372" t="s">
        <v>194</v>
      </c>
      <c r="D51" s="373">
        <v>0</v>
      </c>
      <c r="E51" s="373">
        <v>189439.259</v>
      </c>
      <c r="F51" s="371">
        <v>0</v>
      </c>
      <c r="G51" s="371">
        <v>16519.78</v>
      </c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</row>
    <row r="52" spans="1:51" s="371" customFormat="1" ht="38.25" hidden="1" outlineLevel="1">
      <c r="A52" s="371" t="s">
        <v>195</v>
      </c>
      <c r="B52" s="371" t="s">
        <v>196</v>
      </c>
      <c r="C52" s="372" t="s">
        <v>197</v>
      </c>
      <c r="D52" s="373">
        <v>33038.109</v>
      </c>
      <c r="E52" s="373">
        <v>270194.081</v>
      </c>
      <c r="F52" s="371">
        <v>10984.02</v>
      </c>
      <c r="G52" s="371">
        <v>96164.779</v>
      </c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</row>
    <row r="53" spans="1:51" s="371" customFormat="1" ht="38.25" hidden="1" outlineLevel="1">
      <c r="A53" s="371" t="s">
        <v>198</v>
      </c>
      <c r="B53" s="371" t="s">
        <v>199</v>
      </c>
      <c r="C53" s="372" t="s">
        <v>200</v>
      </c>
      <c r="D53" s="373">
        <v>160907.833</v>
      </c>
      <c r="E53" s="373">
        <v>91835.575</v>
      </c>
      <c r="F53" s="371">
        <v>2826.516</v>
      </c>
      <c r="G53" s="371">
        <v>0</v>
      </c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</row>
    <row r="54" spans="1:51" s="371" customFormat="1" ht="38.25" hidden="1" outlineLevel="1">
      <c r="A54" s="371" t="s">
        <v>207</v>
      </c>
      <c r="B54" s="371" t="s">
        <v>208</v>
      </c>
      <c r="C54" s="372" t="s">
        <v>209</v>
      </c>
      <c r="D54" s="373">
        <v>2972.84</v>
      </c>
      <c r="E54" s="373">
        <v>7525.99</v>
      </c>
      <c r="F54" s="371">
        <v>4368.34</v>
      </c>
      <c r="G54" s="371">
        <v>7008.37</v>
      </c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4"/>
      <c r="AU54" s="374"/>
      <c r="AV54" s="374"/>
      <c r="AW54" s="374"/>
      <c r="AX54" s="374"/>
      <c r="AY54" s="374"/>
    </row>
    <row r="55" spans="1:51" ht="12.75" customHeight="1" collapsed="1">
      <c r="A55" s="384" t="s">
        <v>216</v>
      </c>
      <c r="B55" s="400" t="s">
        <v>1178</v>
      </c>
      <c r="C55" s="401"/>
      <c r="D55" s="403">
        <v>626923.726</v>
      </c>
      <c r="E55" s="403">
        <v>1095367.729</v>
      </c>
      <c r="F55" s="403">
        <v>1103567.932</v>
      </c>
      <c r="G55" s="403">
        <v>216821.815</v>
      </c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</row>
    <row r="56" spans="1:51" s="371" customFormat="1" ht="38.25" hidden="1" outlineLevel="1">
      <c r="A56" s="371" t="s">
        <v>218</v>
      </c>
      <c r="B56" s="371" t="s">
        <v>1983</v>
      </c>
      <c r="C56" s="372" t="s">
        <v>219</v>
      </c>
      <c r="D56" s="373">
        <v>0</v>
      </c>
      <c r="E56" s="373">
        <v>16405.3</v>
      </c>
      <c r="F56" s="371">
        <v>0</v>
      </c>
      <c r="G56" s="371">
        <v>0</v>
      </c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374"/>
    </row>
    <row r="57" spans="1:51" s="371" customFormat="1" ht="38.25" hidden="1" outlineLevel="1">
      <c r="A57" s="371" t="s">
        <v>226</v>
      </c>
      <c r="B57" s="371" t="s">
        <v>227</v>
      </c>
      <c r="C57" s="372" t="s">
        <v>228</v>
      </c>
      <c r="D57" s="373">
        <v>0</v>
      </c>
      <c r="E57" s="373">
        <v>2561.6</v>
      </c>
      <c r="F57" s="371">
        <v>134118.96</v>
      </c>
      <c r="G57" s="371">
        <v>0</v>
      </c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</row>
    <row r="58" spans="1:51" s="371" customFormat="1" ht="38.25" hidden="1" outlineLevel="1">
      <c r="A58" s="371" t="s">
        <v>229</v>
      </c>
      <c r="B58" s="371" t="s">
        <v>230</v>
      </c>
      <c r="C58" s="372" t="s">
        <v>231</v>
      </c>
      <c r="D58" s="373">
        <v>0</v>
      </c>
      <c r="E58" s="373">
        <v>0</v>
      </c>
      <c r="F58" s="371">
        <v>125.42</v>
      </c>
      <c r="G58" s="371">
        <v>0</v>
      </c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</row>
    <row r="59" spans="1:51" s="371" customFormat="1" ht="38.25" hidden="1" outlineLevel="1">
      <c r="A59" s="371" t="s">
        <v>232</v>
      </c>
      <c r="B59" s="371" t="s">
        <v>233</v>
      </c>
      <c r="C59" s="372" t="s">
        <v>234</v>
      </c>
      <c r="D59" s="373">
        <v>54664.39</v>
      </c>
      <c r="E59" s="373">
        <v>66415.68</v>
      </c>
      <c r="F59" s="371">
        <v>71238.11</v>
      </c>
      <c r="G59" s="371">
        <v>13034.8</v>
      </c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</row>
    <row r="60" spans="1:51" s="371" customFormat="1" ht="38.25" hidden="1" outlineLevel="1">
      <c r="A60" s="371" t="s">
        <v>235</v>
      </c>
      <c r="B60" s="371" t="s">
        <v>236</v>
      </c>
      <c r="C60" s="372" t="s">
        <v>237</v>
      </c>
      <c r="D60" s="373">
        <v>9588.908000000001</v>
      </c>
      <c r="E60" s="373">
        <v>25583.97</v>
      </c>
      <c r="F60" s="371">
        <v>56272.46</v>
      </c>
      <c r="G60" s="371">
        <v>646.799</v>
      </c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</row>
    <row r="61" spans="1:51" s="371" customFormat="1" ht="38.25" hidden="1" outlineLevel="1">
      <c r="A61" s="371" t="s">
        <v>238</v>
      </c>
      <c r="B61" s="371" t="s">
        <v>239</v>
      </c>
      <c r="C61" s="372" t="s">
        <v>240</v>
      </c>
      <c r="D61" s="373">
        <v>9206.598</v>
      </c>
      <c r="E61" s="373">
        <v>0</v>
      </c>
      <c r="F61" s="371">
        <v>0</v>
      </c>
      <c r="G61" s="371">
        <v>0</v>
      </c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</row>
    <row r="62" spans="1:51" s="371" customFormat="1" ht="38.25" hidden="1" outlineLevel="1">
      <c r="A62" s="371" t="s">
        <v>241</v>
      </c>
      <c r="B62" s="371" t="s">
        <v>242</v>
      </c>
      <c r="C62" s="372" t="s">
        <v>243</v>
      </c>
      <c r="D62" s="373">
        <v>37536.584</v>
      </c>
      <c r="E62" s="373">
        <v>22253.196</v>
      </c>
      <c r="F62" s="371">
        <v>14241.173999999999</v>
      </c>
      <c r="G62" s="371">
        <v>10102.917</v>
      </c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  <c r="AO62" s="374"/>
      <c r="AP62" s="374"/>
      <c r="AQ62" s="374"/>
      <c r="AR62" s="374"/>
      <c r="AS62" s="374"/>
      <c r="AT62" s="374"/>
      <c r="AU62" s="374"/>
      <c r="AV62" s="374"/>
      <c r="AW62" s="374"/>
      <c r="AX62" s="374"/>
      <c r="AY62" s="374"/>
    </row>
    <row r="63" spans="1:51" s="371" customFormat="1" ht="38.25" hidden="1" outlineLevel="1">
      <c r="A63" s="371" t="s">
        <v>244</v>
      </c>
      <c r="B63" s="371" t="s">
        <v>245</v>
      </c>
      <c r="C63" s="372" t="s">
        <v>246</v>
      </c>
      <c r="D63" s="373">
        <v>0</v>
      </c>
      <c r="E63" s="373">
        <v>49613.070999999996</v>
      </c>
      <c r="F63" s="371">
        <v>0</v>
      </c>
      <c r="G63" s="371">
        <v>4385.83</v>
      </c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4"/>
      <c r="AU63" s="374"/>
      <c r="AV63" s="374"/>
      <c r="AW63" s="374"/>
      <c r="AX63" s="374"/>
      <c r="AY63" s="374"/>
    </row>
    <row r="64" spans="1:51" s="371" customFormat="1" ht="38.25" hidden="1" outlineLevel="1">
      <c r="A64" s="371" t="s">
        <v>247</v>
      </c>
      <c r="B64" s="371" t="s">
        <v>248</v>
      </c>
      <c r="C64" s="372" t="s">
        <v>249</v>
      </c>
      <c r="D64" s="373">
        <v>1863.027</v>
      </c>
      <c r="E64" s="373">
        <v>51806.645</v>
      </c>
      <c r="F64" s="371">
        <v>836.83</v>
      </c>
      <c r="G64" s="371">
        <v>23366.572</v>
      </c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4"/>
      <c r="AW64" s="374"/>
      <c r="AX64" s="374"/>
      <c r="AY64" s="374"/>
    </row>
    <row r="65" spans="1:51" s="371" customFormat="1" ht="38.25" hidden="1" outlineLevel="1">
      <c r="A65" s="371" t="s">
        <v>250</v>
      </c>
      <c r="B65" s="371" t="s">
        <v>251</v>
      </c>
      <c r="C65" s="372" t="s">
        <v>252</v>
      </c>
      <c r="D65" s="373">
        <v>3761.972</v>
      </c>
      <c r="E65" s="373">
        <v>1374.54</v>
      </c>
      <c r="F65" s="371">
        <v>0</v>
      </c>
      <c r="G65" s="371">
        <v>0</v>
      </c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  <c r="AV65" s="374"/>
      <c r="AW65" s="374"/>
      <c r="AX65" s="374"/>
      <c r="AY65" s="374"/>
    </row>
    <row r="66" spans="1:51" s="371" customFormat="1" ht="38.25" hidden="1" outlineLevel="1">
      <c r="A66" s="371" t="s">
        <v>256</v>
      </c>
      <c r="B66" s="371" t="s">
        <v>257</v>
      </c>
      <c r="C66" s="372" t="s">
        <v>258</v>
      </c>
      <c r="D66" s="373">
        <v>0</v>
      </c>
      <c r="E66" s="373">
        <v>0</v>
      </c>
      <c r="F66" s="371">
        <v>1670.93</v>
      </c>
      <c r="G66" s="371">
        <v>0</v>
      </c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  <c r="AV66" s="374"/>
      <c r="AW66" s="374"/>
      <c r="AX66" s="374"/>
      <c r="AY66" s="374"/>
    </row>
    <row r="67" spans="1:51" s="371" customFormat="1" ht="38.25" hidden="1" outlineLevel="1">
      <c r="A67" s="371" t="s">
        <v>259</v>
      </c>
      <c r="B67" s="371" t="s">
        <v>260</v>
      </c>
      <c r="C67" s="372" t="s">
        <v>261</v>
      </c>
      <c r="D67" s="373">
        <v>0</v>
      </c>
      <c r="E67" s="373">
        <v>71298.52</v>
      </c>
      <c r="F67" s="371">
        <v>0</v>
      </c>
      <c r="G67" s="371">
        <v>0</v>
      </c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4"/>
      <c r="AV67" s="374"/>
      <c r="AW67" s="374"/>
      <c r="AX67" s="374"/>
      <c r="AY67" s="374"/>
    </row>
    <row r="68" spans="1:51" s="371" customFormat="1" ht="38.25" hidden="1" outlineLevel="1">
      <c r="A68" s="371" t="s">
        <v>262</v>
      </c>
      <c r="B68" s="371" t="s">
        <v>263</v>
      </c>
      <c r="C68" s="372" t="s">
        <v>264</v>
      </c>
      <c r="D68" s="373">
        <v>492.86</v>
      </c>
      <c r="E68" s="373">
        <v>1247.76</v>
      </c>
      <c r="F68" s="371">
        <v>724.23</v>
      </c>
      <c r="G68" s="371">
        <v>1161.97</v>
      </c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</row>
    <row r="69" spans="1:51" ht="12.75" customHeight="1" collapsed="1">
      <c r="A69" s="384" t="s">
        <v>268</v>
      </c>
      <c r="B69" s="400" t="s">
        <v>1179</v>
      </c>
      <c r="C69" s="401"/>
      <c r="D69" s="403">
        <v>117114.339</v>
      </c>
      <c r="E69" s="403">
        <v>308560.282</v>
      </c>
      <c r="F69" s="403">
        <v>279228.11399999994</v>
      </c>
      <c r="G69" s="403">
        <v>52698.888000000006</v>
      </c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</row>
    <row r="70" spans="1:51" s="371" customFormat="1" ht="38.25" hidden="1" outlineLevel="1">
      <c r="A70" s="371" t="s">
        <v>278</v>
      </c>
      <c r="B70" s="371" t="s">
        <v>279</v>
      </c>
      <c r="C70" s="372" t="s">
        <v>280</v>
      </c>
      <c r="D70" s="373">
        <v>146433.47</v>
      </c>
      <c r="E70" s="373">
        <v>0</v>
      </c>
      <c r="F70" s="371">
        <v>0</v>
      </c>
      <c r="G70" s="371">
        <v>0</v>
      </c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4"/>
      <c r="AU70" s="374"/>
      <c r="AV70" s="374"/>
      <c r="AW70" s="374"/>
      <c r="AX70" s="374"/>
      <c r="AY70" s="374"/>
    </row>
    <row r="71" spans="1:51" s="371" customFormat="1" ht="38.25" hidden="1" outlineLevel="1">
      <c r="A71" s="371" t="s">
        <v>284</v>
      </c>
      <c r="B71" s="371" t="s">
        <v>285</v>
      </c>
      <c r="C71" s="372" t="s">
        <v>286</v>
      </c>
      <c r="D71" s="373">
        <v>5788.88</v>
      </c>
      <c r="E71" s="373">
        <v>0</v>
      </c>
      <c r="F71" s="371">
        <v>0</v>
      </c>
      <c r="G71" s="371">
        <v>0</v>
      </c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4"/>
      <c r="AW71" s="374"/>
      <c r="AX71" s="374"/>
      <c r="AY71" s="374"/>
    </row>
    <row r="72" spans="1:51" s="371" customFormat="1" ht="38.25" hidden="1" outlineLevel="1">
      <c r="A72" s="371" t="s">
        <v>293</v>
      </c>
      <c r="B72" s="371" t="s">
        <v>294</v>
      </c>
      <c r="C72" s="372" t="s">
        <v>295</v>
      </c>
      <c r="D72" s="373">
        <v>10852.4</v>
      </c>
      <c r="E72" s="373">
        <v>0</v>
      </c>
      <c r="F72" s="371">
        <v>0</v>
      </c>
      <c r="G72" s="371">
        <v>0</v>
      </c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  <c r="AO72" s="374"/>
      <c r="AP72" s="374"/>
      <c r="AQ72" s="374"/>
      <c r="AR72" s="374"/>
      <c r="AS72" s="374"/>
      <c r="AT72" s="374"/>
      <c r="AU72" s="374"/>
      <c r="AV72" s="374"/>
      <c r="AW72" s="374"/>
      <c r="AX72" s="374"/>
      <c r="AY72" s="374"/>
    </row>
    <row r="73" spans="1:51" s="371" customFormat="1" ht="38.25" hidden="1" outlineLevel="1">
      <c r="A73" s="371" t="s">
        <v>296</v>
      </c>
      <c r="B73" s="371" t="s">
        <v>297</v>
      </c>
      <c r="C73" s="372" t="s">
        <v>298</v>
      </c>
      <c r="D73" s="373">
        <v>61202.67</v>
      </c>
      <c r="E73" s="373">
        <v>0</v>
      </c>
      <c r="F73" s="371">
        <v>0</v>
      </c>
      <c r="G73" s="371">
        <v>0</v>
      </c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4"/>
      <c r="AM73" s="374"/>
      <c r="AN73" s="374"/>
      <c r="AO73" s="374"/>
      <c r="AP73" s="374"/>
      <c r="AQ73" s="374"/>
      <c r="AR73" s="374"/>
      <c r="AS73" s="374"/>
      <c r="AT73" s="374"/>
      <c r="AU73" s="374"/>
      <c r="AV73" s="374"/>
      <c r="AW73" s="374"/>
      <c r="AX73" s="374"/>
      <c r="AY73" s="374"/>
    </row>
    <row r="74" spans="1:51" s="371" customFormat="1" ht="38.25" hidden="1" outlineLevel="1">
      <c r="A74" s="371" t="s">
        <v>299</v>
      </c>
      <c r="B74" s="371" t="s">
        <v>300</v>
      </c>
      <c r="C74" s="372" t="s">
        <v>301</v>
      </c>
      <c r="D74" s="373">
        <v>207715.89</v>
      </c>
      <c r="E74" s="373">
        <v>0</v>
      </c>
      <c r="F74" s="371">
        <v>0</v>
      </c>
      <c r="G74" s="371">
        <v>0</v>
      </c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4"/>
      <c r="AM74" s="374"/>
      <c r="AN74" s="374"/>
      <c r="AO74" s="374"/>
      <c r="AP74" s="374"/>
      <c r="AQ74" s="374"/>
      <c r="AR74" s="374"/>
      <c r="AS74" s="374"/>
      <c r="AT74" s="374"/>
      <c r="AU74" s="374"/>
      <c r="AV74" s="374"/>
      <c r="AW74" s="374"/>
      <c r="AX74" s="374"/>
      <c r="AY74" s="374"/>
    </row>
    <row r="75" spans="1:51" s="371" customFormat="1" ht="38.25" hidden="1" outlineLevel="1">
      <c r="A75" s="371" t="s">
        <v>302</v>
      </c>
      <c r="B75" s="371" t="s">
        <v>303</v>
      </c>
      <c r="C75" s="372" t="s">
        <v>304</v>
      </c>
      <c r="D75" s="373">
        <v>32085.14</v>
      </c>
      <c r="E75" s="373">
        <v>0</v>
      </c>
      <c r="F75" s="371">
        <v>0</v>
      </c>
      <c r="G75" s="371">
        <v>0</v>
      </c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374"/>
      <c r="AW75" s="374"/>
      <c r="AX75" s="374"/>
      <c r="AY75" s="374"/>
    </row>
    <row r="76" spans="1:51" s="371" customFormat="1" ht="38.25" hidden="1" outlineLevel="1">
      <c r="A76" s="371" t="s">
        <v>305</v>
      </c>
      <c r="B76" s="371" t="s">
        <v>306</v>
      </c>
      <c r="C76" s="372" t="s">
        <v>307</v>
      </c>
      <c r="D76" s="373">
        <v>597.01</v>
      </c>
      <c r="E76" s="373">
        <v>0</v>
      </c>
      <c r="F76" s="371">
        <v>0</v>
      </c>
      <c r="G76" s="371">
        <v>0</v>
      </c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  <c r="AV76" s="374"/>
      <c r="AW76" s="374"/>
      <c r="AX76" s="374"/>
      <c r="AY76" s="374"/>
    </row>
    <row r="77" spans="1:51" s="371" customFormat="1" ht="38.25" hidden="1" outlineLevel="1">
      <c r="A77" s="371" t="s">
        <v>308</v>
      </c>
      <c r="B77" s="371" t="s">
        <v>309</v>
      </c>
      <c r="C77" s="372" t="s">
        <v>310</v>
      </c>
      <c r="D77" s="373">
        <v>243815.34</v>
      </c>
      <c r="E77" s="373">
        <v>0</v>
      </c>
      <c r="F77" s="371">
        <v>0</v>
      </c>
      <c r="G77" s="371">
        <v>0</v>
      </c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4"/>
      <c r="AM77" s="374"/>
      <c r="AN77" s="374"/>
      <c r="AO77" s="374"/>
      <c r="AP77" s="374"/>
      <c r="AQ77" s="374"/>
      <c r="AR77" s="374"/>
      <c r="AS77" s="374"/>
      <c r="AT77" s="374"/>
      <c r="AU77" s="374"/>
      <c r="AV77" s="374"/>
      <c r="AW77" s="374"/>
      <c r="AX77" s="374"/>
      <c r="AY77" s="374"/>
    </row>
    <row r="78" spans="1:51" s="371" customFormat="1" ht="38.25" hidden="1" outlineLevel="1">
      <c r="A78" s="371" t="s">
        <v>311</v>
      </c>
      <c r="B78" s="371" t="s">
        <v>312</v>
      </c>
      <c r="C78" s="372" t="s">
        <v>313</v>
      </c>
      <c r="D78" s="373">
        <v>295199.05</v>
      </c>
      <c r="E78" s="373">
        <v>0</v>
      </c>
      <c r="F78" s="371">
        <v>0</v>
      </c>
      <c r="G78" s="371">
        <v>0</v>
      </c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374"/>
    </row>
    <row r="79" spans="1:51" s="371" customFormat="1" ht="38.25" hidden="1" outlineLevel="1">
      <c r="A79" s="371" t="s">
        <v>314</v>
      </c>
      <c r="B79" s="371" t="s">
        <v>315</v>
      </c>
      <c r="C79" s="372" t="s">
        <v>316</v>
      </c>
      <c r="D79" s="373">
        <v>354587.69</v>
      </c>
      <c r="E79" s="373">
        <v>0</v>
      </c>
      <c r="F79" s="371">
        <v>0</v>
      </c>
      <c r="G79" s="371">
        <v>0</v>
      </c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  <c r="AO79" s="374"/>
      <c r="AP79" s="374"/>
      <c r="AQ79" s="374"/>
      <c r="AR79" s="374"/>
      <c r="AS79" s="374"/>
      <c r="AT79" s="374"/>
      <c r="AU79" s="374"/>
      <c r="AV79" s="374"/>
      <c r="AW79" s="374"/>
      <c r="AX79" s="374"/>
      <c r="AY79" s="374"/>
    </row>
    <row r="80" spans="1:51" s="371" customFormat="1" ht="38.25" hidden="1" outlineLevel="1">
      <c r="A80" s="371" t="s">
        <v>332</v>
      </c>
      <c r="B80" s="371" t="s">
        <v>333</v>
      </c>
      <c r="C80" s="372" t="s">
        <v>334</v>
      </c>
      <c r="D80" s="373">
        <v>7915.86</v>
      </c>
      <c r="E80" s="373">
        <v>0</v>
      </c>
      <c r="F80" s="371">
        <v>0</v>
      </c>
      <c r="G80" s="371">
        <v>0</v>
      </c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4"/>
      <c r="AL80" s="374"/>
      <c r="AM80" s="374"/>
      <c r="AN80" s="374"/>
      <c r="AO80" s="374"/>
      <c r="AP80" s="374"/>
      <c r="AQ80" s="374"/>
      <c r="AR80" s="374"/>
      <c r="AS80" s="374"/>
      <c r="AT80" s="374"/>
      <c r="AU80" s="374"/>
      <c r="AV80" s="374"/>
      <c r="AW80" s="374"/>
      <c r="AX80" s="374"/>
      <c r="AY80" s="374"/>
    </row>
    <row r="81" spans="1:51" s="371" customFormat="1" ht="38.25" hidden="1" outlineLevel="1">
      <c r="A81" s="371" t="s">
        <v>335</v>
      </c>
      <c r="B81" s="371" t="s">
        <v>336</v>
      </c>
      <c r="C81" s="372" t="s">
        <v>337</v>
      </c>
      <c r="D81" s="373">
        <v>202867.73</v>
      </c>
      <c r="E81" s="373">
        <v>0</v>
      </c>
      <c r="F81" s="371">
        <v>0</v>
      </c>
      <c r="G81" s="371">
        <v>0</v>
      </c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374"/>
      <c r="AO81" s="374"/>
      <c r="AP81" s="374"/>
      <c r="AQ81" s="374"/>
      <c r="AR81" s="374"/>
      <c r="AS81" s="374"/>
      <c r="AT81" s="374"/>
      <c r="AU81" s="374"/>
      <c r="AV81" s="374"/>
      <c r="AW81" s="374"/>
      <c r="AX81" s="374"/>
      <c r="AY81" s="374"/>
    </row>
    <row r="82" spans="1:51" s="371" customFormat="1" ht="38.25" hidden="1" outlineLevel="1">
      <c r="A82" s="371" t="s">
        <v>338</v>
      </c>
      <c r="B82" s="371" t="s">
        <v>339</v>
      </c>
      <c r="C82" s="372" t="s">
        <v>340</v>
      </c>
      <c r="D82" s="373">
        <v>2121033.71</v>
      </c>
      <c r="E82" s="373">
        <v>0</v>
      </c>
      <c r="F82" s="371">
        <v>0</v>
      </c>
      <c r="G82" s="371">
        <v>0</v>
      </c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374"/>
      <c r="AO82" s="374"/>
      <c r="AP82" s="374"/>
      <c r="AQ82" s="374"/>
      <c r="AR82" s="374"/>
      <c r="AS82" s="374"/>
      <c r="AT82" s="374"/>
      <c r="AU82" s="374"/>
      <c r="AV82" s="374"/>
      <c r="AW82" s="374"/>
      <c r="AX82" s="374"/>
      <c r="AY82" s="374"/>
    </row>
    <row r="83" spans="1:51" s="371" customFormat="1" ht="38.25" hidden="1" outlineLevel="1">
      <c r="A83" s="371" t="s">
        <v>341</v>
      </c>
      <c r="B83" s="371" t="s">
        <v>342</v>
      </c>
      <c r="C83" s="372" t="s">
        <v>343</v>
      </c>
      <c r="D83" s="373">
        <v>286517.34</v>
      </c>
      <c r="E83" s="373">
        <v>0</v>
      </c>
      <c r="F83" s="371">
        <v>0</v>
      </c>
      <c r="G83" s="371">
        <v>0</v>
      </c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  <c r="AO83" s="374"/>
      <c r="AP83" s="374"/>
      <c r="AQ83" s="374"/>
      <c r="AR83" s="374"/>
      <c r="AS83" s="374"/>
      <c r="AT83" s="374"/>
      <c r="AU83" s="374"/>
      <c r="AV83" s="374"/>
      <c r="AW83" s="374"/>
      <c r="AX83" s="374"/>
      <c r="AY83" s="374"/>
    </row>
    <row r="84" spans="1:51" s="371" customFormat="1" ht="38.25" hidden="1" outlineLevel="1">
      <c r="A84" s="371" t="s">
        <v>347</v>
      </c>
      <c r="B84" s="371" t="s">
        <v>348</v>
      </c>
      <c r="C84" s="372" t="s">
        <v>349</v>
      </c>
      <c r="D84" s="373">
        <v>50072.33</v>
      </c>
      <c r="E84" s="373">
        <v>0</v>
      </c>
      <c r="F84" s="371">
        <v>0</v>
      </c>
      <c r="G84" s="371">
        <v>0</v>
      </c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</row>
    <row r="85" spans="1:51" ht="12.75" customHeight="1" collapsed="1">
      <c r="A85" s="384" t="s">
        <v>1180</v>
      </c>
      <c r="B85" s="400" t="s">
        <v>1181</v>
      </c>
      <c r="C85" s="401"/>
      <c r="D85" s="403">
        <v>4026684.51</v>
      </c>
      <c r="E85" s="403">
        <v>0</v>
      </c>
      <c r="F85" s="403">
        <v>0</v>
      </c>
      <c r="G85" s="403">
        <v>0</v>
      </c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</row>
    <row r="86" spans="1:51" s="371" customFormat="1" ht="38.25" hidden="1" outlineLevel="1">
      <c r="A86" s="371" t="s">
        <v>848</v>
      </c>
      <c r="B86" s="371" t="s">
        <v>849</v>
      </c>
      <c r="C86" s="372" t="s">
        <v>850</v>
      </c>
      <c r="D86" s="373">
        <v>20233.94</v>
      </c>
      <c r="E86" s="373">
        <v>0</v>
      </c>
      <c r="F86" s="371">
        <v>0</v>
      </c>
      <c r="G86" s="371">
        <v>0</v>
      </c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  <c r="AK86" s="374"/>
      <c r="AL86" s="374"/>
      <c r="AM86" s="374"/>
      <c r="AN86" s="374"/>
      <c r="AO86" s="374"/>
      <c r="AP86" s="374"/>
      <c r="AQ86" s="374"/>
      <c r="AR86" s="374"/>
      <c r="AS86" s="374"/>
      <c r="AT86" s="374"/>
      <c r="AU86" s="374"/>
      <c r="AV86" s="374"/>
      <c r="AW86" s="374"/>
      <c r="AX86" s="374"/>
      <c r="AY86" s="374"/>
    </row>
    <row r="87" spans="1:51" s="371" customFormat="1" ht="38.25" hidden="1" outlineLevel="1">
      <c r="A87" s="371" t="s">
        <v>851</v>
      </c>
      <c r="B87" s="371" t="s">
        <v>852</v>
      </c>
      <c r="C87" s="372" t="s">
        <v>853</v>
      </c>
      <c r="D87" s="373">
        <v>21480</v>
      </c>
      <c r="E87" s="373">
        <v>0</v>
      </c>
      <c r="F87" s="371">
        <v>0</v>
      </c>
      <c r="G87" s="371">
        <v>0</v>
      </c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</row>
    <row r="88" spans="1:51" s="371" customFormat="1" ht="38.25" hidden="1" outlineLevel="1">
      <c r="A88" s="371" t="s">
        <v>854</v>
      </c>
      <c r="B88" s="371" t="s">
        <v>855</v>
      </c>
      <c r="C88" s="372" t="s">
        <v>856</v>
      </c>
      <c r="D88" s="373">
        <v>23700</v>
      </c>
      <c r="E88" s="373">
        <v>0</v>
      </c>
      <c r="F88" s="371">
        <v>0</v>
      </c>
      <c r="G88" s="371">
        <v>0</v>
      </c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4"/>
      <c r="AX88" s="374"/>
      <c r="AY88" s="374"/>
    </row>
    <row r="89" spans="1:51" s="371" customFormat="1" ht="38.25" hidden="1" outlineLevel="1">
      <c r="A89" s="371" t="s">
        <v>857</v>
      </c>
      <c r="B89" s="371" t="s">
        <v>858</v>
      </c>
      <c r="C89" s="372" t="s">
        <v>859</v>
      </c>
      <c r="D89" s="373">
        <v>0</v>
      </c>
      <c r="E89" s="373">
        <v>220010.69</v>
      </c>
      <c r="F89" s="371">
        <v>12254</v>
      </c>
      <c r="G89" s="371">
        <v>10063.98</v>
      </c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</row>
    <row r="90" spans="1:51" s="371" customFormat="1" ht="38.25" hidden="1" outlineLevel="1">
      <c r="A90" s="371" t="s">
        <v>860</v>
      </c>
      <c r="B90" s="371" t="s">
        <v>861</v>
      </c>
      <c r="C90" s="372" t="s">
        <v>862</v>
      </c>
      <c r="D90" s="373">
        <v>0</v>
      </c>
      <c r="E90" s="373">
        <v>123512.36</v>
      </c>
      <c r="F90" s="371">
        <v>0</v>
      </c>
      <c r="G90" s="371">
        <v>0</v>
      </c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  <c r="AV90" s="374"/>
      <c r="AW90" s="374"/>
      <c r="AX90" s="374"/>
      <c r="AY90" s="374"/>
    </row>
    <row r="91" spans="1:51" s="371" customFormat="1" ht="38.25" hidden="1" outlineLevel="1">
      <c r="A91" s="371" t="s">
        <v>863</v>
      </c>
      <c r="B91" s="371" t="s">
        <v>864</v>
      </c>
      <c r="C91" s="372" t="s">
        <v>865</v>
      </c>
      <c r="D91" s="373">
        <v>0</v>
      </c>
      <c r="E91" s="373">
        <v>493162.38</v>
      </c>
      <c r="F91" s="371">
        <v>0</v>
      </c>
      <c r="G91" s="371">
        <v>0</v>
      </c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</row>
    <row r="92" spans="1:51" s="371" customFormat="1" ht="38.25" hidden="1" outlineLevel="1">
      <c r="A92" s="371" t="s">
        <v>866</v>
      </c>
      <c r="B92" s="371" t="s">
        <v>867</v>
      </c>
      <c r="C92" s="372" t="s">
        <v>868</v>
      </c>
      <c r="D92" s="373">
        <v>0</v>
      </c>
      <c r="E92" s="373">
        <v>0</v>
      </c>
      <c r="F92" s="371">
        <v>0</v>
      </c>
      <c r="G92" s="371">
        <v>4106.55</v>
      </c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  <c r="AO92" s="374"/>
      <c r="AP92" s="374"/>
      <c r="AQ92" s="374"/>
      <c r="AR92" s="374"/>
      <c r="AS92" s="374"/>
      <c r="AT92" s="374"/>
      <c r="AU92" s="374"/>
      <c r="AV92" s="374"/>
      <c r="AW92" s="374"/>
      <c r="AX92" s="374"/>
      <c r="AY92" s="374"/>
    </row>
    <row r="93" spans="1:51" s="371" customFormat="1" ht="38.25" hidden="1" outlineLevel="1">
      <c r="A93" s="371" t="s">
        <v>869</v>
      </c>
      <c r="B93" s="371" t="s">
        <v>870</v>
      </c>
      <c r="C93" s="372" t="s">
        <v>871</v>
      </c>
      <c r="D93" s="373">
        <v>0</v>
      </c>
      <c r="E93" s="373">
        <v>106103.97</v>
      </c>
      <c r="F93" s="371">
        <v>0</v>
      </c>
      <c r="G93" s="371">
        <v>0</v>
      </c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</row>
    <row r="94" spans="1:51" ht="12.75" customHeight="1" collapsed="1">
      <c r="A94" s="384" t="s">
        <v>1182</v>
      </c>
      <c r="B94" s="400" t="s">
        <v>1183</v>
      </c>
      <c r="C94" s="401"/>
      <c r="D94" s="403">
        <v>65413.94</v>
      </c>
      <c r="E94" s="403">
        <v>942789.4</v>
      </c>
      <c r="F94" s="403">
        <v>12254</v>
      </c>
      <c r="G94" s="403">
        <v>14170.53</v>
      </c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</row>
    <row r="95" spans="1:51" s="371" customFormat="1" ht="38.25" hidden="1" outlineLevel="1">
      <c r="A95" s="371" t="s">
        <v>500</v>
      </c>
      <c r="B95" s="371" t="s">
        <v>501</v>
      </c>
      <c r="C95" s="372" t="s">
        <v>502</v>
      </c>
      <c r="D95" s="373">
        <v>27598.04</v>
      </c>
      <c r="E95" s="373">
        <v>108119.89</v>
      </c>
      <c r="F95" s="371">
        <v>34456.04</v>
      </c>
      <c r="G95" s="371">
        <v>44736.07</v>
      </c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74"/>
      <c r="AH95" s="374"/>
      <c r="AI95" s="374"/>
      <c r="AJ95" s="374"/>
      <c r="AK95" s="374"/>
      <c r="AL95" s="374"/>
      <c r="AM95" s="374"/>
      <c r="AN95" s="374"/>
      <c r="AO95" s="374"/>
      <c r="AP95" s="374"/>
      <c r="AQ95" s="374"/>
      <c r="AR95" s="374"/>
      <c r="AS95" s="374"/>
      <c r="AT95" s="374"/>
      <c r="AU95" s="374"/>
      <c r="AV95" s="374"/>
      <c r="AW95" s="374"/>
      <c r="AX95" s="374"/>
      <c r="AY95" s="374"/>
    </row>
    <row r="96" spans="1:51" s="371" customFormat="1" ht="38.25" hidden="1" outlineLevel="1">
      <c r="A96" s="371" t="s">
        <v>503</v>
      </c>
      <c r="B96" s="371" t="s">
        <v>504</v>
      </c>
      <c r="C96" s="372" t="s">
        <v>505</v>
      </c>
      <c r="D96" s="373">
        <v>15445.68</v>
      </c>
      <c r="E96" s="373">
        <v>13762</v>
      </c>
      <c r="F96" s="371">
        <v>2512.05</v>
      </c>
      <c r="G96" s="371">
        <v>0</v>
      </c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74"/>
      <c r="AF96" s="374"/>
      <c r="AG96" s="374"/>
      <c r="AH96" s="374"/>
      <c r="AI96" s="374"/>
      <c r="AJ96" s="374"/>
      <c r="AK96" s="374"/>
      <c r="AL96" s="374"/>
      <c r="AM96" s="374"/>
      <c r="AN96" s="374"/>
      <c r="AO96" s="374"/>
      <c r="AP96" s="374"/>
      <c r="AQ96" s="374"/>
      <c r="AR96" s="374"/>
      <c r="AS96" s="374"/>
      <c r="AT96" s="374"/>
      <c r="AU96" s="374"/>
      <c r="AV96" s="374"/>
      <c r="AW96" s="374"/>
      <c r="AX96" s="374"/>
      <c r="AY96" s="374"/>
    </row>
    <row r="97" spans="1:51" s="371" customFormat="1" ht="38.25" hidden="1" outlineLevel="1">
      <c r="A97" s="371" t="s">
        <v>515</v>
      </c>
      <c r="B97" s="371" t="s">
        <v>516</v>
      </c>
      <c r="C97" s="372" t="s">
        <v>517</v>
      </c>
      <c r="D97" s="373">
        <v>0</v>
      </c>
      <c r="E97" s="373">
        <v>815.45</v>
      </c>
      <c r="F97" s="371">
        <v>2946.06</v>
      </c>
      <c r="G97" s="371">
        <v>0</v>
      </c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374"/>
      <c r="AE97" s="374"/>
      <c r="AF97" s="374"/>
      <c r="AG97" s="374"/>
      <c r="AH97" s="374"/>
      <c r="AI97" s="374"/>
      <c r="AJ97" s="374"/>
      <c r="AK97" s="374"/>
      <c r="AL97" s="374"/>
      <c r="AM97" s="374"/>
      <c r="AN97" s="374"/>
      <c r="AO97" s="374"/>
      <c r="AP97" s="374"/>
      <c r="AQ97" s="374"/>
      <c r="AR97" s="374"/>
      <c r="AS97" s="374"/>
      <c r="AT97" s="374"/>
      <c r="AU97" s="374"/>
      <c r="AV97" s="374"/>
      <c r="AW97" s="374"/>
      <c r="AX97" s="374"/>
      <c r="AY97" s="374"/>
    </row>
    <row r="98" spans="1:51" s="371" customFormat="1" ht="38.25" hidden="1" outlineLevel="1">
      <c r="A98" s="371" t="s">
        <v>521</v>
      </c>
      <c r="B98" s="371" t="s">
        <v>522</v>
      </c>
      <c r="C98" s="372" t="s">
        <v>523</v>
      </c>
      <c r="D98" s="373">
        <v>0</v>
      </c>
      <c r="E98" s="373">
        <v>0</v>
      </c>
      <c r="F98" s="371">
        <v>209717.3</v>
      </c>
      <c r="G98" s="371">
        <v>0</v>
      </c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74"/>
      <c r="AF98" s="374"/>
      <c r="AG98" s="374"/>
      <c r="AH98" s="374"/>
      <c r="AI98" s="374"/>
      <c r="AJ98" s="374"/>
      <c r="AK98" s="374"/>
      <c r="AL98" s="374"/>
      <c r="AM98" s="374"/>
      <c r="AN98" s="374"/>
      <c r="AO98" s="374"/>
      <c r="AP98" s="374"/>
      <c r="AQ98" s="374"/>
      <c r="AR98" s="374"/>
      <c r="AS98" s="374"/>
      <c r="AT98" s="374"/>
      <c r="AU98" s="374"/>
      <c r="AV98" s="374"/>
      <c r="AW98" s="374"/>
      <c r="AX98" s="374"/>
      <c r="AY98" s="374"/>
    </row>
    <row r="99" spans="1:51" s="371" customFormat="1" ht="38.25" hidden="1" outlineLevel="1">
      <c r="A99" s="371" t="s">
        <v>524</v>
      </c>
      <c r="B99" s="371" t="s">
        <v>525</v>
      </c>
      <c r="C99" s="372" t="s">
        <v>526</v>
      </c>
      <c r="D99" s="373">
        <v>0</v>
      </c>
      <c r="E99" s="373">
        <v>0</v>
      </c>
      <c r="F99" s="371">
        <v>2915.91</v>
      </c>
      <c r="G99" s="371">
        <v>0</v>
      </c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  <c r="AC99" s="374"/>
      <c r="AD99" s="374"/>
      <c r="AE99" s="374"/>
      <c r="AF99" s="374"/>
      <c r="AG99" s="374"/>
      <c r="AH99" s="374"/>
      <c r="AI99" s="374"/>
      <c r="AJ99" s="374"/>
      <c r="AK99" s="374"/>
      <c r="AL99" s="374"/>
      <c r="AM99" s="374"/>
      <c r="AN99" s="374"/>
      <c r="AO99" s="374"/>
      <c r="AP99" s="374"/>
      <c r="AQ99" s="374"/>
      <c r="AR99" s="374"/>
      <c r="AS99" s="374"/>
      <c r="AT99" s="374"/>
      <c r="AU99" s="374"/>
      <c r="AV99" s="374"/>
      <c r="AW99" s="374"/>
      <c r="AX99" s="374"/>
      <c r="AY99" s="374"/>
    </row>
    <row r="100" spans="1:51" s="371" customFormat="1" ht="38.25" hidden="1" outlineLevel="1">
      <c r="A100" s="371" t="s">
        <v>530</v>
      </c>
      <c r="B100" s="371" t="s">
        <v>531</v>
      </c>
      <c r="C100" s="372" t="s">
        <v>532</v>
      </c>
      <c r="D100" s="373">
        <v>0</v>
      </c>
      <c r="E100" s="373">
        <v>83.85</v>
      </c>
      <c r="F100" s="371">
        <v>0</v>
      </c>
      <c r="G100" s="371">
        <v>0</v>
      </c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  <c r="T100" s="374"/>
      <c r="U100" s="374"/>
      <c r="V100" s="374"/>
      <c r="W100" s="374"/>
      <c r="X100" s="374"/>
      <c r="Y100" s="374"/>
      <c r="Z100" s="374"/>
      <c r="AA100" s="374"/>
      <c r="AB100" s="374"/>
      <c r="AC100" s="374"/>
      <c r="AD100" s="374"/>
      <c r="AE100" s="374"/>
      <c r="AF100" s="374"/>
      <c r="AG100" s="374"/>
      <c r="AH100" s="374"/>
      <c r="AI100" s="374"/>
      <c r="AJ100" s="374"/>
      <c r="AK100" s="374"/>
      <c r="AL100" s="374"/>
      <c r="AM100" s="374"/>
      <c r="AN100" s="374"/>
      <c r="AO100" s="374"/>
      <c r="AP100" s="374"/>
      <c r="AQ100" s="374"/>
      <c r="AR100" s="374"/>
      <c r="AS100" s="374"/>
      <c r="AT100" s="374"/>
      <c r="AU100" s="374"/>
      <c r="AV100" s="374"/>
      <c r="AW100" s="374"/>
      <c r="AX100" s="374"/>
      <c r="AY100" s="374"/>
    </row>
    <row r="101" spans="1:51" s="371" customFormat="1" ht="38.25" hidden="1" outlineLevel="1">
      <c r="A101" s="371" t="s">
        <v>536</v>
      </c>
      <c r="B101" s="371" t="s">
        <v>537</v>
      </c>
      <c r="C101" s="372" t="s">
        <v>538</v>
      </c>
      <c r="D101" s="373">
        <v>0</v>
      </c>
      <c r="E101" s="373">
        <v>2778.1</v>
      </c>
      <c r="F101" s="371">
        <v>0</v>
      </c>
      <c r="G101" s="371">
        <v>0</v>
      </c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4"/>
      <c r="AN101" s="374"/>
      <c r="AO101" s="374"/>
      <c r="AP101" s="374"/>
      <c r="AQ101" s="374"/>
      <c r="AR101" s="374"/>
      <c r="AS101" s="374"/>
      <c r="AT101" s="374"/>
      <c r="AU101" s="374"/>
      <c r="AV101" s="374"/>
      <c r="AW101" s="374"/>
      <c r="AX101" s="374"/>
      <c r="AY101" s="374"/>
    </row>
    <row r="102" spans="1:51" s="371" customFormat="1" ht="38.25" hidden="1" outlineLevel="1">
      <c r="A102" s="371" t="s">
        <v>539</v>
      </c>
      <c r="B102" s="371" t="s">
        <v>540</v>
      </c>
      <c r="C102" s="372" t="s">
        <v>541</v>
      </c>
      <c r="D102" s="373">
        <v>1097.96</v>
      </c>
      <c r="E102" s="373">
        <v>169.4</v>
      </c>
      <c r="F102" s="371">
        <v>38.17</v>
      </c>
      <c r="G102" s="371">
        <v>3139.16</v>
      </c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374"/>
      <c r="Z102" s="374"/>
      <c r="AA102" s="374"/>
      <c r="AB102" s="374"/>
      <c r="AC102" s="374"/>
      <c r="AD102" s="374"/>
      <c r="AE102" s="374"/>
      <c r="AF102" s="374"/>
      <c r="AG102" s="374"/>
      <c r="AH102" s="374"/>
      <c r="AI102" s="374"/>
      <c r="AJ102" s="374"/>
      <c r="AK102" s="374"/>
      <c r="AL102" s="374"/>
      <c r="AM102" s="374"/>
      <c r="AN102" s="374"/>
      <c r="AO102" s="374"/>
      <c r="AP102" s="374"/>
      <c r="AQ102" s="374"/>
      <c r="AR102" s="374"/>
      <c r="AS102" s="374"/>
      <c r="AT102" s="374"/>
      <c r="AU102" s="374"/>
      <c r="AV102" s="374"/>
      <c r="AW102" s="374"/>
      <c r="AX102" s="374"/>
      <c r="AY102" s="374"/>
    </row>
    <row r="103" spans="1:51" s="371" customFormat="1" ht="38.25" hidden="1" outlineLevel="1">
      <c r="A103" s="371" t="s">
        <v>542</v>
      </c>
      <c r="B103" s="371" t="s">
        <v>543</v>
      </c>
      <c r="C103" s="372" t="s">
        <v>544</v>
      </c>
      <c r="D103" s="373">
        <v>0</v>
      </c>
      <c r="E103" s="373">
        <v>41.65</v>
      </c>
      <c r="F103" s="371">
        <v>0</v>
      </c>
      <c r="G103" s="371">
        <v>0</v>
      </c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  <c r="AO103" s="374"/>
      <c r="AP103" s="374"/>
      <c r="AQ103" s="374"/>
      <c r="AR103" s="374"/>
      <c r="AS103" s="374"/>
      <c r="AT103" s="374"/>
      <c r="AU103" s="374"/>
      <c r="AV103" s="374"/>
      <c r="AW103" s="374"/>
      <c r="AX103" s="374"/>
      <c r="AY103" s="374"/>
    </row>
    <row r="104" spans="1:51" s="371" customFormat="1" ht="38.25" hidden="1" outlineLevel="1">
      <c r="A104" s="371" t="s">
        <v>545</v>
      </c>
      <c r="B104" s="371" t="s">
        <v>546</v>
      </c>
      <c r="C104" s="372" t="s">
        <v>547</v>
      </c>
      <c r="D104" s="373">
        <v>0</v>
      </c>
      <c r="E104" s="373">
        <v>0</v>
      </c>
      <c r="F104" s="371">
        <v>13696.81</v>
      </c>
      <c r="G104" s="371">
        <v>0</v>
      </c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  <c r="S104" s="374"/>
      <c r="T104" s="374"/>
      <c r="U104" s="374"/>
      <c r="V104" s="374"/>
      <c r="W104" s="374"/>
      <c r="X104" s="374"/>
      <c r="Y104" s="374"/>
      <c r="Z104" s="374"/>
      <c r="AA104" s="374"/>
      <c r="AB104" s="374"/>
      <c r="AC104" s="374"/>
      <c r="AD104" s="374"/>
      <c r="AE104" s="374"/>
      <c r="AF104" s="374"/>
      <c r="AG104" s="374"/>
      <c r="AH104" s="374"/>
      <c r="AI104" s="374"/>
      <c r="AJ104" s="374"/>
      <c r="AK104" s="374"/>
      <c r="AL104" s="374"/>
      <c r="AM104" s="374"/>
      <c r="AN104" s="374"/>
      <c r="AO104" s="374"/>
      <c r="AP104" s="374"/>
      <c r="AQ104" s="374"/>
      <c r="AR104" s="374"/>
      <c r="AS104" s="374"/>
      <c r="AT104" s="374"/>
      <c r="AU104" s="374"/>
      <c r="AV104" s="374"/>
      <c r="AW104" s="374"/>
      <c r="AX104" s="374"/>
      <c r="AY104" s="374"/>
    </row>
    <row r="105" spans="1:51" s="371" customFormat="1" ht="38.25" hidden="1" outlineLevel="1">
      <c r="A105" s="371" t="s">
        <v>548</v>
      </c>
      <c r="B105" s="371" t="s">
        <v>549</v>
      </c>
      <c r="C105" s="372" t="s">
        <v>550</v>
      </c>
      <c r="D105" s="373">
        <v>0</v>
      </c>
      <c r="E105" s="373">
        <v>25460.27</v>
      </c>
      <c r="F105" s="371">
        <v>0</v>
      </c>
      <c r="G105" s="371">
        <v>0</v>
      </c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  <c r="AB105" s="374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374"/>
      <c r="AM105" s="374"/>
      <c r="AN105" s="374"/>
      <c r="AO105" s="374"/>
      <c r="AP105" s="374"/>
      <c r="AQ105" s="374"/>
      <c r="AR105" s="374"/>
      <c r="AS105" s="374"/>
      <c r="AT105" s="374"/>
      <c r="AU105" s="374"/>
      <c r="AV105" s="374"/>
      <c r="AW105" s="374"/>
      <c r="AX105" s="374"/>
      <c r="AY105" s="374"/>
    </row>
    <row r="106" spans="1:51" s="371" customFormat="1" ht="38.25" hidden="1" outlineLevel="1">
      <c r="A106" s="371" t="s">
        <v>551</v>
      </c>
      <c r="B106" s="371" t="s">
        <v>552</v>
      </c>
      <c r="C106" s="372" t="s">
        <v>553</v>
      </c>
      <c r="D106" s="373">
        <v>0</v>
      </c>
      <c r="E106" s="373">
        <v>50</v>
      </c>
      <c r="F106" s="371">
        <v>0</v>
      </c>
      <c r="G106" s="371">
        <v>0</v>
      </c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4"/>
      <c r="AW106" s="374"/>
      <c r="AX106" s="374"/>
      <c r="AY106" s="374"/>
    </row>
    <row r="107" spans="1:51" s="371" customFormat="1" ht="38.25" hidden="1" outlineLevel="1">
      <c r="A107" s="371" t="s">
        <v>554</v>
      </c>
      <c r="B107" s="371" t="s">
        <v>555</v>
      </c>
      <c r="C107" s="372" t="s">
        <v>556</v>
      </c>
      <c r="D107" s="373">
        <v>0</v>
      </c>
      <c r="E107" s="373">
        <v>223.56</v>
      </c>
      <c r="F107" s="371">
        <v>0</v>
      </c>
      <c r="G107" s="371">
        <v>0</v>
      </c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  <c r="AC107" s="374"/>
      <c r="AD107" s="374"/>
      <c r="AE107" s="374"/>
      <c r="AF107" s="374"/>
      <c r="AG107" s="374"/>
      <c r="AH107" s="374"/>
      <c r="AI107" s="374"/>
      <c r="AJ107" s="374"/>
      <c r="AK107" s="374"/>
      <c r="AL107" s="374"/>
      <c r="AM107" s="374"/>
      <c r="AN107" s="374"/>
      <c r="AO107" s="374"/>
      <c r="AP107" s="374"/>
      <c r="AQ107" s="374"/>
      <c r="AR107" s="374"/>
      <c r="AS107" s="374"/>
      <c r="AT107" s="374"/>
      <c r="AU107" s="374"/>
      <c r="AV107" s="374"/>
      <c r="AW107" s="374"/>
      <c r="AX107" s="374"/>
      <c r="AY107" s="374"/>
    </row>
    <row r="108" spans="1:51" s="371" customFormat="1" ht="38.25" hidden="1" outlineLevel="1">
      <c r="A108" s="371" t="s">
        <v>653</v>
      </c>
      <c r="B108" s="371" t="s">
        <v>654</v>
      </c>
      <c r="C108" s="372" t="s">
        <v>655</v>
      </c>
      <c r="D108" s="373">
        <v>0</v>
      </c>
      <c r="E108" s="373">
        <v>12166.9</v>
      </c>
      <c r="F108" s="371">
        <v>0</v>
      </c>
      <c r="G108" s="371">
        <v>0</v>
      </c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4"/>
      <c r="Y108" s="374"/>
      <c r="Z108" s="374"/>
      <c r="AA108" s="374"/>
      <c r="AB108" s="374"/>
      <c r="AC108" s="374"/>
      <c r="AD108" s="374"/>
      <c r="AE108" s="374"/>
      <c r="AF108" s="374"/>
      <c r="AG108" s="374"/>
      <c r="AH108" s="374"/>
      <c r="AI108" s="374"/>
      <c r="AJ108" s="374"/>
      <c r="AK108" s="374"/>
      <c r="AL108" s="374"/>
      <c r="AM108" s="374"/>
      <c r="AN108" s="374"/>
      <c r="AO108" s="374"/>
      <c r="AP108" s="374"/>
      <c r="AQ108" s="374"/>
      <c r="AR108" s="374"/>
      <c r="AS108" s="374"/>
      <c r="AT108" s="374"/>
      <c r="AU108" s="374"/>
      <c r="AV108" s="374"/>
      <c r="AW108" s="374"/>
      <c r="AX108" s="374"/>
      <c r="AY108" s="374"/>
    </row>
    <row r="109" spans="1:51" s="371" customFormat="1" ht="38.25" hidden="1" outlineLevel="1">
      <c r="A109" s="371" t="s">
        <v>659</v>
      </c>
      <c r="B109" s="371" t="s">
        <v>660</v>
      </c>
      <c r="C109" s="372" t="s">
        <v>661</v>
      </c>
      <c r="D109" s="373">
        <v>50</v>
      </c>
      <c r="E109" s="373">
        <v>3845.06</v>
      </c>
      <c r="F109" s="371">
        <v>0</v>
      </c>
      <c r="G109" s="371">
        <v>0</v>
      </c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4"/>
      <c r="AK109" s="374"/>
      <c r="AL109" s="374"/>
      <c r="AM109" s="374"/>
      <c r="AN109" s="374"/>
      <c r="AO109" s="374"/>
      <c r="AP109" s="374"/>
      <c r="AQ109" s="374"/>
      <c r="AR109" s="374"/>
      <c r="AS109" s="374"/>
      <c r="AT109" s="374"/>
      <c r="AU109" s="374"/>
      <c r="AV109" s="374"/>
      <c r="AW109" s="374"/>
      <c r="AX109" s="374"/>
      <c r="AY109" s="374"/>
    </row>
    <row r="110" spans="1:51" s="371" customFormat="1" ht="38.25" hidden="1" outlineLevel="1">
      <c r="A110" s="371" t="s">
        <v>662</v>
      </c>
      <c r="B110" s="371" t="s">
        <v>663</v>
      </c>
      <c r="C110" s="372" t="s">
        <v>664</v>
      </c>
      <c r="D110" s="373">
        <v>2564.28</v>
      </c>
      <c r="E110" s="373">
        <v>5473.13</v>
      </c>
      <c r="F110" s="371">
        <v>0</v>
      </c>
      <c r="G110" s="371">
        <v>0</v>
      </c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  <c r="AD110" s="374"/>
      <c r="AE110" s="374"/>
      <c r="AF110" s="374"/>
      <c r="AG110" s="374"/>
      <c r="AH110" s="374"/>
      <c r="AI110" s="374"/>
      <c r="AJ110" s="374"/>
      <c r="AK110" s="374"/>
      <c r="AL110" s="374"/>
      <c r="AM110" s="374"/>
      <c r="AN110" s="374"/>
      <c r="AO110" s="374"/>
      <c r="AP110" s="374"/>
      <c r="AQ110" s="374"/>
      <c r="AR110" s="374"/>
      <c r="AS110" s="374"/>
      <c r="AT110" s="374"/>
      <c r="AU110" s="374"/>
      <c r="AV110" s="374"/>
      <c r="AW110" s="374"/>
      <c r="AX110" s="374"/>
      <c r="AY110" s="374"/>
    </row>
    <row r="111" spans="1:51" s="371" customFormat="1" ht="38.25" hidden="1" outlineLevel="1">
      <c r="A111" s="371" t="s">
        <v>671</v>
      </c>
      <c r="B111" s="371" t="s">
        <v>672</v>
      </c>
      <c r="C111" s="372" t="s">
        <v>673</v>
      </c>
      <c r="D111" s="373">
        <v>964.03</v>
      </c>
      <c r="E111" s="373">
        <v>9993.33</v>
      </c>
      <c r="F111" s="371">
        <v>0</v>
      </c>
      <c r="G111" s="371">
        <v>0</v>
      </c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374"/>
      <c r="AO111" s="374"/>
      <c r="AP111" s="374"/>
      <c r="AQ111" s="374"/>
      <c r="AR111" s="374"/>
      <c r="AS111" s="374"/>
      <c r="AT111" s="374"/>
      <c r="AU111" s="374"/>
      <c r="AV111" s="374"/>
      <c r="AW111" s="374"/>
      <c r="AX111" s="374"/>
      <c r="AY111" s="374"/>
    </row>
    <row r="112" spans="1:51" s="371" customFormat="1" ht="38.25" hidden="1" outlineLevel="1">
      <c r="A112" s="371" t="s">
        <v>680</v>
      </c>
      <c r="B112" s="371" t="s">
        <v>681</v>
      </c>
      <c r="C112" s="372" t="s">
        <v>682</v>
      </c>
      <c r="D112" s="373">
        <v>33.48</v>
      </c>
      <c r="E112" s="373">
        <v>13704.68</v>
      </c>
      <c r="F112" s="371">
        <v>701.81</v>
      </c>
      <c r="G112" s="371">
        <v>70.29</v>
      </c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  <c r="AD112" s="374"/>
      <c r="AE112" s="374"/>
      <c r="AF112" s="374"/>
      <c r="AG112" s="374"/>
      <c r="AH112" s="374"/>
      <c r="AI112" s="374"/>
      <c r="AJ112" s="374"/>
      <c r="AK112" s="374"/>
      <c r="AL112" s="374"/>
      <c r="AM112" s="374"/>
      <c r="AN112" s="374"/>
      <c r="AO112" s="374"/>
      <c r="AP112" s="374"/>
      <c r="AQ112" s="374"/>
      <c r="AR112" s="374"/>
      <c r="AS112" s="374"/>
      <c r="AT112" s="374"/>
      <c r="AU112" s="374"/>
      <c r="AV112" s="374"/>
      <c r="AW112" s="374"/>
      <c r="AX112" s="374"/>
      <c r="AY112" s="374"/>
    </row>
    <row r="113" spans="1:51" s="371" customFormat="1" ht="38.25" hidden="1" outlineLevel="1">
      <c r="A113" s="371" t="s">
        <v>809</v>
      </c>
      <c r="B113" s="371" t="s">
        <v>810</v>
      </c>
      <c r="C113" s="372" t="s">
        <v>811</v>
      </c>
      <c r="D113" s="373">
        <v>5193.64</v>
      </c>
      <c r="E113" s="373">
        <v>1887.7</v>
      </c>
      <c r="F113" s="371">
        <v>5914.86</v>
      </c>
      <c r="G113" s="371">
        <v>15823.81</v>
      </c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  <c r="AC113" s="374"/>
      <c r="AD113" s="374"/>
      <c r="AE113" s="374"/>
      <c r="AF113" s="374"/>
      <c r="AG113" s="374"/>
      <c r="AH113" s="374"/>
      <c r="AI113" s="374"/>
      <c r="AJ113" s="374"/>
      <c r="AK113" s="374"/>
      <c r="AL113" s="374"/>
      <c r="AM113" s="374"/>
      <c r="AN113" s="374"/>
      <c r="AO113" s="374"/>
      <c r="AP113" s="374"/>
      <c r="AQ113" s="374"/>
      <c r="AR113" s="374"/>
      <c r="AS113" s="374"/>
      <c r="AT113" s="374"/>
      <c r="AU113" s="374"/>
      <c r="AV113" s="374"/>
      <c r="AW113" s="374"/>
      <c r="AX113" s="374"/>
      <c r="AY113" s="374"/>
    </row>
    <row r="114" spans="1:51" s="371" customFormat="1" ht="38.25" hidden="1" outlineLevel="1">
      <c r="A114" s="371" t="s">
        <v>824</v>
      </c>
      <c r="B114" s="371" t="s">
        <v>825</v>
      </c>
      <c r="C114" s="372" t="s">
        <v>826</v>
      </c>
      <c r="D114" s="373">
        <v>0</v>
      </c>
      <c r="E114" s="373">
        <v>0</v>
      </c>
      <c r="F114" s="371">
        <v>82810.88</v>
      </c>
      <c r="G114" s="371">
        <v>6330</v>
      </c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  <c r="AC114" s="374"/>
      <c r="AD114" s="374"/>
      <c r="AE114" s="374"/>
      <c r="AF114" s="374"/>
      <c r="AG114" s="374"/>
      <c r="AH114" s="374"/>
      <c r="AI114" s="374"/>
      <c r="AJ114" s="374"/>
      <c r="AK114" s="374"/>
      <c r="AL114" s="374"/>
      <c r="AM114" s="374"/>
      <c r="AN114" s="374"/>
      <c r="AO114" s="374"/>
      <c r="AP114" s="374"/>
      <c r="AQ114" s="374"/>
      <c r="AR114" s="374"/>
      <c r="AS114" s="374"/>
      <c r="AT114" s="374"/>
      <c r="AU114" s="374"/>
      <c r="AV114" s="374"/>
      <c r="AW114" s="374"/>
      <c r="AX114" s="374"/>
      <c r="AY114" s="374"/>
    </row>
    <row r="115" spans="1:51" s="371" customFormat="1" ht="38.25" hidden="1" outlineLevel="1">
      <c r="A115" s="371" t="s">
        <v>827</v>
      </c>
      <c r="B115" s="371" t="s">
        <v>828</v>
      </c>
      <c r="C115" s="372" t="s">
        <v>829</v>
      </c>
      <c r="D115" s="373">
        <v>0</v>
      </c>
      <c r="E115" s="373">
        <v>4344.4</v>
      </c>
      <c r="F115" s="371">
        <v>16872.2</v>
      </c>
      <c r="G115" s="371">
        <v>21060</v>
      </c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74"/>
      <c r="AI115" s="374"/>
      <c r="AJ115" s="374"/>
      <c r="AK115" s="374"/>
      <c r="AL115" s="374"/>
      <c r="AM115" s="374"/>
      <c r="AN115" s="374"/>
      <c r="AO115" s="374"/>
      <c r="AP115" s="374"/>
      <c r="AQ115" s="374"/>
      <c r="AR115" s="374"/>
      <c r="AS115" s="374"/>
      <c r="AT115" s="374"/>
      <c r="AU115" s="374"/>
      <c r="AV115" s="374"/>
      <c r="AW115" s="374"/>
      <c r="AX115" s="374"/>
      <c r="AY115" s="374"/>
    </row>
    <row r="116" spans="1:51" s="371" customFormat="1" ht="38.25" hidden="1" outlineLevel="1">
      <c r="A116" s="371" t="s">
        <v>833</v>
      </c>
      <c r="B116" s="371" t="s">
        <v>834</v>
      </c>
      <c r="C116" s="372" t="s">
        <v>835</v>
      </c>
      <c r="D116" s="373">
        <v>0</v>
      </c>
      <c r="E116" s="373">
        <v>0</v>
      </c>
      <c r="F116" s="371">
        <v>54312.77</v>
      </c>
      <c r="G116" s="371">
        <v>64393.38</v>
      </c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  <c r="AB116" s="374"/>
      <c r="AC116" s="374"/>
      <c r="AD116" s="374"/>
      <c r="AE116" s="374"/>
      <c r="AF116" s="374"/>
      <c r="AG116" s="374"/>
      <c r="AH116" s="374"/>
      <c r="AI116" s="374"/>
      <c r="AJ116" s="374"/>
      <c r="AK116" s="374"/>
      <c r="AL116" s="374"/>
      <c r="AM116" s="374"/>
      <c r="AN116" s="374"/>
      <c r="AO116" s="374"/>
      <c r="AP116" s="374"/>
      <c r="AQ116" s="374"/>
      <c r="AR116" s="374"/>
      <c r="AS116" s="374"/>
      <c r="AT116" s="374"/>
      <c r="AU116" s="374"/>
      <c r="AV116" s="374"/>
      <c r="AW116" s="374"/>
      <c r="AX116" s="374"/>
      <c r="AY116" s="374"/>
    </row>
    <row r="117" spans="1:51" s="371" customFormat="1" ht="38.25" hidden="1" outlineLevel="1">
      <c r="A117" s="371" t="s">
        <v>836</v>
      </c>
      <c r="B117" s="371" t="s">
        <v>837</v>
      </c>
      <c r="C117" s="372" t="s">
        <v>838</v>
      </c>
      <c r="D117" s="373">
        <v>0</v>
      </c>
      <c r="E117" s="373">
        <v>0</v>
      </c>
      <c r="F117" s="371">
        <v>1371.7</v>
      </c>
      <c r="G117" s="371">
        <v>24914.26</v>
      </c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  <c r="AB117" s="374"/>
      <c r="AC117" s="374"/>
      <c r="AD117" s="374"/>
      <c r="AE117" s="374"/>
      <c r="AF117" s="374"/>
      <c r="AG117" s="374"/>
      <c r="AH117" s="374"/>
      <c r="AI117" s="374"/>
      <c r="AJ117" s="374"/>
      <c r="AK117" s="374"/>
      <c r="AL117" s="374"/>
      <c r="AM117" s="374"/>
      <c r="AN117" s="374"/>
      <c r="AO117" s="374"/>
      <c r="AP117" s="374"/>
      <c r="AQ117" s="374"/>
      <c r="AR117" s="374"/>
      <c r="AS117" s="374"/>
      <c r="AT117" s="374"/>
      <c r="AU117" s="374"/>
      <c r="AV117" s="374"/>
      <c r="AW117" s="374"/>
      <c r="AX117" s="374"/>
      <c r="AY117" s="374"/>
    </row>
    <row r="118" spans="1:51" s="371" customFormat="1" ht="38.25" hidden="1" outlineLevel="1">
      <c r="A118" s="371" t="s">
        <v>839</v>
      </c>
      <c r="B118" s="371" t="s">
        <v>840</v>
      </c>
      <c r="C118" s="372" t="s">
        <v>841</v>
      </c>
      <c r="D118" s="373">
        <v>0</v>
      </c>
      <c r="E118" s="373">
        <v>81147.42</v>
      </c>
      <c r="F118" s="371">
        <v>0</v>
      </c>
      <c r="G118" s="371">
        <v>0</v>
      </c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  <c r="AB118" s="374"/>
      <c r="AC118" s="374"/>
      <c r="AD118" s="374"/>
      <c r="AE118" s="374"/>
      <c r="AF118" s="374"/>
      <c r="AG118" s="374"/>
      <c r="AH118" s="374"/>
      <c r="AI118" s="374"/>
      <c r="AJ118" s="374"/>
      <c r="AK118" s="374"/>
      <c r="AL118" s="374"/>
      <c r="AM118" s="374"/>
      <c r="AN118" s="374"/>
      <c r="AO118" s="374"/>
      <c r="AP118" s="374"/>
      <c r="AQ118" s="374"/>
      <c r="AR118" s="374"/>
      <c r="AS118" s="374"/>
      <c r="AT118" s="374"/>
      <c r="AU118" s="374"/>
      <c r="AV118" s="374"/>
      <c r="AW118" s="374"/>
      <c r="AX118" s="374"/>
      <c r="AY118" s="374"/>
    </row>
    <row r="119" spans="1:51" s="371" customFormat="1" ht="38.25" hidden="1" outlineLevel="1">
      <c r="A119" s="371" t="s">
        <v>842</v>
      </c>
      <c r="B119" s="371" t="s">
        <v>843</v>
      </c>
      <c r="C119" s="372" t="s">
        <v>844</v>
      </c>
      <c r="D119" s="373">
        <v>4687.65</v>
      </c>
      <c r="E119" s="373">
        <v>554392.16</v>
      </c>
      <c r="F119" s="371">
        <v>102.34</v>
      </c>
      <c r="G119" s="371">
        <v>700.08</v>
      </c>
      <c r="H119" s="374"/>
      <c r="I119" s="374"/>
      <c r="J119" s="374"/>
      <c r="K119" s="374"/>
      <c r="L119" s="374"/>
      <c r="M119" s="374"/>
      <c r="N119" s="374"/>
      <c r="O119" s="374"/>
      <c r="P119" s="374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  <c r="AB119" s="374"/>
      <c r="AC119" s="374"/>
      <c r="AD119" s="374"/>
      <c r="AE119" s="374"/>
      <c r="AF119" s="374"/>
      <c r="AG119" s="374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4"/>
      <c r="AW119" s="374"/>
      <c r="AX119" s="374"/>
      <c r="AY119" s="374"/>
    </row>
    <row r="120" spans="1:51" s="371" customFormat="1" ht="38.25" hidden="1" outlineLevel="1">
      <c r="A120" s="371" t="s">
        <v>845</v>
      </c>
      <c r="B120" s="371" t="s">
        <v>846</v>
      </c>
      <c r="C120" s="372" t="s">
        <v>847</v>
      </c>
      <c r="D120" s="373">
        <v>2539.5</v>
      </c>
      <c r="E120" s="373">
        <v>9922.1</v>
      </c>
      <c r="F120" s="371">
        <v>845.35</v>
      </c>
      <c r="G120" s="371">
        <v>0</v>
      </c>
      <c r="H120" s="374"/>
      <c r="I120" s="374"/>
      <c r="J120" s="374"/>
      <c r="K120" s="374"/>
      <c r="L120" s="374"/>
      <c r="M120" s="374"/>
      <c r="N120" s="374"/>
      <c r="O120" s="374"/>
      <c r="P120" s="374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374"/>
      <c r="AD120" s="374"/>
      <c r="AE120" s="374"/>
      <c r="AF120" s="374"/>
      <c r="AG120" s="374"/>
      <c r="AH120" s="374"/>
      <c r="AI120" s="374"/>
      <c r="AJ120" s="374"/>
      <c r="AK120" s="374"/>
      <c r="AL120" s="374"/>
      <c r="AM120" s="374"/>
      <c r="AN120" s="374"/>
      <c r="AO120" s="374"/>
      <c r="AP120" s="374"/>
      <c r="AQ120" s="374"/>
      <c r="AR120" s="374"/>
      <c r="AS120" s="374"/>
      <c r="AT120" s="374"/>
      <c r="AU120" s="374"/>
      <c r="AV120" s="374"/>
      <c r="AW120" s="374"/>
      <c r="AX120" s="374"/>
      <c r="AY120" s="374"/>
    </row>
    <row r="121" spans="1:51" ht="12.75" customHeight="1" collapsed="1">
      <c r="A121" s="384" t="s">
        <v>1184</v>
      </c>
      <c r="B121" s="400" t="s">
        <v>1185</v>
      </c>
      <c r="C121" s="401"/>
      <c r="D121" s="403">
        <v>60174.26</v>
      </c>
      <c r="E121" s="403">
        <v>848381.05</v>
      </c>
      <c r="F121" s="403">
        <v>429214.25</v>
      </c>
      <c r="G121" s="403">
        <v>181167.05</v>
      </c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  <c r="AL121" s="384"/>
      <c r="AM121" s="384"/>
      <c r="AN121" s="384"/>
      <c r="AO121" s="384"/>
      <c r="AP121" s="384"/>
      <c r="AQ121" s="384"/>
      <c r="AR121" s="384"/>
      <c r="AS121" s="384"/>
      <c r="AT121" s="384"/>
      <c r="AU121" s="384"/>
      <c r="AV121" s="384"/>
      <c r="AW121" s="384"/>
      <c r="AX121" s="384"/>
      <c r="AY121" s="384"/>
    </row>
    <row r="122" spans="1:51" s="371" customFormat="1" ht="38.25" hidden="1" outlineLevel="1">
      <c r="A122" s="371" t="s">
        <v>746</v>
      </c>
      <c r="B122" s="371" t="s">
        <v>747</v>
      </c>
      <c r="C122" s="372" t="s">
        <v>748</v>
      </c>
      <c r="D122" s="373">
        <v>5859.29</v>
      </c>
      <c r="E122" s="373">
        <v>52724.4</v>
      </c>
      <c r="F122" s="371">
        <v>265990.97</v>
      </c>
      <c r="G122" s="371">
        <v>0</v>
      </c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74"/>
      <c r="AF122" s="374"/>
      <c r="AG122" s="374"/>
      <c r="AH122" s="374"/>
      <c r="AI122" s="374"/>
      <c r="AJ122" s="374"/>
      <c r="AK122" s="374"/>
      <c r="AL122" s="374"/>
      <c r="AM122" s="374"/>
      <c r="AN122" s="374"/>
      <c r="AO122" s="374"/>
      <c r="AP122" s="374"/>
      <c r="AQ122" s="374"/>
      <c r="AR122" s="374"/>
      <c r="AS122" s="374"/>
      <c r="AT122" s="374"/>
      <c r="AU122" s="374"/>
      <c r="AV122" s="374"/>
      <c r="AW122" s="374"/>
      <c r="AX122" s="374"/>
      <c r="AY122" s="374"/>
    </row>
    <row r="123" spans="1:51" s="371" customFormat="1" ht="38.25" hidden="1" outlineLevel="1">
      <c r="A123" s="371" t="s">
        <v>749</v>
      </c>
      <c r="B123" s="371" t="s">
        <v>750</v>
      </c>
      <c r="C123" s="372" t="s">
        <v>751</v>
      </c>
      <c r="D123" s="373">
        <v>0</v>
      </c>
      <c r="E123" s="373">
        <v>219714.51</v>
      </c>
      <c r="F123" s="371">
        <v>0</v>
      </c>
      <c r="G123" s="371">
        <v>0</v>
      </c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  <c r="AC123" s="374"/>
      <c r="AD123" s="374"/>
      <c r="AE123" s="374"/>
      <c r="AF123" s="374"/>
      <c r="AG123" s="374"/>
      <c r="AH123" s="374"/>
      <c r="AI123" s="374"/>
      <c r="AJ123" s="374"/>
      <c r="AK123" s="374"/>
      <c r="AL123" s="374"/>
      <c r="AM123" s="374"/>
      <c r="AN123" s="374"/>
      <c r="AO123" s="374"/>
      <c r="AP123" s="374"/>
      <c r="AQ123" s="374"/>
      <c r="AR123" s="374"/>
      <c r="AS123" s="374"/>
      <c r="AT123" s="374"/>
      <c r="AU123" s="374"/>
      <c r="AV123" s="374"/>
      <c r="AW123" s="374"/>
      <c r="AX123" s="374"/>
      <c r="AY123" s="374"/>
    </row>
    <row r="124" spans="1:51" s="371" customFormat="1" ht="38.25" hidden="1" outlineLevel="1">
      <c r="A124" s="371" t="s">
        <v>761</v>
      </c>
      <c r="B124" s="371" t="s">
        <v>762</v>
      </c>
      <c r="C124" s="372" t="s">
        <v>763</v>
      </c>
      <c r="D124" s="373">
        <v>0</v>
      </c>
      <c r="E124" s="373">
        <v>4037.51</v>
      </c>
      <c r="F124" s="371">
        <v>0</v>
      </c>
      <c r="G124" s="371">
        <v>0</v>
      </c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  <c r="AJ124" s="374"/>
      <c r="AK124" s="374"/>
      <c r="AL124" s="374"/>
      <c r="AM124" s="374"/>
      <c r="AN124" s="374"/>
      <c r="AO124" s="374"/>
      <c r="AP124" s="374"/>
      <c r="AQ124" s="374"/>
      <c r="AR124" s="374"/>
      <c r="AS124" s="374"/>
      <c r="AT124" s="374"/>
      <c r="AU124" s="374"/>
      <c r="AV124" s="374"/>
      <c r="AW124" s="374"/>
      <c r="AX124" s="374"/>
      <c r="AY124" s="374"/>
    </row>
    <row r="125" spans="1:51" s="371" customFormat="1" ht="38.25" hidden="1" outlineLevel="1">
      <c r="A125" s="371" t="s">
        <v>764</v>
      </c>
      <c r="B125" s="371" t="s">
        <v>765</v>
      </c>
      <c r="C125" s="372" t="s">
        <v>766</v>
      </c>
      <c r="D125" s="373">
        <v>131.03</v>
      </c>
      <c r="E125" s="373">
        <v>15195.92</v>
      </c>
      <c r="F125" s="371">
        <v>0</v>
      </c>
      <c r="G125" s="371">
        <v>0</v>
      </c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  <c r="AV125" s="374"/>
      <c r="AW125" s="374"/>
      <c r="AX125" s="374"/>
      <c r="AY125" s="374"/>
    </row>
    <row r="126" spans="1:51" s="371" customFormat="1" ht="38.25" hidden="1" outlineLevel="1">
      <c r="A126" s="371" t="s">
        <v>773</v>
      </c>
      <c r="B126" s="371" t="s">
        <v>774</v>
      </c>
      <c r="C126" s="372" t="s">
        <v>775</v>
      </c>
      <c r="D126" s="373">
        <v>290.66</v>
      </c>
      <c r="E126" s="373">
        <v>43869.9</v>
      </c>
      <c r="F126" s="371">
        <v>0</v>
      </c>
      <c r="G126" s="371">
        <v>0</v>
      </c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74"/>
      <c r="AO126" s="374"/>
      <c r="AP126" s="374"/>
      <c r="AQ126" s="374"/>
      <c r="AR126" s="374"/>
      <c r="AS126" s="374"/>
      <c r="AT126" s="374"/>
      <c r="AU126" s="374"/>
      <c r="AV126" s="374"/>
      <c r="AW126" s="374"/>
      <c r="AX126" s="374"/>
      <c r="AY126" s="374"/>
    </row>
    <row r="127" spans="1:51" s="371" customFormat="1" ht="38.25" hidden="1" outlineLevel="1">
      <c r="A127" s="371" t="s">
        <v>776</v>
      </c>
      <c r="B127" s="371" t="s">
        <v>777</v>
      </c>
      <c r="C127" s="372" t="s">
        <v>778</v>
      </c>
      <c r="D127" s="373">
        <v>0</v>
      </c>
      <c r="E127" s="373">
        <v>0</v>
      </c>
      <c r="F127" s="371">
        <v>6436.25</v>
      </c>
      <c r="G127" s="371">
        <v>0</v>
      </c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  <c r="AV127" s="374"/>
      <c r="AW127" s="374"/>
      <c r="AX127" s="374"/>
      <c r="AY127" s="374"/>
    </row>
    <row r="128" spans="1:51" s="371" customFormat="1" ht="38.25" hidden="1" outlineLevel="1">
      <c r="A128" s="371" t="s">
        <v>779</v>
      </c>
      <c r="B128" s="371" t="s">
        <v>780</v>
      </c>
      <c r="C128" s="372" t="s">
        <v>781</v>
      </c>
      <c r="D128" s="373">
        <v>20680.67</v>
      </c>
      <c r="E128" s="373">
        <v>60149.8</v>
      </c>
      <c r="F128" s="371">
        <v>0</v>
      </c>
      <c r="G128" s="371">
        <v>0</v>
      </c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  <c r="AK128" s="374"/>
      <c r="AL128" s="374"/>
      <c r="AM128" s="374"/>
      <c r="AN128" s="374"/>
      <c r="AO128" s="374"/>
      <c r="AP128" s="374"/>
      <c r="AQ128" s="374"/>
      <c r="AR128" s="374"/>
      <c r="AS128" s="374"/>
      <c r="AT128" s="374"/>
      <c r="AU128" s="374"/>
      <c r="AV128" s="374"/>
      <c r="AW128" s="374"/>
      <c r="AX128" s="374"/>
      <c r="AY128" s="374"/>
    </row>
    <row r="129" spans="1:51" s="371" customFormat="1" ht="38.25" hidden="1" outlineLevel="1">
      <c r="A129" s="371" t="s">
        <v>782</v>
      </c>
      <c r="B129" s="371" t="s">
        <v>783</v>
      </c>
      <c r="C129" s="372" t="s">
        <v>784</v>
      </c>
      <c r="D129" s="373">
        <v>0</v>
      </c>
      <c r="E129" s="373">
        <v>3865.22</v>
      </c>
      <c r="F129" s="371">
        <v>1720.5</v>
      </c>
      <c r="G129" s="371">
        <v>0</v>
      </c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G129" s="374"/>
      <c r="AH129" s="374"/>
      <c r="AI129" s="374"/>
      <c r="AJ129" s="374"/>
      <c r="AK129" s="374"/>
      <c r="AL129" s="374"/>
      <c r="AM129" s="374"/>
      <c r="AN129" s="374"/>
      <c r="AO129" s="374"/>
      <c r="AP129" s="374"/>
      <c r="AQ129" s="374"/>
      <c r="AR129" s="374"/>
      <c r="AS129" s="374"/>
      <c r="AT129" s="374"/>
      <c r="AU129" s="374"/>
      <c r="AV129" s="374"/>
      <c r="AW129" s="374"/>
      <c r="AX129" s="374"/>
      <c r="AY129" s="374"/>
    </row>
    <row r="130" spans="1:51" s="371" customFormat="1" ht="38.25" hidden="1" outlineLevel="1">
      <c r="A130" s="371" t="s">
        <v>791</v>
      </c>
      <c r="B130" s="371" t="s">
        <v>792</v>
      </c>
      <c r="C130" s="372" t="s">
        <v>793</v>
      </c>
      <c r="D130" s="373">
        <v>0</v>
      </c>
      <c r="E130" s="373">
        <v>0</v>
      </c>
      <c r="F130" s="371">
        <v>829.8</v>
      </c>
      <c r="G130" s="371">
        <v>0</v>
      </c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  <c r="AD130" s="374"/>
      <c r="AE130" s="374"/>
      <c r="AF130" s="374"/>
      <c r="AG130" s="374"/>
      <c r="AH130" s="374"/>
      <c r="AI130" s="374"/>
      <c r="AJ130" s="374"/>
      <c r="AK130" s="374"/>
      <c r="AL130" s="374"/>
      <c r="AM130" s="374"/>
      <c r="AN130" s="374"/>
      <c r="AO130" s="374"/>
      <c r="AP130" s="374"/>
      <c r="AQ130" s="374"/>
      <c r="AR130" s="374"/>
      <c r="AS130" s="374"/>
      <c r="AT130" s="374"/>
      <c r="AU130" s="374"/>
      <c r="AV130" s="374"/>
      <c r="AW130" s="374"/>
      <c r="AX130" s="374"/>
      <c r="AY130" s="374"/>
    </row>
    <row r="131" spans="1:51" ht="12.75" customHeight="1" collapsed="1">
      <c r="A131" s="384" t="s">
        <v>1186</v>
      </c>
      <c r="B131" s="400" t="s">
        <v>1187</v>
      </c>
      <c r="C131" s="401"/>
      <c r="D131" s="403">
        <v>26961.65</v>
      </c>
      <c r="E131" s="403">
        <v>399557.26</v>
      </c>
      <c r="F131" s="403">
        <v>274977.52</v>
      </c>
      <c r="G131" s="403">
        <v>0</v>
      </c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  <c r="AL131" s="384"/>
      <c r="AM131" s="384"/>
      <c r="AN131" s="384"/>
      <c r="AO131" s="384"/>
      <c r="AP131" s="384"/>
      <c r="AQ131" s="384"/>
      <c r="AR131" s="384"/>
      <c r="AS131" s="384"/>
      <c r="AT131" s="384"/>
      <c r="AU131" s="384"/>
      <c r="AV131" s="384"/>
      <c r="AW131" s="384"/>
      <c r="AX131" s="384"/>
      <c r="AY131" s="384"/>
    </row>
    <row r="132" spans="1:51" s="371" customFormat="1" ht="38.25" hidden="1" outlineLevel="1">
      <c r="A132" s="371" t="s">
        <v>269</v>
      </c>
      <c r="B132" s="371" t="s">
        <v>270</v>
      </c>
      <c r="C132" s="372" t="s">
        <v>271</v>
      </c>
      <c r="D132" s="373">
        <v>-341413.25</v>
      </c>
      <c r="E132" s="373">
        <v>-735</v>
      </c>
      <c r="F132" s="371">
        <v>0</v>
      </c>
      <c r="G132" s="371">
        <v>0</v>
      </c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374"/>
      <c r="AR132" s="374"/>
      <c r="AS132" s="374"/>
      <c r="AT132" s="374"/>
      <c r="AU132" s="374"/>
      <c r="AV132" s="374"/>
      <c r="AW132" s="374"/>
      <c r="AX132" s="374"/>
      <c r="AY132" s="374"/>
    </row>
    <row r="133" spans="1:51" s="371" customFormat="1" ht="38.25" hidden="1" outlineLevel="1">
      <c r="A133" s="371" t="s">
        <v>353</v>
      </c>
      <c r="B133" s="371" t="s">
        <v>354</v>
      </c>
      <c r="C133" s="372" t="s">
        <v>355</v>
      </c>
      <c r="D133" s="373">
        <v>6027.19</v>
      </c>
      <c r="E133" s="373">
        <v>684.96</v>
      </c>
      <c r="F133" s="371">
        <v>13054.96</v>
      </c>
      <c r="G133" s="371">
        <v>0</v>
      </c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74"/>
      <c r="AF133" s="374"/>
      <c r="AG133" s="374"/>
      <c r="AH133" s="374"/>
      <c r="AI133" s="374"/>
      <c r="AJ133" s="374"/>
      <c r="AK133" s="374"/>
      <c r="AL133" s="374"/>
      <c r="AM133" s="374"/>
      <c r="AN133" s="374"/>
      <c r="AO133" s="374"/>
      <c r="AP133" s="374"/>
      <c r="AQ133" s="374"/>
      <c r="AR133" s="374"/>
      <c r="AS133" s="374"/>
      <c r="AT133" s="374"/>
      <c r="AU133" s="374"/>
      <c r="AV133" s="374"/>
      <c r="AW133" s="374"/>
      <c r="AX133" s="374"/>
      <c r="AY133" s="374"/>
    </row>
    <row r="134" spans="1:51" s="371" customFormat="1" ht="38.25" hidden="1" outlineLevel="1">
      <c r="A134" s="371" t="s">
        <v>356</v>
      </c>
      <c r="B134" s="371" t="s">
        <v>357</v>
      </c>
      <c r="C134" s="372" t="s">
        <v>358</v>
      </c>
      <c r="D134" s="373">
        <v>263.84</v>
      </c>
      <c r="E134" s="373">
        <v>0</v>
      </c>
      <c r="F134" s="371">
        <v>0</v>
      </c>
      <c r="G134" s="371">
        <v>0</v>
      </c>
      <c r="H134" s="374"/>
      <c r="I134" s="374"/>
      <c r="J134" s="374"/>
      <c r="K134" s="374"/>
      <c r="L134" s="374"/>
      <c r="M134" s="374"/>
      <c r="N134" s="374"/>
      <c r="O134" s="374"/>
      <c r="P134" s="374"/>
      <c r="Q134" s="374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  <c r="AC134" s="374"/>
      <c r="AD134" s="374"/>
      <c r="AE134" s="374"/>
      <c r="AF134" s="374"/>
      <c r="AG134" s="374"/>
      <c r="AH134" s="374"/>
      <c r="AI134" s="374"/>
      <c r="AJ134" s="374"/>
      <c r="AK134" s="374"/>
      <c r="AL134" s="374"/>
      <c r="AM134" s="374"/>
      <c r="AN134" s="374"/>
      <c r="AO134" s="374"/>
      <c r="AP134" s="374"/>
      <c r="AQ134" s="374"/>
      <c r="AR134" s="374"/>
      <c r="AS134" s="374"/>
      <c r="AT134" s="374"/>
      <c r="AU134" s="374"/>
      <c r="AV134" s="374"/>
      <c r="AW134" s="374"/>
      <c r="AX134" s="374"/>
      <c r="AY134" s="374"/>
    </row>
    <row r="135" spans="1:51" s="371" customFormat="1" ht="38.25" hidden="1" outlineLevel="1">
      <c r="A135" s="371" t="s">
        <v>359</v>
      </c>
      <c r="B135" s="371" t="s">
        <v>360</v>
      </c>
      <c r="C135" s="372" t="s">
        <v>361</v>
      </c>
      <c r="D135" s="373">
        <v>0</v>
      </c>
      <c r="E135" s="373">
        <v>11777.64</v>
      </c>
      <c r="F135" s="371">
        <v>0</v>
      </c>
      <c r="G135" s="371">
        <v>0</v>
      </c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  <c r="AC135" s="374"/>
      <c r="AD135" s="374"/>
      <c r="AE135" s="374"/>
      <c r="AF135" s="374"/>
      <c r="AG135" s="374"/>
      <c r="AH135" s="374"/>
      <c r="AI135" s="374"/>
      <c r="AJ135" s="374"/>
      <c r="AK135" s="374"/>
      <c r="AL135" s="374"/>
      <c r="AM135" s="374"/>
      <c r="AN135" s="374"/>
      <c r="AO135" s="374"/>
      <c r="AP135" s="374"/>
      <c r="AQ135" s="374"/>
      <c r="AR135" s="374"/>
      <c r="AS135" s="374"/>
      <c r="AT135" s="374"/>
      <c r="AU135" s="374"/>
      <c r="AV135" s="374"/>
      <c r="AW135" s="374"/>
      <c r="AX135" s="374"/>
      <c r="AY135" s="374"/>
    </row>
    <row r="136" spans="1:51" s="371" customFormat="1" ht="38.25" hidden="1" outlineLevel="1">
      <c r="A136" s="371" t="s">
        <v>362</v>
      </c>
      <c r="B136" s="371" t="s">
        <v>363</v>
      </c>
      <c r="C136" s="372" t="s">
        <v>364</v>
      </c>
      <c r="D136" s="373">
        <v>0</v>
      </c>
      <c r="E136" s="373">
        <v>654.04</v>
      </c>
      <c r="F136" s="371">
        <v>0</v>
      </c>
      <c r="G136" s="371">
        <v>0</v>
      </c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  <c r="AV136" s="374"/>
      <c r="AW136" s="374"/>
      <c r="AX136" s="374"/>
      <c r="AY136" s="374"/>
    </row>
    <row r="137" spans="1:51" s="371" customFormat="1" ht="38.25" hidden="1" outlineLevel="1">
      <c r="A137" s="371" t="s">
        <v>365</v>
      </c>
      <c r="B137" s="371" t="s">
        <v>366</v>
      </c>
      <c r="C137" s="372" t="s">
        <v>367</v>
      </c>
      <c r="D137" s="373">
        <v>0</v>
      </c>
      <c r="E137" s="373">
        <v>281.81</v>
      </c>
      <c r="F137" s="371">
        <v>307.93</v>
      </c>
      <c r="G137" s="371">
        <v>0</v>
      </c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4"/>
      <c r="AE137" s="374"/>
      <c r="AF137" s="374"/>
      <c r="AG137" s="374"/>
      <c r="AH137" s="374"/>
      <c r="AI137" s="374"/>
      <c r="AJ137" s="374"/>
      <c r="AK137" s="374"/>
      <c r="AL137" s="374"/>
      <c r="AM137" s="374"/>
      <c r="AN137" s="374"/>
      <c r="AO137" s="374"/>
      <c r="AP137" s="374"/>
      <c r="AQ137" s="374"/>
      <c r="AR137" s="374"/>
      <c r="AS137" s="374"/>
      <c r="AT137" s="374"/>
      <c r="AU137" s="374"/>
      <c r="AV137" s="374"/>
      <c r="AW137" s="374"/>
      <c r="AX137" s="374"/>
      <c r="AY137" s="374"/>
    </row>
    <row r="138" spans="1:51" s="371" customFormat="1" ht="38.25" hidden="1" outlineLevel="1">
      <c r="A138" s="371" t="s">
        <v>374</v>
      </c>
      <c r="B138" s="371" t="s">
        <v>375</v>
      </c>
      <c r="C138" s="372" t="s">
        <v>376</v>
      </c>
      <c r="D138" s="373">
        <v>0</v>
      </c>
      <c r="E138" s="373">
        <v>0</v>
      </c>
      <c r="F138" s="371">
        <v>377459.16</v>
      </c>
      <c r="G138" s="371">
        <v>0</v>
      </c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  <c r="AC138" s="374"/>
      <c r="AD138" s="374"/>
      <c r="AE138" s="374"/>
      <c r="AF138" s="374"/>
      <c r="AG138" s="374"/>
      <c r="AH138" s="374"/>
      <c r="AI138" s="374"/>
      <c r="AJ138" s="374"/>
      <c r="AK138" s="374"/>
      <c r="AL138" s="374"/>
      <c r="AM138" s="374"/>
      <c r="AN138" s="374"/>
      <c r="AO138" s="374"/>
      <c r="AP138" s="374"/>
      <c r="AQ138" s="374"/>
      <c r="AR138" s="374"/>
      <c r="AS138" s="374"/>
      <c r="AT138" s="374"/>
      <c r="AU138" s="374"/>
      <c r="AV138" s="374"/>
      <c r="AW138" s="374"/>
      <c r="AX138" s="374"/>
      <c r="AY138" s="374"/>
    </row>
    <row r="139" spans="1:51" s="371" customFormat="1" ht="38.25" hidden="1" outlineLevel="1">
      <c r="A139" s="371" t="s">
        <v>377</v>
      </c>
      <c r="B139" s="371" t="s">
        <v>378</v>
      </c>
      <c r="C139" s="372" t="s">
        <v>379</v>
      </c>
      <c r="D139" s="373">
        <v>0</v>
      </c>
      <c r="E139" s="373">
        <v>0</v>
      </c>
      <c r="F139" s="371">
        <v>80528.83</v>
      </c>
      <c r="G139" s="371">
        <v>0</v>
      </c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4"/>
      <c r="AJ139" s="374"/>
      <c r="AK139" s="374"/>
      <c r="AL139" s="374"/>
      <c r="AM139" s="374"/>
      <c r="AN139" s="374"/>
      <c r="AO139" s="374"/>
      <c r="AP139" s="374"/>
      <c r="AQ139" s="374"/>
      <c r="AR139" s="374"/>
      <c r="AS139" s="374"/>
      <c r="AT139" s="374"/>
      <c r="AU139" s="374"/>
      <c r="AV139" s="374"/>
      <c r="AW139" s="374"/>
      <c r="AX139" s="374"/>
      <c r="AY139" s="374"/>
    </row>
    <row r="140" spans="1:51" s="371" customFormat="1" ht="38.25" hidden="1" outlineLevel="1">
      <c r="A140" s="371" t="s">
        <v>380</v>
      </c>
      <c r="B140" s="371" t="s">
        <v>381</v>
      </c>
      <c r="C140" s="372" t="s">
        <v>382</v>
      </c>
      <c r="D140" s="373">
        <v>0</v>
      </c>
      <c r="E140" s="373">
        <v>0</v>
      </c>
      <c r="F140" s="371">
        <v>57791.51</v>
      </c>
      <c r="G140" s="371">
        <v>0</v>
      </c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  <c r="AC140" s="374"/>
      <c r="AD140" s="374"/>
      <c r="AE140" s="374"/>
      <c r="AF140" s="374"/>
      <c r="AG140" s="374"/>
      <c r="AH140" s="374"/>
      <c r="AI140" s="374"/>
      <c r="AJ140" s="374"/>
      <c r="AK140" s="374"/>
      <c r="AL140" s="374"/>
      <c r="AM140" s="374"/>
      <c r="AN140" s="374"/>
      <c r="AO140" s="374"/>
      <c r="AP140" s="374"/>
      <c r="AQ140" s="374"/>
      <c r="AR140" s="374"/>
      <c r="AS140" s="374"/>
      <c r="AT140" s="374"/>
      <c r="AU140" s="374"/>
      <c r="AV140" s="374"/>
      <c r="AW140" s="374"/>
      <c r="AX140" s="374"/>
      <c r="AY140" s="374"/>
    </row>
    <row r="141" spans="1:51" s="371" customFormat="1" ht="38.25" hidden="1" outlineLevel="1">
      <c r="A141" s="371" t="s">
        <v>383</v>
      </c>
      <c r="B141" s="371" t="s">
        <v>384</v>
      </c>
      <c r="C141" s="372" t="s">
        <v>385</v>
      </c>
      <c r="D141" s="373">
        <v>0</v>
      </c>
      <c r="E141" s="373">
        <v>0</v>
      </c>
      <c r="F141" s="371">
        <v>9106.24</v>
      </c>
      <c r="G141" s="371">
        <v>0</v>
      </c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  <c r="AY141" s="374"/>
    </row>
    <row r="142" spans="1:51" s="371" customFormat="1" ht="38.25" hidden="1" outlineLevel="1">
      <c r="A142" s="371" t="s">
        <v>392</v>
      </c>
      <c r="B142" s="371" t="s">
        <v>393</v>
      </c>
      <c r="C142" s="372" t="s">
        <v>394</v>
      </c>
      <c r="D142" s="373">
        <v>2756.99</v>
      </c>
      <c r="E142" s="373">
        <v>5890.75</v>
      </c>
      <c r="F142" s="371">
        <v>745.2</v>
      </c>
      <c r="G142" s="371">
        <v>0</v>
      </c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  <c r="AC142" s="374"/>
      <c r="AD142" s="374"/>
      <c r="AE142" s="374"/>
      <c r="AF142" s="374"/>
      <c r="AG142" s="374"/>
      <c r="AH142" s="374"/>
      <c r="AI142" s="374"/>
      <c r="AJ142" s="374"/>
      <c r="AK142" s="374"/>
      <c r="AL142" s="374"/>
      <c r="AM142" s="374"/>
      <c r="AN142" s="374"/>
      <c r="AO142" s="374"/>
      <c r="AP142" s="374"/>
      <c r="AQ142" s="374"/>
      <c r="AR142" s="374"/>
      <c r="AS142" s="374"/>
      <c r="AT142" s="374"/>
      <c r="AU142" s="374"/>
      <c r="AV142" s="374"/>
      <c r="AW142" s="374"/>
      <c r="AX142" s="374"/>
      <c r="AY142" s="374"/>
    </row>
    <row r="143" spans="1:51" s="371" customFormat="1" ht="38.25" hidden="1" outlineLevel="1">
      <c r="A143" s="371" t="s">
        <v>395</v>
      </c>
      <c r="B143" s="371" t="s">
        <v>396</v>
      </c>
      <c r="C143" s="372" t="s">
        <v>397</v>
      </c>
      <c r="D143" s="373">
        <v>0</v>
      </c>
      <c r="E143" s="373">
        <v>0</v>
      </c>
      <c r="F143" s="371">
        <v>4346</v>
      </c>
      <c r="G143" s="371">
        <v>0</v>
      </c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4"/>
      <c r="AO143" s="374"/>
      <c r="AP143" s="374"/>
      <c r="AQ143" s="374"/>
      <c r="AR143" s="374"/>
      <c r="AS143" s="374"/>
      <c r="AT143" s="374"/>
      <c r="AU143" s="374"/>
      <c r="AV143" s="374"/>
      <c r="AW143" s="374"/>
      <c r="AX143" s="374"/>
      <c r="AY143" s="374"/>
    </row>
    <row r="144" spans="1:51" s="371" customFormat="1" ht="38.25" hidden="1" outlineLevel="1">
      <c r="A144" s="371" t="s">
        <v>404</v>
      </c>
      <c r="B144" s="371" t="s">
        <v>405</v>
      </c>
      <c r="C144" s="372" t="s">
        <v>406</v>
      </c>
      <c r="D144" s="373">
        <v>0</v>
      </c>
      <c r="E144" s="373">
        <v>9115.98</v>
      </c>
      <c r="F144" s="371">
        <v>8740.48</v>
      </c>
      <c r="G144" s="371">
        <v>0</v>
      </c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  <c r="AC144" s="374"/>
      <c r="AD144" s="374"/>
      <c r="AE144" s="374"/>
      <c r="AF144" s="374"/>
      <c r="AG144" s="374"/>
      <c r="AH144" s="374"/>
      <c r="AI144" s="374"/>
      <c r="AJ144" s="374"/>
      <c r="AK144" s="374"/>
      <c r="AL144" s="374"/>
      <c r="AM144" s="374"/>
      <c r="AN144" s="374"/>
      <c r="AO144" s="374"/>
      <c r="AP144" s="374"/>
      <c r="AQ144" s="374"/>
      <c r="AR144" s="374"/>
      <c r="AS144" s="374"/>
      <c r="AT144" s="374"/>
      <c r="AU144" s="374"/>
      <c r="AV144" s="374"/>
      <c r="AW144" s="374"/>
      <c r="AX144" s="374"/>
      <c r="AY144" s="374"/>
    </row>
    <row r="145" spans="1:51" s="371" customFormat="1" ht="38.25" hidden="1" outlineLevel="1">
      <c r="A145" s="371" t="s">
        <v>407</v>
      </c>
      <c r="B145" s="371" t="s">
        <v>408</v>
      </c>
      <c r="C145" s="372" t="s">
        <v>409</v>
      </c>
      <c r="D145" s="373">
        <v>0</v>
      </c>
      <c r="E145" s="373">
        <v>395</v>
      </c>
      <c r="F145" s="371">
        <v>0</v>
      </c>
      <c r="G145" s="371">
        <v>0</v>
      </c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374"/>
      <c r="AH145" s="374"/>
      <c r="AI145" s="374"/>
      <c r="AJ145" s="374"/>
      <c r="AK145" s="374"/>
      <c r="AL145" s="374"/>
      <c r="AM145" s="374"/>
      <c r="AN145" s="374"/>
      <c r="AO145" s="374"/>
      <c r="AP145" s="374"/>
      <c r="AQ145" s="374"/>
      <c r="AR145" s="374"/>
      <c r="AS145" s="374"/>
      <c r="AT145" s="374"/>
      <c r="AU145" s="374"/>
      <c r="AV145" s="374"/>
      <c r="AW145" s="374"/>
      <c r="AX145" s="374"/>
      <c r="AY145" s="374"/>
    </row>
    <row r="146" spans="1:51" s="371" customFormat="1" ht="38.25" hidden="1" outlineLevel="1">
      <c r="A146" s="371" t="s">
        <v>413</v>
      </c>
      <c r="B146" s="371" t="s">
        <v>414</v>
      </c>
      <c r="C146" s="372" t="s">
        <v>415</v>
      </c>
      <c r="D146" s="373">
        <v>0</v>
      </c>
      <c r="E146" s="373">
        <v>470</v>
      </c>
      <c r="F146" s="371">
        <v>0</v>
      </c>
      <c r="G146" s="371">
        <v>0</v>
      </c>
      <c r="H146" s="374"/>
      <c r="I146" s="374"/>
      <c r="J146" s="374"/>
      <c r="K146" s="374"/>
      <c r="L146" s="374"/>
      <c r="M146" s="374"/>
      <c r="N146" s="374"/>
      <c r="O146" s="374"/>
      <c r="P146" s="374"/>
      <c r="Q146" s="374"/>
      <c r="R146" s="374"/>
      <c r="S146" s="374"/>
      <c r="T146" s="374"/>
      <c r="U146" s="374"/>
      <c r="V146" s="374"/>
      <c r="W146" s="374"/>
      <c r="X146" s="374"/>
      <c r="Y146" s="374"/>
      <c r="Z146" s="374"/>
      <c r="AA146" s="374"/>
      <c r="AB146" s="374"/>
      <c r="AC146" s="374"/>
      <c r="AD146" s="374"/>
      <c r="AE146" s="374"/>
      <c r="AF146" s="374"/>
      <c r="AG146" s="374"/>
      <c r="AH146" s="374"/>
      <c r="AI146" s="374"/>
      <c r="AJ146" s="374"/>
      <c r="AK146" s="374"/>
      <c r="AL146" s="374"/>
      <c r="AM146" s="374"/>
      <c r="AN146" s="374"/>
      <c r="AO146" s="374"/>
      <c r="AP146" s="374"/>
      <c r="AQ146" s="374"/>
      <c r="AR146" s="374"/>
      <c r="AS146" s="374"/>
      <c r="AT146" s="374"/>
      <c r="AU146" s="374"/>
      <c r="AV146" s="374"/>
      <c r="AW146" s="374"/>
      <c r="AX146" s="374"/>
      <c r="AY146" s="374"/>
    </row>
    <row r="147" spans="1:51" s="371" customFormat="1" ht="38.25" hidden="1" outlineLevel="1">
      <c r="A147" s="371" t="s">
        <v>416</v>
      </c>
      <c r="B147" s="371" t="s">
        <v>417</v>
      </c>
      <c r="C147" s="372" t="s">
        <v>418</v>
      </c>
      <c r="D147" s="373">
        <v>0</v>
      </c>
      <c r="E147" s="373">
        <v>2345.83</v>
      </c>
      <c r="F147" s="371">
        <v>643.74</v>
      </c>
      <c r="G147" s="371">
        <v>0</v>
      </c>
      <c r="H147" s="374"/>
      <c r="I147" s="374"/>
      <c r="J147" s="374"/>
      <c r="K147" s="374"/>
      <c r="L147" s="374"/>
      <c r="M147" s="374"/>
      <c r="N147" s="374"/>
      <c r="O147" s="374"/>
      <c r="P147" s="374"/>
      <c r="Q147" s="374"/>
      <c r="R147" s="374"/>
      <c r="S147" s="374"/>
      <c r="T147" s="374"/>
      <c r="U147" s="374"/>
      <c r="V147" s="374"/>
      <c r="W147" s="374"/>
      <c r="X147" s="374"/>
      <c r="Y147" s="374"/>
      <c r="Z147" s="374"/>
      <c r="AA147" s="374"/>
      <c r="AB147" s="374"/>
      <c r="AC147" s="374"/>
      <c r="AD147" s="374"/>
      <c r="AE147" s="374"/>
      <c r="AF147" s="374"/>
      <c r="AG147" s="374"/>
      <c r="AH147" s="374"/>
      <c r="AI147" s="374"/>
      <c r="AJ147" s="374"/>
      <c r="AK147" s="374"/>
      <c r="AL147" s="374"/>
      <c r="AM147" s="374"/>
      <c r="AN147" s="374"/>
      <c r="AO147" s="374"/>
      <c r="AP147" s="374"/>
      <c r="AQ147" s="374"/>
      <c r="AR147" s="374"/>
      <c r="AS147" s="374"/>
      <c r="AT147" s="374"/>
      <c r="AU147" s="374"/>
      <c r="AV147" s="374"/>
      <c r="AW147" s="374"/>
      <c r="AX147" s="374"/>
      <c r="AY147" s="374"/>
    </row>
    <row r="148" spans="1:51" s="371" customFormat="1" ht="38.25" hidden="1" outlineLevel="1">
      <c r="A148" s="371" t="s">
        <v>425</v>
      </c>
      <c r="B148" s="371" t="s">
        <v>426</v>
      </c>
      <c r="C148" s="372" t="s">
        <v>427</v>
      </c>
      <c r="D148" s="373">
        <v>2225.2</v>
      </c>
      <c r="E148" s="373">
        <v>4566.825</v>
      </c>
      <c r="F148" s="371">
        <v>20024.185</v>
      </c>
      <c r="G148" s="371">
        <v>935.76</v>
      </c>
      <c r="H148" s="374"/>
      <c r="I148" s="374"/>
      <c r="J148" s="374"/>
      <c r="K148" s="374"/>
      <c r="L148" s="374"/>
      <c r="M148" s="374"/>
      <c r="N148" s="374"/>
      <c r="O148" s="374"/>
      <c r="P148" s="374"/>
      <c r="Q148" s="374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374"/>
      <c r="AH148" s="374"/>
      <c r="AI148" s="374"/>
      <c r="AJ148" s="374"/>
      <c r="AK148" s="374"/>
      <c r="AL148" s="374"/>
      <c r="AM148" s="374"/>
      <c r="AN148" s="374"/>
      <c r="AO148" s="374"/>
      <c r="AP148" s="374"/>
      <c r="AQ148" s="374"/>
      <c r="AR148" s="374"/>
      <c r="AS148" s="374"/>
      <c r="AT148" s="374"/>
      <c r="AU148" s="374"/>
      <c r="AV148" s="374"/>
      <c r="AW148" s="374"/>
      <c r="AX148" s="374"/>
      <c r="AY148" s="374"/>
    </row>
    <row r="149" spans="1:51" s="371" customFormat="1" ht="38.25" hidden="1" outlineLevel="1">
      <c r="A149" s="371" t="s">
        <v>428</v>
      </c>
      <c r="B149" s="371" t="s">
        <v>429</v>
      </c>
      <c r="C149" s="372" t="s">
        <v>430</v>
      </c>
      <c r="D149" s="373">
        <v>78.85</v>
      </c>
      <c r="E149" s="373">
        <v>133.2</v>
      </c>
      <c r="F149" s="371">
        <v>0</v>
      </c>
      <c r="G149" s="371">
        <v>0</v>
      </c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74"/>
      <c r="AR149" s="374"/>
      <c r="AS149" s="374"/>
      <c r="AT149" s="374"/>
      <c r="AU149" s="374"/>
      <c r="AV149" s="374"/>
      <c r="AW149" s="374"/>
      <c r="AX149" s="374"/>
      <c r="AY149" s="374"/>
    </row>
    <row r="150" spans="1:51" s="371" customFormat="1" ht="38.25" hidden="1" outlineLevel="1">
      <c r="A150" s="371" t="s">
        <v>434</v>
      </c>
      <c r="B150" s="371" t="s">
        <v>435</v>
      </c>
      <c r="C150" s="372" t="s">
        <v>436</v>
      </c>
      <c r="D150" s="373">
        <v>0</v>
      </c>
      <c r="E150" s="373">
        <v>997.87</v>
      </c>
      <c r="F150" s="371">
        <v>0</v>
      </c>
      <c r="G150" s="371">
        <v>0</v>
      </c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374"/>
      <c r="S150" s="374"/>
      <c r="T150" s="374"/>
      <c r="U150" s="374"/>
      <c r="V150" s="374"/>
      <c r="W150" s="374"/>
      <c r="X150" s="374"/>
      <c r="Y150" s="374"/>
      <c r="Z150" s="374"/>
      <c r="AA150" s="374"/>
      <c r="AB150" s="374"/>
      <c r="AC150" s="374"/>
      <c r="AD150" s="374"/>
      <c r="AE150" s="374"/>
      <c r="AF150" s="374"/>
      <c r="AG150" s="374"/>
      <c r="AH150" s="374"/>
      <c r="AI150" s="374"/>
      <c r="AJ150" s="374"/>
      <c r="AK150" s="374"/>
      <c r="AL150" s="374"/>
      <c r="AM150" s="374"/>
      <c r="AN150" s="374"/>
      <c r="AO150" s="374"/>
      <c r="AP150" s="374"/>
      <c r="AQ150" s="374"/>
      <c r="AR150" s="374"/>
      <c r="AS150" s="374"/>
      <c r="AT150" s="374"/>
      <c r="AU150" s="374"/>
      <c r="AV150" s="374"/>
      <c r="AW150" s="374"/>
      <c r="AX150" s="374"/>
      <c r="AY150" s="374"/>
    </row>
    <row r="151" spans="1:51" s="371" customFormat="1" ht="38.25" hidden="1" outlineLevel="1">
      <c r="A151" s="371" t="s">
        <v>437</v>
      </c>
      <c r="B151" s="371" t="s">
        <v>438</v>
      </c>
      <c r="C151" s="372" t="s">
        <v>439</v>
      </c>
      <c r="D151" s="373">
        <v>-688.76</v>
      </c>
      <c r="E151" s="373">
        <v>0</v>
      </c>
      <c r="F151" s="371">
        <v>0</v>
      </c>
      <c r="G151" s="371">
        <v>0</v>
      </c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4"/>
      <c r="AR151" s="374"/>
      <c r="AS151" s="374"/>
      <c r="AT151" s="374"/>
      <c r="AU151" s="374"/>
      <c r="AV151" s="374"/>
      <c r="AW151" s="374"/>
      <c r="AX151" s="374"/>
      <c r="AY151" s="374"/>
    </row>
    <row r="152" spans="1:51" s="371" customFormat="1" ht="38.25" hidden="1" outlineLevel="1">
      <c r="A152" s="371" t="s">
        <v>443</v>
      </c>
      <c r="B152" s="371" t="s">
        <v>444</v>
      </c>
      <c r="C152" s="372" t="s">
        <v>445</v>
      </c>
      <c r="D152" s="373">
        <v>10740</v>
      </c>
      <c r="E152" s="373">
        <v>126144.28</v>
      </c>
      <c r="F152" s="371">
        <v>25497.71</v>
      </c>
      <c r="G152" s="371">
        <v>4177.5</v>
      </c>
      <c r="H152" s="374"/>
      <c r="I152" s="374"/>
      <c r="J152" s="374"/>
      <c r="K152" s="374"/>
      <c r="L152" s="374"/>
      <c r="M152" s="374"/>
      <c r="N152" s="374"/>
      <c r="O152" s="374"/>
      <c r="P152" s="374"/>
      <c r="Q152" s="374"/>
      <c r="R152" s="374"/>
      <c r="S152" s="374"/>
      <c r="T152" s="374"/>
      <c r="U152" s="374"/>
      <c r="V152" s="374"/>
      <c r="W152" s="374"/>
      <c r="X152" s="374"/>
      <c r="Y152" s="374"/>
      <c r="Z152" s="374"/>
      <c r="AA152" s="374"/>
      <c r="AB152" s="374"/>
      <c r="AC152" s="374"/>
      <c r="AD152" s="374"/>
      <c r="AE152" s="374"/>
      <c r="AF152" s="374"/>
      <c r="AG152" s="374"/>
      <c r="AH152" s="374"/>
      <c r="AI152" s="374"/>
      <c r="AJ152" s="374"/>
      <c r="AK152" s="374"/>
      <c r="AL152" s="374"/>
      <c r="AM152" s="374"/>
      <c r="AN152" s="374"/>
      <c r="AO152" s="374"/>
      <c r="AP152" s="374"/>
      <c r="AQ152" s="374"/>
      <c r="AR152" s="374"/>
      <c r="AS152" s="374"/>
      <c r="AT152" s="374"/>
      <c r="AU152" s="374"/>
      <c r="AV152" s="374"/>
      <c r="AW152" s="374"/>
      <c r="AX152" s="374"/>
      <c r="AY152" s="374"/>
    </row>
    <row r="153" spans="1:51" s="371" customFormat="1" ht="38.25" hidden="1" outlineLevel="1">
      <c r="A153" s="371" t="s">
        <v>446</v>
      </c>
      <c r="B153" s="371" t="s">
        <v>447</v>
      </c>
      <c r="C153" s="372" t="s">
        <v>448</v>
      </c>
      <c r="D153" s="373">
        <v>0</v>
      </c>
      <c r="E153" s="373">
        <v>118</v>
      </c>
      <c r="F153" s="371">
        <v>0</v>
      </c>
      <c r="G153" s="371">
        <v>0</v>
      </c>
      <c r="H153" s="374"/>
      <c r="I153" s="374"/>
      <c r="J153" s="374"/>
      <c r="K153" s="374"/>
      <c r="L153" s="374"/>
      <c r="M153" s="374"/>
      <c r="N153" s="374"/>
      <c r="O153" s="374"/>
      <c r="P153" s="374"/>
      <c r="Q153" s="374"/>
      <c r="R153" s="374"/>
      <c r="S153" s="374"/>
      <c r="T153" s="374"/>
      <c r="U153" s="374"/>
      <c r="V153" s="374"/>
      <c r="W153" s="374"/>
      <c r="X153" s="374"/>
      <c r="Y153" s="374"/>
      <c r="Z153" s="374"/>
      <c r="AA153" s="374"/>
      <c r="AB153" s="374"/>
      <c r="AC153" s="374"/>
      <c r="AD153" s="374"/>
      <c r="AE153" s="374"/>
      <c r="AF153" s="374"/>
      <c r="AG153" s="374"/>
      <c r="AH153" s="374"/>
      <c r="AI153" s="374"/>
      <c r="AJ153" s="374"/>
      <c r="AK153" s="374"/>
      <c r="AL153" s="374"/>
      <c r="AM153" s="374"/>
      <c r="AN153" s="374"/>
      <c r="AO153" s="374"/>
      <c r="AP153" s="374"/>
      <c r="AQ153" s="374"/>
      <c r="AR153" s="374"/>
      <c r="AS153" s="374"/>
      <c r="AT153" s="374"/>
      <c r="AU153" s="374"/>
      <c r="AV153" s="374"/>
      <c r="AW153" s="374"/>
      <c r="AX153" s="374"/>
      <c r="AY153" s="374"/>
    </row>
    <row r="154" spans="1:51" s="371" customFormat="1" ht="38.25" hidden="1" outlineLevel="1">
      <c r="A154" s="371" t="s">
        <v>449</v>
      </c>
      <c r="B154" s="371" t="s">
        <v>450</v>
      </c>
      <c r="C154" s="372" t="s">
        <v>451</v>
      </c>
      <c r="D154" s="373">
        <v>5789</v>
      </c>
      <c r="E154" s="373">
        <v>2424</v>
      </c>
      <c r="F154" s="371">
        <v>500</v>
      </c>
      <c r="G154" s="371">
        <v>150</v>
      </c>
      <c r="H154" s="374"/>
      <c r="I154" s="374"/>
      <c r="J154" s="374"/>
      <c r="K154" s="374"/>
      <c r="L154" s="374"/>
      <c r="M154" s="374"/>
      <c r="N154" s="374"/>
      <c r="O154" s="374"/>
      <c r="P154" s="374"/>
      <c r="Q154" s="374"/>
      <c r="R154" s="374"/>
      <c r="S154" s="374"/>
      <c r="T154" s="374"/>
      <c r="U154" s="374"/>
      <c r="V154" s="374"/>
      <c r="W154" s="374"/>
      <c r="X154" s="374"/>
      <c r="Y154" s="374"/>
      <c r="Z154" s="374"/>
      <c r="AA154" s="374"/>
      <c r="AB154" s="374"/>
      <c r="AC154" s="374"/>
      <c r="AD154" s="374"/>
      <c r="AE154" s="374"/>
      <c r="AF154" s="374"/>
      <c r="AG154" s="374"/>
      <c r="AH154" s="374"/>
      <c r="AI154" s="374"/>
      <c r="AJ154" s="374"/>
      <c r="AK154" s="374"/>
      <c r="AL154" s="374"/>
      <c r="AM154" s="374"/>
      <c r="AN154" s="374"/>
      <c r="AO154" s="374"/>
      <c r="AP154" s="374"/>
      <c r="AQ154" s="374"/>
      <c r="AR154" s="374"/>
      <c r="AS154" s="374"/>
      <c r="AT154" s="374"/>
      <c r="AU154" s="374"/>
      <c r="AV154" s="374"/>
      <c r="AW154" s="374"/>
      <c r="AX154" s="374"/>
      <c r="AY154" s="374"/>
    </row>
    <row r="155" spans="1:51" s="371" customFormat="1" ht="38.25" hidden="1" outlineLevel="1">
      <c r="A155" s="371" t="s">
        <v>455</v>
      </c>
      <c r="B155" s="371" t="s">
        <v>456</v>
      </c>
      <c r="C155" s="372" t="s">
        <v>457</v>
      </c>
      <c r="D155" s="373">
        <v>385.98</v>
      </c>
      <c r="E155" s="373">
        <v>14662.04</v>
      </c>
      <c r="F155" s="371">
        <v>16762.85</v>
      </c>
      <c r="G155" s="371">
        <v>4781.4</v>
      </c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  <c r="S155" s="374"/>
      <c r="T155" s="374"/>
      <c r="U155" s="374"/>
      <c r="V155" s="374"/>
      <c r="W155" s="374"/>
      <c r="X155" s="374"/>
      <c r="Y155" s="374"/>
      <c r="Z155" s="374"/>
      <c r="AA155" s="374"/>
      <c r="AB155" s="374"/>
      <c r="AC155" s="374"/>
      <c r="AD155" s="374"/>
      <c r="AE155" s="374"/>
      <c r="AF155" s="374"/>
      <c r="AG155" s="374"/>
      <c r="AH155" s="374"/>
      <c r="AI155" s="374"/>
      <c r="AJ155" s="374"/>
      <c r="AK155" s="374"/>
      <c r="AL155" s="374"/>
      <c r="AM155" s="374"/>
      <c r="AN155" s="374"/>
      <c r="AO155" s="374"/>
      <c r="AP155" s="374"/>
      <c r="AQ155" s="374"/>
      <c r="AR155" s="374"/>
      <c r="AS155" s="374"/>
      <c r="AT155" s="374"/>
      <c r="AU155" s="374"/>
      <c r="AV155" s="374"/>
      <c r="AW155" s="374"/>
      <c r="AX155" s="374"/>
      <c r="AY155" s="374"/>
    </row>
    <row r="156" spans="1:51" s="371" customFormat="1" ht="38.25" hidden="1" outlineLevel="1">
      <c r="A156" s="371" t="s">
        <v>458</v>
      </c>
      <c r="B156" s="371" t="s">
        <v>459</v>
      </c>
      <c r="C156" s="372" t="s">
        <v>460</v>
      </c>
      <c r="D156" s="373">
        <v>0</v>
      </c>
      <c r="E156" s="373">
        <v>2121.12</v>
      </c>
      <c r="F156" s="371">
        <v>0</v>
      </c>
      <c r="G156" s="371">
        <v>0</v>
      </c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  <c r="AC156" s="374"/>
      <c r="AD156" s="374"/>
      <c r="AE156" s="374"/>
      <c r="AF156" s="374"/>
      <c r="AG156" s="374"/>
      <c r="AH156" s="374"/>
      <c r="AI156" s="374"/>
      <c r="AJ156" s="374"/>
      <c r="AK156" s="374"/>
      <c r="AL156" s="374"/>
      <c r="AM156" s="374"/>
      <c r="AN156" s="374"/>
      <c r="AO156" s="374"/>
      <c r="AP156" s="374"/>
      <c r="AQ156" s="374"/>
      <c r="AR156" s="374"/>
      <c r="AS156" s="374"/>
      <c r="AT156" s="374"/>
      <c r="AU156" s="374"/>
      <c r="AV156" s="374"/>
      <c r="AW156" s="374"/>
      <c r="AX156" s="374"/>
      <c r="AY156" s="374"/>
    </row>
    <row r="157" spans="1:51" s="371" customFormat="1" ht="38.25" hidden="1" outlineLevel="1">
      <c r="A157" s="371" t="s">
        <v>461</v>
      </c>
      <c r="B157" s="371" t="s">
        <v>462</v>
      </c>
      <c r="C157" s="372" t="s">
        <v>463</v>
      </c>
      <c r="D157" s="373">
        <v>746.33</v>
      </c>
      <c r="E157" s="373">
        <v>966.83</v>
      </c>
      <c r="F157" s="371">
        <v>5405.61</v>
      </c>
      <c r="G157" s="371">
        <v>30.02</v>
      </c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  <c r="AC157" s="374"/>
      <c r="AD157" s="374"/>
      <c r="AE157" s="374"/>
      <c r="AF157" s="374"/>
      <c r="AG157" s="374"/>
      <c r="AH157" s="374"/>
      <c r="AI157" s="374"/>
      <c r="AJ157" s="374"/>
      <c r="AK157" s="374"/>
      <c r="AL157" s="374"/>
      <c r="AM157" s="374"/>
      <c r="AN157" s="374"/>
      <c r="AO157" s="374"/>
      <c r="AP157" s="374"/>
      <c r="AQ157" s="374"/>
      <c r="AR157" s="374"/>
      <c r="AS157" s="374"/>
      <c r="AT157" s="374"/>
      <c r="AU157" s="374"/>
      <c r="AV157" s="374"/>
      <c r="AW157" s="374"/>
      <c r="AX157" s="374"/>
      <c r="AY157" s="374"/>
    </row>
    <row r="158" spans="1:51" s="371" customFormat="1" ht="38.25" hidden="1" outlineLevel="1">
      <c r="A158" s="371" t="s">
        <v>464</v>
      </c>
      <c r="B158" s="371" t="s">
        <v>465</v>
      </c>
      <c r="C158" s="372" t="s">
        <v>466</v>
      </c>
      <c r="D158" s="373">
        <v>3983.85</v>
      </c>
      <c r="E158" s="373">
        <v>0</v>
      </c>
      <c r="F158" s="371">
        <v>-3608</v>
      </c>
      <c r="G158" s="371">
        <v>0</v>
      </c>
      <c r="H158" s="374"/>
      <c r="I158" s="374"/>
      <c r="J158" s="374"/>
      <c r="K158" s="374"/>
      <c r="L158" s="374"/>
      <c r="M158" s="374"/>
      <c r="N158" s="374"/>
      <c r="O158" s="374"/>
      <c r="P158" s="374"/>
      <c r="Q158" s="374"/>
      <c r="R158" s="374"/>
      <c r="S158" s="374"/>
      <c r="T158" s="374"/>
      <c r="U158" s="374"/>
      <c r="V158" s="374"/>
      <c r="W158" s="374"/>
      <c r="X158" s="374"/>
      <c r="Y158" s="374"/>
      <c r="Z158" s="374"/>
      <c r="AA158" s="374"/>
      <c r="AB158" s="374"/>
      <c r="AC158" s="374"/>
      <c r="AD158" s="374"/>
      <c r="AE158" s="374"/>
      <c r="AF158" s="374"/>
      <c r="AG158" s="374"/>
      <c r="AH158" s="374"/>
      <c r="AI158" s="374"/>
      <c r="AJ158" s="374"/>
      <c r="AK158" s="374"/>
      <c r="AL158" s="374"/>
      <c r="AM158" s="374"/>
      <c r="AN158" s="374"/>
      <c r="AO158" s="374"/>
      <c r="AP158" s="374"/>
      <c r="AQ158" s="374"/>
      <c r="AR158" s="374"/>
      <c r="AS158" s="374"/>
      <c r="AT158" s="374"/>
      <c r="AU158" s="374"/>
      <c r="AV158" s="374"/>
      <c r="AW158" s="374"/>
      <c r="AX158" s="374"/>
      <c r="AY158" s="374"/>
    </row>
    <row r="159" spans="1:51" s="371" customFormat="1" ht="38.25" hidden="1" outlineLevel="1">
      <c r="A159" s="371" t="s">
        <v>467</v>
      </c>
      <c r="B159" s="371" t="s">
        <v>468</v>
      </c>
      <c r="C159" s="372" t="s">
        <v>469</v>
      </c>
      <c r="D159" s="373">
        <v>150</v>
      </c>
      <c r="E159" s="373">
        <v>373.78</v>
      </c>
      <c r="F159" s="371">
        <v>1145.5</v>
      </c>
      <c r="G159" s="371">
        <v>0</v>
      </c>
      <c r="H159" s="374"/>
      <c r="I159" s="374"/>
      <c r="J159" s="374"/>
      <c r="K159" s="374"/>
      <c r="L159" s="374"/>
      <c r="M159" s="374"/>
      <c r="N159" s="374"/>
      <c r="O159" s="374"/>
      <c r="P159" s="374"/>
      <c r="Q159" s="374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4"/>
      <c r="AB159" s="374"/>
      <c r="AC159" s="374"/>
      <c r="AD159" s="374"/>
      <c r="AE159" s="374"/>
      <c r="AF159" s="374"/>
      <c r="AG159" s="374"/>
      <c r="AH159" s="374"/>
      <c r="AI159" s="374"/>
      <c r="AJ159" s="374"/>
      <c r="AK159" s="374"/>
      <c r="AL159" s="374"/>
      <c r="AM159" s="374"/>
      <c r="AN159" s="374"/>
      <c r="AO159" s="374"/>
      <c r="AP159" s="374"/>
      <c r="AQ159" s="374"/>
      <c r="AR159" s="374"/>
      <c r="AS159" s="374"/>
      <c r="AT159" s="374"/>
      <c r="AU159" s="374"/>
      <c r="AV159" s="374"/>
      <c r="AW159" s="374"/>
      <c r="AX159" s="374"/>
      <c r="AY159" s="374"/>
    </row>
    <row r="160" spans="1:51" s="371" customFormat="1" ht="38.25" hidden="1" outlineLevel="1">
      <c r="A160" s="371" t="s">
        <v>470</v>
      </c>
      <c r="B160" s="371" t="s">
        <v>471</v>
      </c>
      <c r="C160" s="372" t="s">
        <v>472</v>
      </c>
      <c r="D160" s="373">
        <v>0</v>
      </c>
      <c r="E160" s="373">
        <v>0</v>
      </c>
      <c r="F160" s="371">
        <v>50000</v>
      </c>
      <c r="G160" s="371">
        <v>0</v>
      </c>
      <c r="H160" s="374"/>
      <c r="I160" s="374"/>
      <c r="J160" s="374"/>
      <c r="K160" s="374"/>
      <c r="L160" s="374"/>
      <c r="M160" s="374"/>
      <c r="N160" s="374"/>
      <c r="O160" s="374"/>
      <c r="P160" s="374"/>
      <c r="Q160" s="374"/>
      <c r="R160" s="374"/>
      <c r="S160" s="374"/>
      <c r="T160" s="374"/>
      <c r="U160" s="374"/>
      <c r="V160" s="374"/>
      <c r="W160" s="374"/>
      <c r="X160" s="374"/>
      <c r="Y160" s="374"/>
      <c r="Z160" s="374"/>
      <c r="AA160" s="374"/>
      <c r="AB160" s="374"/>
      <c r="AC160" s="374"/>
      <c r="AD160" s="374"/>
      <c r="AE160" s="374"/>
      <c r="AF160" s="374"/>
      <c r="AG160" s="374"/>
      <c r="AH160" s="374"/>
      <c r="AI160" s="374"/>
      <c r="AJ160" s="374"/>
      <c r="AK160" s="374"/>
      <c r="AL160" s="374"/>
      <c r="AM160" s="374"/>
      <c r="AN160" s="374"/>
      <c r="AO160" s="374"/>
      <c r="AP160" s="374"/>
      <c r="AQ160" s="374"/>
      <c r="AR160" s="374"/>
      <c r="AS160" s="374"/>
      <c r="AT160" s="374"/>
      <c r="AU160" s="374"/>
      <c r="AV160" s="374"/>
      <c r="AW160" s="374"/>
      <c r="AX160" s="374"/>
      <c r="AY160" s="374"/>
    </row>
    <row r="161" spans="1:51" s="371" customFormat="1" ht="38.25" hidden="1" outlineLevel="1">
      <c r="A161" s="371" t="s">
        <v>473</v>
      </c>
      <c r="B161" s="371" t="s">
        <v>474</v>
      </c>
      <c r="C161" s="372" t="s">
        <v>475</v>
      </c>
      <c r="D161" s="373">
        <v>0</v>
      </c>
      <c r="E161" s="373">
        <v>0</v>
      </c>
      <c r="F161" s="371">
        <v>49792.65</v>
      </c>
      <c r="G161" s="371">
        <v>0</v>
      </c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374"/>
      <c r="V161" s="374"/>
      <c r="W161" s="374"/>
      <c r="X161" s="374"/>
      <c r="Y161" s="374"/>
      <c r="Z161" s="374"/>
      <c r="AA161" s="374"/>
      <c r="AB161" s="374"/>
      <c r="AC161" s="374"/>
      <c r="AD161" s="374"/>
      <c r="AE161" s="374"/>
      <c r="AF161" s="374"/>
      <c r="AG161" s="374"/>
      <c r="AH161" s="374"/>
      <c r="AI161" s="374"/>
      <c r="AJ161" s="374"/>
      <c r="AK161" s="374"/>
      <c r="AL161" s="374"/>
      <c r="AM161" s="374"/>
      <c r="AN161" s="374"/>
      <c r="AO161" s="374"/>
      <c r="AP161" s="374"/>
      <c r="AQ161" s="374"/>
      <c r="AR161" s="374"/>
      <c r="AS161" s="374"/>
      <c r="AT161" s="374"/>
      <c r="AU161" s="374"/>
      <c r="AV161" s="374"/>
      <c r="AW161" s="374"/>
      <c r="AX161" s="374"/>
      <c r="AY161" s="374"/>
    </row>
    <row r="162" spans="1:51" s="371" customFormat="1" ht="38.25" hidden="1" outlineLevel="1">
      <c r="A162" s="371" t="s">
        <v>476</v>
      </c>
      <c r="B162" s="371" t="s">
        <v>477</v>
      </c>
      <c r="C162" s="372" t="s">
        <v>478</v>
      </c>
      <c r="D162" s="373">
        <v>0</v>
      </c>
      <c r="E162" s="373">
        <v>3404.95</v>
      </c>
      <c r="F162" s="371">
        <v>8894.84</v>
      </c>
      <c r="G162" s="371">
        <v>0</v>
      </c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  <c r="AC162" s="374"/>
      <c r="AD162" s="374"/>
      <c r="AE162" s="374"/>
      <c r="AF162" s="374"/>
      <c r="AG162" s="374"/>
      <c r="AH162" s="374"/>
      <c r="AI162" s="374"/>
      <c r="AJ162" s="374"/>
      <c r="AK162" s="374"/>
      <c r="AL162" s="374"/>
      <c r="AM162" s="374"/>
      <c r="AN162" s="374"/>
      <c r="AO162" s="374"/>
      <c r="AP162" s="374"/>
      <c r="AQ162" s="374"/>
      <c r="AR162" s="374"/>
      <c r="AS162" s="374"/>
      <c r="AT162" s="374"/>
      <c r="AU162" s="374"/>
      <c r="AV162" s="374"/>
      <c r="AW162" s="374"/>
      <c r="AX162" s="374"/>
      <c r="AY162" s="374"/>
    </row>
    <row r="163" spans="1:51" s="371" customFormat="1" ht="38.25" hidden="1" outlineLevel="1">
      <c r="A163" s="371" t="s">
        <v>482</v>
      </c>
      <c r="B163" s="371" t="s">
        <v>483</v>
      </c>
      <c r="C163" s="372" t="s">
        <v>484</v>
      </c>
      <c r="D163" s="373">
        <v>0</v>
      </c>
      <c r="E163" s="373">
        <v>9333.89</v>
      </c>
      <c r="F163" s="371">
        <v>57360.2</v>
      </c>
      <c r="G163" s="371">
        <v>0</v>
      </c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  <c r="AC163" s="374"/>
      <c r="AD163" s="374"/>
      <c r="AE163" s="374"/>
      <c r="AF163" s="374"/>
      <c r="AG163" s="374"/>
      <c r="AH163" s="374"/>
      <c r="AI163" s="374"/>
      <c r="AJ163" s="374"/>
      <c r="AK163" s="374"/>
      <c r="AL163" s="374"/>
      <c r="AM163" s="374"/>
      <c r="AN163" s="374"/>
      <c r="AO163" s="374"/>
      <c r="AP163" s="374"/>
      <c r="AQ163" s="374"/>
      <c r="AR163" s="374"/>
      <c r="AS163" s="374"/>
      <c r="AT163" s="374"/>
      <c r="AU163" s="374"/>
      <c r="AV163" s="374"/>
      <c r="AW163" s="374"/>
      <c r="AX163" s="374"/>
      <c r="AY163" s="374"/>
    </row>
    <row r="164" spans="1:51" s="371" customFormat="1" ht="38.25" hidden="1" outlineLevel="1">
      <c r="A164" s="371" t="s">
        <v>488</v>
      </c>
      <c r="B164" s="371" t="s">
        <v>489</v>
      </c>
      <c r="C164" s="372" t="s">
        <v>490</v>
      </c>
      <c r="D164" s="373">
        <v>378.68</v>
      </c>
      <c r="E164" s="373">
        <v>4613.36</v>
      </c>
      <c r="F164" s="371">
        <v>2957.63</v>
      </c>
      <c r="G164" s="371">
        <v>0</v>
      </c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4"/>
      <c r="S164" s="374"/>
      <c r="T164" s="374"/>
      <c r="U164" s="374"/>
      <c r="V164" s="374"/>
      <c r="W164" s="374"/>
      <c r="X164" s="374"/>
      <c r="Y164" s="374"/>
      <c r="Z164" s="374"/>
      <c r="AA164" s="374"/>
      <c r="AB164" s="374"/>
      <c r="AC164" s="374"/>
      <c r="AD164" s="374"/>
      <c r="AE164" s="374"/>
      <c r="AF164" s="374"/>
      <c r="AG164" s="374"/>
      <c r="AH164" s="374"/>
      <c r="AI164" s="374"/>
      <c r="AJ164" s="374"/>
      <c r="AK164" s="374"/>
      <c r="AL164" s="374"/>
      <c r="AM164" s="374"/>
      <c r="AN164" s="374"/>
      <c r="AO164" s="374"/>
      <c r="AP164" s="374"/>
      <c r="AQ164" s="374"/>
      <c r="AR164" s="374"/>
      <c r="AS164" s="374"/>
      <c r="AT164" s="374"/>
      <c r="AU164" s="374"/>
      <c r="AV164" s="374"/>
      <c r="AW164" s="374"/>
      <c r="AX164" s="374"/>
      <c r="AY164" s="374"/>
    </row>
    <row r="165" spans="1:51" s="371" customFormat="1" ht="38.25" hidden="1" outlineLevel="1">
      <c r="A165" s="371" t="s">
        <v>491</v>
      </c>
      <c r="B165" s="371" t="s">
        <v>492</v>
      </c>
      <c r="C165" s="372" t="s">
        <v>493</v>
      </c>
      <c r="D165" s="373">
        <v>121.88</v>
      </c>
      <c r="E165" s="373">
        <v>10892.4</v>
      </c>
      <c r="F165" s="371">
        <v>49763.46</v>
      </c>
      <c r="G165" s="371">
        <v>0</v>
      </c>
      <c r="H165" s="374"/>
      <c r="I165" s="374"/>
      <c r="J165" s="374"/>
      <c r="K165" s="374"/>
      <c r="L165" s="374"/>
      <c r="M165" s="374"/>
      <c r="N165" s="374"/>
      <c r="O165" s="374"/>
      <c r="P165" s="374"/>
      <c r="Q165" s="374"/>
      <c r="R165" s="374"/>
      <c r="S165" s="374"/>
      <c r="T165" s="374"/>
      <c r="U165" s="374"/>
      <c r="V165" s="374"/>
      <c r="W165" s="374"/>
      <c r="X165" s="374"/>
      <c r="Y165" s="374"/>
      <c r="Z165" s="374"/>
      <c r="AA165" s="374"/>
      <c r="AB165" s="374"/>
      <c r="AC165" s="374"/>
      <c r="AD165" s="374"/>
      <c r="AE165" s="374"/>
      <c r="AF165" s="374"/>
      <c r="AG165" s="374"/>
      <c r="AH165" s="374"/>
      <c r="AI165" s="374"/>
      <c r="AJ165" s="374"/>
      <c r="AK165" s="374"/>
      <c r="AL165" s="374"/>
      <c r="AM165" s="374"/>
      <c r="AN165" s="374"/>
      <c r="AO165" s="374"/>
      <c r="AP165" s="374"/>
      <c r="AQ165" s="374"/>
      <c r="AR165" s="374"/>
      <c r="AS165" s="374"/>
      <c r="AT165" s="374"/>
      <c r="AU165" s="374"/>
      <c r="AV165" s="374"/>
      <c r="AW165" s="374"/>
      <c r="AX165" s="374"/>
      <c r="AY165" s="374"/>
    </row>
    <row r="166" spans="1:51" s="371" customFormat="1" ht="38.25" hidden="1" outlineLevel="1">
      <c r="A166" s="371" t="s">
        <v>494</v>
      </c>
      <c r="B166" s="371" t="s">
        <v>495</v>
      </c>
      <c r="C166" s="372" t="s">
        <v>496</v>
      </c>
      <c r="D166" s="373">
        <v>202.36</v>
      </c>
      <c r="E166" s="373">
        <v>7460.78</v>
      </c>
      <c r="F166" s="371">
        <v>28973.62</v>
      </c>
      <c r="G166" s="371">
        <v>1647.42</v>
      </c>
      <c r="H166" s="374"/>
      <c r="I166" s="374"/>
      <c r="J166" s="374"/>
      <c r="K166" s="374"/>
      <c r="L166" s="374"/>
      <c r="M166" s="374"/>
      <c r="N166" s="374"/>
      <c r="O166" s="374"/>
      <c r="P166" s="374"/>
      <c r="Q166" s="374"/>
      <c r="R166" s="374"/>
      <c r="S166" s="374"/>
      <c r="T166" s="374"/>
      <c r="U166" s="374"/>
      <c r="V166" s="374"/>
      <c r="W166" s="374"/>
      <c r="X166" s="374"/>
      <c r="Y166" s="374"/>
      <c r="Z166" s="374"/>
      <c r="AA166" s="374"/>
      <c r="AB166" s="374"/>
      <c r="AC166" s="374"/>
      <c r="AD166" s="374"/>
      <c r="AE166" s="374"/>
      <c r="AF166" s="374"/>
      <c r="AG166" s="374"/>
      <c r="AH166" s="374"/>
      <c r="AI166" s="374"/>
      <c r="AJ166" s="374"/>
      <c r="AK166" s="374"/>
      <c r="AL166" s="374"/>
      <c r="AM166" s="374"/>
      <c r="AN166" s="374"/>
      <c r="AO166" s="374"/>
      <c r="AP166" s="374"/>
      <c r="AQ166" s="374"/>
      <c r="AR166" s="374"/>
      <c r="AS166" s="374"/>
      <c r="AT166" s="374"/>
      <c r="AU166" s="374"/>
      <c r="AV166" s="374"/>
      <c r="AW166" s="374"/>
      <c r="AX166" s="374"/>
      <c r="AY166" s="374"/>
    </row>
    <row r="167" spans="1:51" s="371" customFormat="1" ht="38.25" hidden="1" outlineLevel="1">
      <c r="A167" s="371" t="s">
        <v>614</v>
      </c>
      <c r="B167" s="371" t="s">
        <v>615</v>
      </c>
      <c r="C167" s="372" t="s">
        <v>616</v>
      </c>
      <c r="D167" s="373">
        <v>3179</v>
      </c>
      <c r="E167" s="373">
        <v>575</v>
      </c>
      <c r="F167" s="371">
        <v>7413.95</v>
      </c>
      <c r="G167" s="371">
        <v>0</v>
      </c>
      <c r="H167" s="374"/>
      <c r="I167" s="374"/>
      <c r="J167" s="374"/>
      <c r="K167" s="374"/>
      <c r="L167" s="374"/>
      <c r="M167" s="374"/>
      <c r="N167" s="374"/>
      <c r="O167" s="374"/>
      <c r="P167" s="374"/>
      <c r="Q167" s="374"/>
      <c r="R167" s="374"/>
      <c r="S167" s="374"/>
      <c r="T167" s="374"/>
      <c r="U167" s="374"/>
      <c r="V167" s="374"/>
      <c r="W167" s="374"/>
      <c r="X167" s="374"/>
      <c r="Y167" s="374"/>
      <c r="Z167" s="374"/>
      <c r="AA167" s="374"/>
      <c r="AB167" s="374"/>
      <c r="AC167" s="374"/>
      <c r="AD167" s="374"/>
      <c r="AE167" s="374"/>
      <c r="AF167" s="374"/>
      <c r="AG167" s="374"/>
      <c r="AH167" s="374"/>
      <c r="AI167" s="374"/>
      <c r="AJ167" s="374"/>
      <c r="AK167" s="374"/>
      <c r="AL167" s="374"/>
      <c r="AM167" s="374"/>
      <c r="AN167" s="374"/>
      <c r="AO167" s="374"/>
      <c r="AP167" s="374"/>
      <c r="AQ167" s="374"/>
      <c r="AR167" s="374"/>
      <c r="AS167" s="374"/>
      <c r="AT167" s="374"/>
      <c r="AU167" s="374"/>
      <c r="AV167" s="374"/>
      <c r="AW167" s="374"/>
      <c r="AX167" s="374"/>
      <c r="AY167" s="374"/>
    </row>
    <row r="168" spans="1:51" s="371" customFormat="1" ht="38.25" hidden="1" outlineLevel="1">
      <c r="A168" s="371" t="s">
        <v>617</v>
      </c>
      <c r="B168" s="371" t="s">
        <v>618</v>
      </c>
      <c r="C168" s="372" t="s">
        <v>619</v>
      </c>
      <c r="D168" s="373">
        <v>0</v>
      </c>
      <c r="E168" s="373">
        <v>65</v>
      </c>
      <c r="F168" s="371">
        <v>0</v>
      </c>
      <c r="G168" s="371">
        <v>0</v>
      </c>
      <c r="H168" s="374"/>
      <c r="I168" s="374"/>
      <c r="J168" s="374"/>
      <c r="K168" s="374"/>
      <c r="L168" s="374"/>
      <c r="M168" s="374"/>
      <c r="N168" s="374"/>
      <c r="O168" s="374"/>
      <c r="P168" s="374"/>
      <c r="Q168" s="374"/>
      <c r="R168" s="374"/>
      <c r="S168" s="374"/>
      <c r="T168" s="374"/>
      <c r="U168" s="374"/>
      <c r="V168" s="374"/>
      <c r="W168" s="374"/>
      <c r="X168" s="374"/>
      <c r="Y168" s="374"/>
      <c r="Z168" s="374"/>
      <c r="AA168" s="374"/>
      <c r="AB168" s="374"/>
      <c r="AC168" s="374"/>
      <c r="AD168" s="374"/>
      <c r="AE168" s="374"/>
      <c r="AF168" s="374"/>
      <c r="AG168" s="374"/>
      <c r="AH168" s="374"/>
      <c r="AI168" s="374"/>
      <c r="AJ168" s="374"/>
      <c r="AK168" s="374"/>
      <c r="AL168" s="374"/>
      <c r="AM168" s="374"/>
      <c r="AN168" s="374"/>
      <c r="AO168" s="374"/>
      <c r="AP168" s="374"/>
      <c r="AQ168" s="374"/>
      <c r="AR168" s="374"/>
      <c r="AS168" s="374"/>
      <c r="AT168" s="374"/>
      <c r="AU168" s="374"/>
      <c r="AV168" s="374"/>
      <c r="AW168" s="374"/>
      <c r="AX168" s="374"/>
      <c r="AY168" s="374"/>
    </row>
    <row r="169" spans="1:51" s="371" customFormat="1" ht="38.25" hidden="1" outlineLevel="1">
      <c r="A169" s="371" t="s">
        <v>623</v>
      </c>
      <c r="B169" s="371" t="s">
        <v>624</v>
      </c>
      <c r="C169" s="372" t="s">
        <v>625</v>
      </c>
      <c r="D169" s="373">
        <v>0</v>
      </c>
      <c r="E169" s="373">
        <v>538</v>
      </c>
      <c r="F169" s="371">
        <v>35000</v>
      </c>
      <c r="G169" s="371">
        <v>0</v>
      </c>
      <c r="H169" s="374"/>
      <c r="I169" s="374"/>
      <c r="J169" s="374"/>
      <c r="K169" s="374"/>
      <c r="L169" s="374"/>
      <c r="M169" s="374"/>
      <c r="N169" s="374"/>
      <c r="O169" s="374"/>
      <c r="P169" s="374"/>
      <c r="Q169" s="374"/>
      <c r="R169" s="374"/>
      <c r="S169" s="374"/>
      <c r="T169" s="374"/>
      <c r="U169" s="374"/>
      <c r="V169" s="374"/>
      <c r="W169" s="374"/>
      <c r="X169" s="374"/>
      <c r="Y169" s="374"/>
      <c r="Z169" s="374"/>
      <c r="AA169" s="374"/>
      <c r="AB169" s="374"/>
      <c r="AC169" s="374"/>
      <c r="AD169" s="374"/>
      <c r="AE169" s="374"/>
      <c r="AF169" s="374"/>
      <c r="AG169" s="374"/>
      <c r="AH169" s="374"/>
      <c r="AI169" s="374"/>
      <c r="AJ169" s="374"/>
      <c r="AK169" s="374"/>
      <c r="AL169" s="374"/>
      <c r="AM169" s="374"/>
      <c r="AN169" s="374"/>
      <c r="AO169" s="374"/>
      <c r="AP169" s="374"/>
      <c r="AQ169" s="374"/>
      <c r="AR169" s="374"/>
      <c r="AS169" s="374"/>
      <c r="AT169" s="374"/>
      <c r="AU169" s="374"/>
      <c r="AV169" s="374"/>
      <c r="AW169" s="374"/>
      <c r="AX169" s="374"/>
      <c r="AY169" s="374"/>
    </row>
    <row r="170" spans="1:51" s="371" customFormat="1" ht="38.25" hidden="1" outlineLevel="1">
      <c r="A170" s="371" t="s">
        <v>629</v>
      </c>
      <c r="B170" s="371" t="s">
        <v>630</v>
      </c>
      <c r="C170" s="372" t="s">
        <v>631</v>
      </c>
      <c r="D170" s="373">
        <v>17251.64</v>
      </c>
      <c r="E170" s="373">
        <v>0</v>
      </c>
      <c r="F170" s="371">
        <v>0</v>
      </c>
      <c r="G170" s="371">
        <v>0</v>
      </c>
      <c r="H170" s="374"/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  <c r="S170" s="374"/>
      <c r="T170" s="374"/>
      <c r="U170" s="374"/>
      <c r="V170" s="374"/>
      <c r="W170" s="374"/>
      <c r="X170" s="374"/>
      <c r="Y170" s="374"/>
      <c r="Z170" s="374"/>
      <c r="AA170" s="374"/>
      <c r="AB170" s="374"/>
      <c r="AC170" s="374"/>
      <c r="AD170" s="374"/>
      <c r="AE170" s="374"/>
      <c r="AF170" s="374"/>
      <c r="AG170" s="374"/>
      <c r="AH170" s="374"/>
      <c r="AI170" s="374"/>
      <c r="AJ170" s="374"/>
      <c r="AK170" s="374"/>
      <c r="AL170" s="374"/>
      <c r="AM170" s="374"/>
      <c r="AN170" s="374"/>
      <c r="AO170" s="374"/>
      <c r="AP170" s="374"/>
      <c r="AQ170" s="374"/>
      <c r="AR170" s="374"/>
      <c r="AS170" s="374"/>
      <c r="AT170" s="374"/>
      <c r="AU170" s="374"/>
      <c r="AV170" s="374"/>
      <c r="AW170" s="374"/>
      <c r="AX170" s="374"/>
      <c r="AY170" s="374"/>
    </row>
    <row r="171" spans="1:51" s="371" customFormat="1" ht="38.25" hidden="1" outlineLevel="1">
      <c r="A171" s="371" t="s">
        <v>632</v>
      </c>
      <c r="B171" s="371" t="s">
        <v>633</v>
      </c>
      <c r="C171" s="372" t="s">
        <v>634</v>
      </c>
      <c r="D171" s="373">
        <v>0</v>
      </c>
      <c r="E171" s="373">
        <v>65</v>
      </c>
      <c r="F171" s="371">
        <v>0</v>
      </c>
      <c r="G171" s="371">
        <v>0</v>
      </c>
      <c r="H171" s="374"/>
      <c r="I171" s="374"/>
      <c r="J171" s="374"/>
      <c r="K171" s="374"/>
      <c r="L171" s="374"/>
      <c r="M171" s="374"/>
      <c r="N171" s="374"/>
      <c r="O171" s="374"/>
      <c r="P171" s="374"/>
      <c r="Q171" s="374"/>
      <c r="R171" s="374"/>
      <c r="S171" s="374"/>
      <c r="T171" s="374"/>
      <c r="U171" s="374"/>
      <c r="V171" s="374"/>
      <c r="W171" s="374"/>
      <c r="X171" s="374"/>
      <c r="Y171" s="374"/>
      <c r="Z171" s="374"/>
      <c r="AA171" s="374"/>
      <c r="AB171" s="374"/>
      <c r="AC171" s="374"/>
      <c r="AD171" s="374"/>
      <c r="AE171" s="374"/>
      <c r="AF171" s="374"/>
      <c r="AG171" s="374"/>
      <c r="AH171" s="374"/>
      <c r="AI171" s="374"/>
      <c r="AJ171" s="374"/>
      <c r="AK171" s="374"/>
      <c r="AL171" s="374"/>
      <c r="AM171" s="374"/>
      <c r="AN171" s="374"/>
      <c r="AO171" s="374"/>
      <c r="AP171" s="374"/>
      <c r="AQ171" s="374"/>
      <c r="AR171" s="374"/>
      <c r="AS171" s="374"/>
      <c r="AT171" s="374"/>
      <c r="AU171" s="374"/>
      <c r="AV171" s="374"/>
      <c r="AW171" s="374"/>
      <c r="AX171" s="374"/>
      <c r="AY171" s="374"/>
    </row>
    <row r="172" spans="1:51" s="371" customFormat="1" ht="38.25" hidden="1" outlineLevel="1">
      <c r="A172" s="371" t="s">
        <v>635</v>
      </c>
      <c r="B172" s="371" t="s">
        <v>636</v>
      </c>
      <c r="C172" s="372" t="s">
        <v>637</v>
      </c>
      <c r="D172" s="373">
        <v>1115.39</v>
      </c>
      <c r="E172" s="373">
        <v>1739.56</v>
      </c>
      <c r="F172" s="371">
        <v>503.95</v>
      </c>
      <c r="G172" s="371">
        <v>0</v>
      </c>
      <c r="H172" s="374"/>
      <c r="I172" s="374"/>
      <c r="J172" s="374"/>
      <c r="K172" s="374"/>
      <c r="L172" s="374"/>
      <c r="M172" s="374"/>
      <c r="N172" s="374"/>
      <c r="O172" s="374"/>
      <c r="P172" s="374"/>
      <c r="Q172" s="374"/>
      <c r="R172" s="374"/>
      <c r="S172" s="374"/>
      <c r="T172" s="374"/>
      <c r="U172" s="374"/>
      <c r="V172" s="374"/>
      <c r="W172" s="374"/>
      <c r="X172" s="374"/>
      <c r="Y172" s="374"/>
      <c r="Z172" s="374"/>
      <c r="AA172" s="374"/>
      <c r="AB172" s="374"/>
      <c r="AC172" s="374"/>
      <c r="AD172" s="374"/>
      <c r="AE172" s="374"/>
      <c r="AF172" s="374"/>
      <c r="AG172" s="374"/>
      <c r="AH172" s="374"/>
      <c r="AI172" s="374"/>
      <c r="AJ172" s="374"/>
      <c r="AK172" s="374"/>
      <c r="AL172" s="374"/>
      <c r="AM172" s="374"/>
      <c r="AN172" s="374"/>
      <c r="AO172" s="374"/>
      <c r="AP172" s="374"/>
      <c r="AQ172" s="374"/>
      <c r="AR172" s="374"/>
      <c r="AS172" s="374"/>
      <c r="AT172" s="374"/>
      <c r="AU172" s="374"/>
      <c r="AV172" s="374"/>
      <c r="AW172" s="374"/>
      <c r="AX172" s="374"/>
      <c r="AY172" s="374"/>
    </row>
    <row r="173" spans="1:51" s="371" customFormat="1" ht="38.25" hidden="1" outlineLevel="1">
      <c r="A173" s="371" t="s">
        <v>638</v>
      </c>
      <c r="B173" s="371" t="s">
        <v>639</v>
      </c>
      <c r="C173" s="372" t="s">
        <v>640</v>
      </c>
      <c r="D173" s="373">
        <v>0</v>
      </c>
      <c r="E173" s="373">
        <v>89.94</v>
      </c>
      <c r="F173" s="371">
        <v>682.48</v>
      </c>
      <c r="G173" s="371">
        <v>0</v>
      </c>
      <c r="H173" s="374"/>
      <c r="I173" s="374"/>
      <c r="J173" s="374"/>
      <c r="K173" s="374"/>
      <c r="L173" s="374"/>
      <c r="M173" s="374"/>
      <c r="N173" s="374"/>
      <c r="O173" s="374"/>
      <c r="P173" s="374"/>
      <c r="Q173" s="374"/>
      <c r="R173" s="374"/>
      <c r="S173" s="374"/>
      <c r="T173" s="374"/>
      <c r="U173" s="374"/>
      <c r="V173" s="374"/>
      <c r="W173" s="374"/>
      <c r="X173" s="374"/>
      <c r="Y173" s="374"/>
      <c r="Z173" s="374"/>
      <c r="AA173" s="374"/>
      <c r="AB173" s="374"/>
      <c r="AC173" s="374"/>
      <c r="AD173" s="374"/>
      <c r="AE173" s="374"/>
      <c r="AF173" s="374"/>
      <c r="AG173" s="374"/>
      <c r="AH173" s="374"/>
      <c r="AI173" s="374"/>
      <c r="AJ173" s="374"/>
      <c r="AK173" s="374"/>
      <c r="AL173" s="374"/>
      <c r="AM173" s="374"/>
      <c r="AN173" s="374"/>
      <c r="AO173" s="374"/>
      <c r="AP173" s="374"/>
      <c r="AQ173" s="374"/>
      <c r="AR173" s="374"/>
      <c r="AS173" s="374"/>
      <c r="AT173" s="374"/>
      <c r="AU173" s="374"/>
      <c r="AV173" s="374"/>
      <c r="AW173" s="374"/>
      <c r="AX173" s="374"/>
      <c r="AY173" s="374"/>
    </row>
    <row r="174" spans="1:51" s="371" customFormat="1" ht="38.25" hidden="1" outlineLevel="1">
      <c r="A174" s="371" t="s">
        <v>641</v>
      </c>
      <c r="B174" s="371" t="s">
        <v>642</v>
      </c>
      <c r="C174" s="372" t="s">
        <v>643</v>
      </c>
      <c r="D174" s="373">
        <v>0</v>
      </c>
      <c r="E174" s="373">
        <v>0</v>
      </c>
      <c r="F174" s="371">
        <v>0</v>
      </c>
      <c r="G174" s="371">
        <v>2520</v>
      </c>
      <c r="H174" s="374"/>
      <c r="I174" s="374"/>
      <c r="J174" s="374"/>
      <c r="K174" s="374"/>
      <c r="L174" s="374"/>
      <c r="M174" s="374"/>
      <c r="N174" s="374"/>
      <c r="O174" s="374"/>
      <c r="P174" s="374"/>
      <c r="Q174" s="374"/>
      <c r="R174" s="374"/>
      <c r="S174" s="374"/>
      <c r="T174" s="374"/>
      <c r="U174" s="374"/>
      <c r="V174" s="374"/>
      <c r="W174" s="374"/>
      <c r="X174" s="374"/>
      <c r="Y174" s="374"/>
      <c r="Z174" s="374"/>
      <c r="AA174" s="374"/>
      <c r="AB174" s="374"/>
      <c r="AC174" s="374"/>
      <c r="AD174" s="374"/>
      <c r="AE174" s="374"/>
      <c r="AF174" s="374"/>
      <c r="AG174" s="374"/>
      <c r="AH174" s="374"/>
      <c r="AI174" s="374"/>
      <c r="AJ174" s="374"/>
      <c r="AK174" s="374"/>
      <c r="AL174" s="374"/>
      <c r="AM174" s="374"/>
      <c r="AN174" s="374"/>
      <c r="AO174" s="374"/>
      <c r="AP174" s="374"/>
      <c r="AQ174" s="374"/>
      <c r="AR174" s="374"/>
      <c r="AS174" s="374"/>
      <c r="AT174" s="374"/>
      <c r="AU174" s="374"/>
      <c r="AV174" s="374"/>
      <c r="AW174" s="374"/>
      <c r="AX174" s="374"/>
      <c r="AY174" s="374"/>
    </row>
    <row r="175" spans="1:51" s="371" customFormat="1" ht="38.25" hidden="1" outlineLevel="1">
      <c r="A175" s="371" t="s">
        <v>647</v>
      </c>
      <c r="B175" s="371" t="s">
        <v>648</v>
      </c>
      <c r="C175" s="372" t="s">
        <v>649</v>
      </c>
      <c r="D175" s="373">
        <v>4908</v>
      </c>
      <c r="E175" s="373">
        <v>1305</v>
      </c>
      <c r="F175" s="371">
        <v>3024.5</v>
      </c>
      <c r="G175" s="371">
        <v>0</v>
      </c>
      <c r="H175" s="374"/>
      <c r="I175" s="374"/>
      <c r="J175" s="374"/>
      <c r="K175" s="374"/>
      <c r="L175" s="374"/>
      <c r="M175" s="374"/>
      <c r="N175" s="374"/>
      <c r="O175" s="374"/>
      <c r="P175" s="374"/>
      <c r="Q175" s="374"/>
      <c r="R175" s="374"/>
      <c r="S175" s="374"/>
      <c r="T175" s="374"/>
      <c r="U175" s="374"/>
      <c r="V175" s="374"/>
      <c r="W175" s="374"/>
      <c r="X175" s="374"/>
      <c r="Y175" s="374"/>
      <c r="Z175" s="374"/>
      <c r="AA175" s="374"/>
      <c r="AB175" s="374"/>
      <c r="AC175" s="374"/>
      <c r="AD175" s="374"/>
      <c r="AE175" s="374"/>
      <c r="AF175" s="374"/>
      <c r="AG175" s="374"/>
      <c r="AH175" s="374"/>
      <c r="AI175" s="374"/>
      <c r="AJ175" s="374"/>
      <c r="AK175" s="374"/>
      <c r="AL175" s="374"/>
      <c r="AM175" s="374"/>
      <c r="AN175" s="374"/>
      <c r="AO175" s="374"/>
      <c r="AP175" s="374"/>
      <c r="AQ175" s="374"/>
      <c r="AR175" s="374"/>
      <c r="AS175" s="374"/>
      <c r="AT175" s="374"/>
      <c r="AU175" s="374"/>
      <c r="AV175" s="374"/>
      <c r="AW175" s="374"/>
      <c r="AX175" s="374"/>
      <c r="AY175" s="374"/>
    </row>
    <row r="176" spans="1:51" s="371" customFormat="1" ht="38.25" hidden="1" outlineLevel="1">
      <c r="A176" s="371" t="s">
        <v>650</v>
      </c>
      <c r="B176" s="371" t="s">
        <v>651</v>
      </c>
      <c r="C176" s="372" t="s">
        <v>652</v>
      </c>
      <c r="D176" s="373">
        <v>378</v>
      </c>
      <c r="E176" s="373">
        <v>219</v>
      </c>
      <c r="F176" s="371">
        <v>0</v>
      </c>
      <c r="G176" s="371">
        <v>0</v>
      </c>
      <c r="H176" s="374"/>
      <c r="I176" s="374"/>
      <c r="J176" s="374"/>
      <c r="K176" s="374"/>
      <c r="L176" s="374"/>
      <c r="M176" s="374"/>
      <c r="N176" s="374"/>
      <c r="O176" s="374"/>
      <c r="P176" s="374"/>
      <c r="Q176" s="374"/>
      <c r="R176" s="374"/>
      <c r="S176" s="374"/>
      <c r="T176" s="374"/>
      <c r="U176" s="374"/>
      <c r="V176" s="374"/>
      <c r="W176" s="374"/>
      <c r="X176" s="374"/>
      <c r="Y176" s="374"/>
      <c r="Z176" s="374"/>
      <c r="AA176" s="374"/>
      <c r="AB176" s="374"/>
      <c r="AC176" s="374"/>
      <c r="AD176" s="374"/>
      <c r="AE176" s="374"/>
      <c r="AF176" s="374"/>
      <c r="AG176" s="374"/>
      <c r="AH176" s="374"/>
      <c r="AI176" s="374"/>
      <c r="AJ176" s="374"/>
      <c r="AK176" s="374"/>
      <c r="AL176" s="374"/>
      <c r="AM176" s="374"/>
      <c r="AN176" s="374"/>
      <c r="AO176" s="374"/>
      <c r="AP176" s="374"/>
      <c r="AQ176" s="374"/>
      <c r="AR176" s="374"/>
      <c r="AS176" s="374"/>
      <c r="AT176" s="374"/>
      <c r="AU176" s="374"/>
      <c r="AV176" s="374"/>
      <c r="AW176" s="374"/>
      <c r="AX176" s="374"/>
      <c r="AY176" s="374"/>
    </row>
    <row r="177" spans="1:51" s="371" customFormat="1" ht="38.25" hidden="1" outlineLevel="1">
      <c r="A177" s="371" t="s">
        <v>689</v>
      </c>
      <c r="B177" s="371" t="s">
        <v>690</v>
      </c>
      <c r="C177" s="372" t="s">
        <v>691</v>
      </c>
      <c r="D177" s="373">
        <v>285.62</v>
      </c>
      <c r="E177" s="373">
        <v>840</v>
      </c>
      <c r="F177" s="371">
        <v>8400.18</v>
      </c>
      <c r="G177" s="371">
        <v>0</v>
      </c>
      <c r="H177" s="374"/>
      <c r="I177" s="374"/>
      <c r="J177" s="374"/>
      <c r="K177" s="374"/>
      <c r="L177" s="374"/>
      <c r="M177" s="374"/>
      <c r="N177" s="374"/>
      <c r="O177" s="374"/>
      <c r="P177" s="374"/>
      <c r="Q177" s="374"/>
      <c r="R177" s="374"/>
      <c r="S177" s="374"/>
      <c r="T177" s="374"/>
      <c r="U177" s="374"/>
      <c r="V177" s="374"/>
      <c r="W177" s="374"/>
      <c r="X177" s="374"/>
      <c r="Y177" s="374"/>
      <c r="Z177" s="374"/>
      <c r="AA177" s="374"/>
      <c r="AB177" s="374"/>
      <c r="AC177" s="374"/>
      <c r="AD177" s="374"/>
      <c r="AE177" s="374"/>
      <c r="AF177" s="374"/>
      <c r="AG177" s="374"/>
      <c r="AH177" s="374"/>
      <c r="AI177" s="374"/>
      <c r="AJ177" s="374"/>
      <c r="AK177" s="374"/>
      <c r="AL177" s="374"/>
      <c r="AM177" s="374"/>
      <c r="AN177" s="374"/>
      <c r="AO177" s="374"/>
      <c r="AP177" s="374"/>
      <c r="AQ177" s="374"/>
      <c r="AR177" s="374"/>
      <c r="AS177" s="374"/>
      <c r="AT177" s="374"/>
      <c r="AU177" s="374"/>
      <c r="AV177" s="374"/>
      <c r="AW177" s="374"/>
      <c r="AX177" s="374"/>
      <c r="AY177" s="374"/>
    </row>
    <row r="178" spans="1:51" s="371" customFormat="1" ht="38.25" hidden="1" outlineLevel="1">
      <c r="A178" s="371" t="s">
        <v>695</v>
      </c>
      <c r="B178" s="371" t="s">
        <v>696</v>
      </c>
      <c r="C178" s="372" t="s">
        <v>697</v>
      </c>
      <c r="D178" s="373">
        <v>3992.39</v>
      </c>
      <c r="E178" s="373">
        <v>1477671.74</v>
      </c>
      <c r="F178" s="371">
        <v>260329.02</v>
      </c>
      <c r="G178" s="371">
        <v>525.65</v>
      </c>
      <c r="H178" s="374"/>
      <c r="I178" s="374"/>
      <c r="J178" s="374"/>
      <c r="K178" s="374"/>
      <c r="L178" s="374"/>
      <c r="M178" s="374"/>
      <c r="N178" s="374"/>
      <c r="O178" s="374"/>
      <c r="P178" s="374"/>
      <c r="Q178" s="374"/>
      <c r="R178" s="374"/>
      <c r="S178" s="374"/>
      <c r="T178" s="374"/>
      <c r="U178" s="374"/>
      <c r="V178" s="374"/>
      <c r="W178" s="374"/>
      <c r="X178" s="374"/>
      <c r="Y178" s="374"/>
      <c r="Z178" s="374"/>
      <c r="AA178" s="374"/>
      <c r="AB178" s="374"/>
      <c r="AC178" s="374"/>
      <c r="AD178" s="374"/>
      <c r="AE178" s="374"/>
      <c r="AF178" s="374"/>
      <c r="AG178" s="374"/>
      <c r="AH178" s="374"/>
      <c r="AI178" s="374"/>
      <c r="AJ178" s="374"/>
      <c r="AK178" s="374"/>
      <c r="AL178" s="374"/>
      <c r="AM178" s="374"/>
      <c r="AN178" s="374"/>
      <c r="AO178" s="374"/>
      <c r="AP178" s="374"/>
      <c r="AQ178" s="374"/>
      <c r="AR178" s="374"/>
      <c r="AS178" s="374"/>
      <c r="AT178" s="374"/>
      <c r="AU178" s="374"/>
      <c r="AV178" s="374"/>
      <c r="AW178" s="374"/>
      <c r="AX178" s="374"/>
      <c r="AY178" s="374"/>
    </row>
    <row r="179" spans="1:51" s="371" customFormat="1" ht="38.25" hidden="1" outlineLevel="1">
      <c r="A179" s="371" t="s">
        <v>704</v>
      </c>
      <c r="B179" s="371" t="s">
        <v>705</v>
      </c>
      <c r="C179" s="372" t="s">
        <v>706</v>
      </c>
      <c r="D179" s="373">
        <v>103.68</v>
      </c>
      <c r="E179" s="373">
        <v>0</v>
      </c>
      <c r="F179" s="371">
        <v>0</v>
      </c>
      <c r="G179" s="371">
        <v>0</v>
      </c>
      <c r="H179" s="374"/>
      <c r="I179" s="374"/>
      <c r="J179" s="374"/>
      <c r="K179" s="374"/>
      <c r="L179" s="374"/>
      <c r="M179" s="374"/>
      <c r="N179" s="374"/>
      <c r="O179" s="374"/>
      <c r="P179" s="374"/>
      <c r="Q179" s="374"/>
      <c r="R179" s="374"/>
      <c r="S179" s="374"/>
      <c r="T179" s="374"/>
      <c r="U179" s="374"/>
      <c r="V179" s="374"/>
      <c r="W179" s="374"/>
      <c r="X179" s="374"/>
      <c r="Y179" s="374"/>
      <c r="Z179" s="374"/>
      <c r="AA179" s="374"/>
      <c r="AB179" s="374"/>
      <c r="AC179" s="374"/>
      <c r="AD179" s="374"/>
      <c r="AE179" s="374"/>
      <c r="AF179" s="374"/>
      <c r="AG179" s="374"/>
      <c r="AH179" s="374"/>
      <c r="AI179" s="374"/>
      <c r="AJ179" s="374"/>
      <c r="AK179" s="374"/>
      <c r="AL179" s="374"/>
      <c r="AM179" s="374"/>
      <c r="AN179" s="374"/>
      <c r="AO179" s="374"/>
      <c r="AP179" s="374"/>
      <c r="AQ179" s="374"/>
      <c r="AR179" s="374"/>
      <c r="AS179" s="374"/>
      <c r="AT179" s="374"/>
      <c r="AU179" s="374"/>
      <c r="AV179" s="374"/>
      <c r="AW179" s="374"/>
      <c r="AX179" s="374"/>
      <c r="AY179" s="374"/>
    </row>
    <row r="180" spans="1:51" s="371" customFormat="1" ht="38.25" hidden="1" outlineLevel="1">
      <c r="A180" s="371" t="s">
        <v>710</v>
      </c>
      <c r="B180" s="371" t="s">
        <v>711</v>
      </c>
      <c r="C180" s="372" t="s">
        <v>712</v>
      </c>
      <c r="D180" s="373">
        <v>-0.05</v>
      </c>
      <c r="E180" s="373">
        <v>0</v>
      </c>
      <c r="F180" s="371">
        <v>0</v>
      </c>
      <c r="G180" s="371">
        <v>0</v>
      </c>
      <c r="H180" s="374"/>
      <c r="I180" s="374"/>
      <c r="J180" s="374"/>
      <c r="K180" s="374"/>
      <c r="L180" s="374"/>
      <c r="M180" s="374"/>
      <c r="N180" s="374"/>
      <c r="O180" s="374"/>
      <c r="P180" s="374"/>
      <c r="Q180" s="374"/>
      <c r="R180" s="374"/>
      <c r="S180" s="374"/>
      <c r="T180" s="374"/>
      <c r="U180" s="374"/>
      <c r="V180" s="374"/>
      <c r="W180" s="374"/>
      <c r="X180" s="374"/>
      <c r="Y180" s="374"/>
      <c r="Z180" s="374"/>
      <c r="AA180" s="374"/>
      <c r="AB180" s="374"/>
      <c r="AC180" s="374"/>
      <c r="AD180" s="374"/>
      <c r="AE180" s="374"/>
      <c r="AF180" s="374"/>
      <c r="AG180" s="374"/>
      <c r="AH180" s="374"/>
      <c r="AI180" s="374"/>
      <c r="AJ180" s="374"/>
      <c r="AK180" s="374"/>
      <c r="AL180" s="374"/>
      <c r="AM180" s="374"/>
      <c r="AN180" s="374"/>
      <c r="AO180" s="374"/>
      <c r="AP180" s="374"/>
      <c r="AQ180" s="374"/>
      <c r="AR180" s="374"/>
      <c r="AS180" s="374"/>
      <c r="AT180" s="374"/>
      <c r="AU180" s="374"/>
      <c r="AV180" s="374"/>
      <c r="AW180" s="374"/>
      <c r="AX180" s="374"/>
      <c r="AY180" s="374"/>
    </row>
    <row r="181" spans="1:51" s="371" customFormat="1" ht="38.25" hidden="1" outlineLevel="1">
      <c r="A181" s="371" t="s">
        <v>713</v>
      </c>
      <c r="B181" s="371" t="s">
        <v>714</v>
      </c>
      <c r="C181" s="372" t="s">
        <v>715</v>
      </c>
      <c r="D181" s="373">
        <v>0</v>
      </c>
      <c r="E181" s="373">
        <v>0</v>
      </c>
      <c r="F181" s="371">
        <v>158435.32</v>
      </c>
      <c r="G181" s="371">
        <v>0</v>
      </c>
      <c r="H181" s="374"/>
      <c r="I181" s="374"/>
      <c r="J181" s="374"/>
      <c r="K181" s="374"/>
      <c r="L181" s="374"/>
      <c r="M181" s="374"/>
      <c r="N181" s="374"/>
      <c r="O181" s="374"/>
      <c r="P181" s="374"/>
      <c r="Q181" s="374"/>
      <c r="R181" s="374"/>
      <c r="S181" s="374"/>
      <c r="T181" s="374"/>
      <c r="U181" s="374"/>
      <c r="V181" s="374"/>
      <c r="W181" s="374"/>
      <c r="X181" s="374"/>
      <c r="Y181" s="374"/>
      <c r="Z181" s="374"/>
      <c r="AA181" s="374"/>
      <c r="AB181" s="374"/>
      <c r="AC181" s="374"/>
      <c r="AD181" s="374"/>
      <c r="AE181" s="374"/>
      <c r="AF181" s="374"/>
      <c r="AG181" s="374"/>
      <c r="AH181" s="374"/>
      <c r="AI181" s="374"/>
      <c r="AJ181" s="374"/>
      <c r="AK181" s="374"/>
      <c r="AL181" s="374"/>
      <c r="AM181" s="374"/>
      <c r="AN181" s="374"/>
      <c r="AO181" s="374"/>
      <c r="AP181" s="374"/>
      <c r="AQ181" s="374"/>
      <c r="AR181" s="374"/>
      <c r="AS181" s="374"/>
      <c r="AT181" s="374"/>
      <c r="AU181" s="374"/>
      <c r="AV181" s="374"/>
      <c r="AW181" s="374"/>
      <c r="AX181" s="374"/>
      <c r="AY181" s="374"/>
    </row>
    <row r="182" spans="1:51" s="371" customFormat="1" ht="38.25" hidden="1" outlineLevel="1">
      <c r="A182" s="371" t="s">
        <v>716</v>
      </c>
      <c r="B182" s="371" t="s">
        <v>717</v>
      </c>
      <c r="C182" s="372" t="s">
        <v>718</v>
      </c>
      <c r="D182" s="373">
        <v>0</v>
      </c>
      <c r="E182" s="373">
        <v>52.1</v>
      </c>
      <c r="F182" s="371">
        <v>35672.43</v>
      </c>
      <c r="G182" s="371">
        <v>0</v>
      </c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374"/>
      <c r="S182" s="374"/>
      <c r="T182" s="374"/>
      <c r="U182" s="374"/>
      <c r="V182" s="374"/>
      <c r="W182" s="374"/>
      <c r="X182" s="374"/>
      <c r="Y182" s="374"/>
      <c r="Z182" s="374"/>
      <c r="AA182" s="374"/>
      <c r="AB182" s="374"/>
      <c r="AC182" s="374"/>
      <c r="AD182" s="374"/>
      <c r="AE182" s="374"/>
      <c r="AF182" s="374"/>
      <c r="AG182" s="374"/>
      <c r="AH182" s="374"/>
      <c r="AI182" s="374"/>
      <c r="AJ182" s="374"/>
      <c r="AK182" s="374"/>
      <c r="AL182" s="374"/>
      <c r="AM182" s="374"/>
      <c r="AN182" s="374"/>
      <c r="AO182" s="374"/>
      <c r="AP182" s="374"/>
      <c r="AQ182" s="374"/>
      <c r="AR182" s="374"/>
      <c r="AS182" s="374"/>
      <c r="AT182" s="374"/>
      <c r="AU182" s="374"/>
      <c r="AV182" s="374"/>
      <c r="AW182" s="374"/>
      <c r="AX182" s="374"/>
      <c r="AY182" s="374"/>
    </row>
    <row r="183" spans="1:51" s="371" customFormat="1" ht="38.25" hidden="1" outlineLevel="1">
      <c r="A183" s="371" t="s">
        <v>719</v>
      </c>
      <c r="B183" s="371" t="s">
        <v>720</v>
      </c>
      <c r="C183" s="372" t="s">
        <v>721</v>
      </c>
      <c r="D183" s="373">
        <v>-2.14</v>
      </c>
      <c r="E183" s="373">
        <v>0</v>
      </c>
      <c r="F183" s="371">
        <v>0</v>
      </c>
      <c r="G183" s="371">
        <v>0</v>
      </c>
      <c r="H183" s="374"/>
      <c r="I183" s="374"/>
      <c r="J183" s="374"/>
      <c r="K183" s="374"/>
      <c r="L183" s="374"/>
      <c r="M183" s="374"/>
      <c r="N183" s="374"/>
      <c r="O183" s="374"/>
      <c r="P183" s="374"/>
      <c r="Q183" s="374"/>
      <c r="R183" s="374"/>
      <c r="S183" s="374"/>
      <c r="T183" s="374"/>
      <c r="U183" s="374"/>
      <c r="V183" s="374"/>
      <c r="W183" s="374"/>
      <c r="X183" s="374"/>
      <c r="Y183" s="374"/>
      <c r="Z183" s="374"/>
      <c r="AA183" s="374"/>
      <c r="AB183" s="374"/>
      <c r="AC183" s="374"/>
      <c r="AD183" s="374"/>
      <c r="AE183" s="374"/>
      <c r="AF183" s="374"/>
      <c r="AG183" s="374"/>
      <c r="AH183" s="374"/>
      <c r="AI183" s="374"/>
      <c r="AJ183" s="374"/>
      <c r="AK183" s="374"/>
      <c r="AL183" s="374"/>
      <c r="AM183" s="374"/>
      <c r="AN183" s="374"/>
      <c r="AO183" s="374"/>
      <c r="AP183" s="374"/>
      <c r="AQ183" s="374"/>
      <c r="AR183" s="374"/>
      <c r="AS183" s="374"/>
      <c r="AT183" s="374"/>
      <c r="AU183" s="374"/>
      <c r="AV183" s="374"/>
      <c r="AW183" s="374"/>
      <c r="AX183" s="374"/>
      <c r="AY183" s="374"/>
    </row>
    <row r="184" spans="1:51" s="371" customFormat="1" ht="38.25" hidden="1" outlineLevel="1">
      <c r="A184" s="371" t="s">
        <v>722</v>
      </c>
      <c r="B184" s="371" t="s">
        <v>723</v>
      </c>
      <c r="C184" s="372" t="s">
        <v>724</v>
      </c>
      <c r="D184" s="373">
        <v>-434.4</v>
      </c>
      <c r="E184" s="373">
        <v>383.9</v>
      </c>
      <c r="F184" s="371">
        <v>0</v>
      </c>
      <c r="G184" s="371">
        <v>25</v>
      </c>
      <c r="H184" s="374"/>
      <c r="I184" s="374"/>
      <c r="J184" s="374"/>
      <c r="K184" s="374"/>
      <c r="L184" s="374"/>
      <c r="M184" s="374"/>
      <c r="N184" s="374"/>
      <c r="O184" s="374"/>
      <c r="P184" s="374"/>
      <c r="Q184" s="374"/>
      <c r="R184" s="374"/>
      <c r="S184" s="374"/>
      <c r="T184" s="374"/>
      <c r="U184" s="374"/>
      <c r="V184" s="374"/>
      <c r="W184" s="374"/>
      <c r="X184" s="374"/>
      <c r="Y184" s="374"/>
      <c r="Z184" s="374"/>
      <c r="AA184" s="374"/>
      <c r="AB184" s="374"/>
      <c r="AC184" s="374"/>
      <c r="AD184" s="374"/>
      <c r="AE184" s="374"/>
      <c r="AF184" s="374"/>
      <c r="AG184" s="374"/>
      <c r="AH184" s="374"/>
      <c r="AI184" s="374"/>
      <c r="AJ184" s="374"/>
      <c r="AK184" s="374"/>
      <c r="AL184" s="374"/>
      <c r="AM184" s="374"/>
      <c r="AN184" s="374"/>
      <c r="AO184" s="374"/>
      <c r="AP184" s="374"/>
      <c r="AQ184" s="374"/>
      <c r="AR184" s="374"/>
      <c r="AS184" s="374"/>
      <c r="AT184" s="374"/>
      <c r="AU184" s="374"/>
      <c r="AV184" s="374"/>
      <c r="AW184" s="374"/>
      <c r="AX184" s="374"/>
      <c r="AY184" s="374"/>
    </row>
    <row r="185" spans="1:51" s="371" customFormat="1" ht="38.25" hidden="1" outlineLevel="1">
      <c r="A185" s="371" t="s">
        <v>725</v>
      </c>
      <c r="B185" s="371" t="s">
        <v>726</v>
      </c>
      <c r="C185" s="372" t="s">
        <v>727</v>
      </c>
      <c r="D185" s="373">
        <v>0</v>
      </c>
      <c r="E185" s="373">
        <v>0</v>
      </c>
      <c r="F185" s="371">
        <v>75.38</v>
      </c>
      <c r="G185" s="371">
        <v>0</v>
      </c>
      <c r="H185" s="374"/>
      <c r="I185" s="374"/>
      <c r="J185" s="374"/>
      <c r="K185" s="374"/>
      <c r="L185" s="374"/>
      <c r="M185" s="374"/>
      <c r="N185" s="374"/>
      <c r="O185" s="374"/>
      <c r="P185" s="374"/>
      <c r="Q185" s="374"/>
      <c r="R185" s="374"/>
      <c r="S185" s="374"/>
      <c r="T185" s="374"/>
      <c r="U185" s="374"/>
      <c r="V185" s="374"/>
      <c r="W185" s="374"/>
      <c r="X185" s="374"/>
      <c r="Y185" s="374"/>
      <c r="Z185" s="374"/>
      <c r="AA185" s="374"/>
      <c r="AB185" s="374"/>
      <c r="AC185" s="374"/>
      <c r="AD185" s="374"/>
      <c r="AE185" s="374"/>
      <c r="AF185" s="374"/>
      <c r="AG185" s="374"/>
      <c r="AH185" s="374"/>
      <c r="AI185" s="374"/>
      <c r="AJ185" s="374"/>
      <c r="AK185" s="374"/>
      <c r="AL185" s="374"/>
      <c r="AM185" s="374"/>
      <c r="AN185" s="374"/>
      <c r="AO185" s="374"/>
      <c r="AP185" s="374"/>
      <c r="AQ185" s="374"/>
      <c r="AR185" s="374"/>
      <c r="AS185" s="374"/>
      <c r="AT185" s="374"/>
      <c r="AU185" s="374"/>
      <c r="AV185" s="374"/>
      <c r="AW185" s="374"/>
      <c r="AX185" s="374"/>
      <c r="AY185" s="374"/>
    </row>
    <row r="186" spans="1:51" s="371" customFormat="1" ht="38.25" hidden="1" outlineLevel="1">
      <c r="A186" s="371" t="s">
        <v>728</v>
      </c>
      <c r="B186" s="371" t="s">
        <v>729</v>
      </c>
      <c r="C186" s="372" t="s">
        <v>730</v>
      </c>
      <c r="D186" s="373">
        <v>0</v>
      </c>
      <c r="E186" s="373">
        <v>0</v>
      </c>
      <c r="F186" s="371">
        <v>1471.63</v>
      </c>
      <c r="G186" s="371">
        <v>0</v>
      </c>
      <c r="H186" s="374"/>
      <c r="I186" s="374"/>
      <c r="J186" s="374"/>
      <c r="K186" s="374"/>
      <c r="L186" s="374"/>
      <c r="M186" s="374"/>
      <c r="N186" s="374"/>
      <c r="O186" s="374"/>
      <c r="P186" s="374"/>
      <c r="Q186" s="374"/>
      <c r="R186" s="374"/>
      <c r="S186" s="374"/>
      <c r="T186" s="374"/>
      <c r="U186" s="374"/>
      <c r="V186" s="374"/>
      <c r="W186" s="374"/>
      <c r="X186" s="374"/>
      <c r="Y186" s="374"/>
      <c r="Z186" s="374"/>
      <c r="AA186" s="374"/>
      <c r="AB186" s="374"/>
      <c r="AC186" s="374"/>
      <c r="AD186" s="374"/>
      <c r="AE186" s="374"/>
      <c r="AF186" s="374"/>
      <c r="AG186" s="374"/>
      <c r="AH186" s="374"/>
      <c r="AI186" s="374"/>
      <c r="AJ186" s="374"/>
      <c r="AK186" s="374"/>
      <c r="AL186" s="374"/>
      <c r="AM186" s="374"/>
      <c r="AN186" s="374"/>
      <c r="AO186" s="374"/>
      <c r="AP186" s="374"/>
      <c r="AQ186" s="374"/>
      <c r="AR186" s="374"/>
      <c r="AS186" s="374"/>
      <c r="AT186" s="374"/>
      <c r="AU186" s="374"/>
      <c r="AV186" s="374"/>
      <c r="AW186" s="374"/>
      <c r="AX186" s="374"/>
      <c r="AY186" s="374"/>
    </row>
    <row r="187" spans="1:51" s="371" customFormat="1" ht="38.25" hidden="1" outlineLevel="1">
      <c r="A187" s="371" t="s">
        <v>734</v>
      </c>
      <c r="B187" s="371" t="s">
        <v>735</v>
      </c>
      <c r="C187" s="372" t="s">
        <v>736</v>
      </c>
      <c r="D187" s="373">
        <v>0</v>
      </c>
      <c r="E187" s="373">
        <v>947.04</v>
      </c>
      <c r="F187" s="371">
        <v>0</v>
      </c>
      <c r="G187" s="371">
        <v>0</v>
      </c>
      <c r="H187" s="374"/>
      <c r="I187" s="374"/>
      <c r="J187" s="374"/>
      <c r="K187" s="374"/>
      <c r="L187" s="374"/>
      <c r="M187" s="374"/>
      <c r="N187" s="374"/>
      <c r="O187" s="374"/>
      <c r="P187" s="374"/>
      <c r="Q187" s="374"/>
      <c r="R187" s="374"/>
      <c r="S187" s="374"/>
      <c r="T187" s="374"/>
      <c r="U187" s="374"/>
      <c r="V187" s="374"/>
      <c r="W187" s="374"/>
      <c r="X187" s="374"/>
      <c r="Y187" s="374"/>
      <c r="Z187" s="374"/>
      <c r="AA187" s="374"/>
      <c r="AB187" s="374"/>
      <c r="AC187" s="374"/>
      <c r="AD187" s="374"/>
      <c r="AE187" s="374"/>
      <c r="AF187" s="374"/>
      <c r="AG187" s="374"/>
      <c r="AH187" s="374"/>
      <c r="AI187" s="374"/>
      <c r="AJ187" s="374"/>
      <c r="AK187" s="374"/>
      <c r="AL187" s="374"/>
      <c r="AM187" s="374"/>
      <c r="AN187" s="374"/>
      <c r="AO187" s="374"/>
      <c r="AP187" s="374"/>
      <c r="AQ187" s="374"/>
      <c r="AR187" s="374"/>
      <c r="AS187" s="374"/>
      <c r="AT187" s="374"/>
      <c r="AU187" s="374"/>
      <c r="AV187" s="374"/>
      <c r="AW187" s="374"/>
      <c r="AX187" s="374"/>
      <c r="AY187" s="374"/>
    </row>
    <row r="188" spans="1:51" s="371" customFormat="1" ht="38.25" hidden="1" outlineLevel="1">
      <c r="A188" s="371" t="s">
        <v>737</v>
      </c>
      <c r="B188" s="371" t="s">
        <v>738</v>
      </c>
      <c r="C188" s="372" t="s">
        <v>739</v>
      </c>
      <c r="D188" s="373">
        <v>65440.23</v>
      </c>
      <c r="E188" s="373">
        <v>2545.22</v>
      </c>
      <c r="F188" s="371">
        <v>449.75</v>
      </c>
      <c r="G188" s="371">
        <v>1622.99</v>
      </c>
      <c r="H188" s="374"/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  <c r="Y188" s="374"/>
      <c r="Z188" s="374"/>
      <c r="AA188" s="374"/>
      <c r="AB188" s="374"/>
      <c r="AC188" s="374"/>
      <c r="AD188" s="374"/>
      <c r="AE188" s="374"/>
      <c r="AF188" s="374"/>
      <c r="AG188" s="374"/>
      <c r="AH188" s="374"/>
      <c r="AI188" s="374"/>
      <c r="AJ188" s="374"/>
      <c r="AK188" s="374"/>
      <c r="AL188" s="374"/>
      <c r="AM188" s="374"/>
      <c r="AN188" s="374"/>
      <c r="AO188" s="374"/>
      <c r="AP188" s="374"/>
      <c r="AQ188" s="374"/>
      <c r="AR188" s="374"/>
      <c r="AS188" s="374"/>
      <c r="AT188" s="374"/>
      <c r="AU188" s="374"/>
      <c r="AV188" s="374"/>
      <c r="AW188" s="374"/>
      <c r="AX188" s="374"/>
      <c r="AY188" s="374"/>
    </row>
    <row r="189" spans="1:51" s="371" customFormat="1" ht="38.25" hidden="1" outlineLevel="1">
      <c r="A189" s="371" t="s">
        <v>794</v>
      </c>
      <c r="B189" s="371" t="s">
        <v>795</v>
      </c>
      <c r="C189" s="372" t="s">
        <v>796</v>
      </c>
      <c r="D189" s="373">
        <v>0</v>
      </c>
      <c r="E189" s="373">
        <v>0</v>
      </c>
      <c r="F189" s="371">
        <v>74932.51</v>
      </c>
      <c r="G189" s="371">
        <v>15.37</v>
      </c>
      <c r="H189" s="374"/>
      <c r="I189" s="374"/>
      <c r="J189" s="374"/>
      <c r="K189" s="374"/>
      <c r="L189" s="374"/>
      <c r="M189" s="374"/>
      <c r="N189" s="374"/>
      <c r="O189" s="374"/>
      <c r="P189" s="374"/>
      <c r="Q189" s="374"/>
      <c r="R189" s="374"/>
      <c r="S189" s="374"/>
      <c r="T189" s="374"/>
      <c r="U189" s="374"/>
      <c r="V189" s="374"/>
      <c r="W189" s="374"/>
      <c r="X189" s="374"/>
      <c r="Y189" s="374"/>
      <c r="Z189" s="374"/>
      <c r="AA189" s="374"/>
      <c r="AB189" s="374"/>
      <c r="AC189" s="374"/>
      <c r="AD189" s="374"/>
      <c r="AE189" s="374"/>
      <c r="AF189" s="374"/>
      <c r="AG189" s="374"/>
      <c r="AH189" s="374"/>
      <c r="AI189" s="374"/>
      <c r="AJ189" s="374"/>
      <c r="AK189" s="374"/>
      <c r="AL189" s="374"/>
      <c r="AM189" s="374"/>
      <c r="AN189" s="374"/>
      <c r="AO189" s="374"/>
      <c r="AP189" s="374"/>
      <c r="AQ189" s="374"/>
      <c r="AR189" s="374"/>
      <c r="AS189" s="374"/>
      <c r="AT189" s="374"/>
      <c r="AU189" s="374"/>
      <c r="AV189" s="374"/>
      <c r="AW189" s="374"/>
      <c r="AX189" s="374"/>
      <c r="AY189" s="374"/>
    </row>
    <row r="190" spans="1:51" s="371" customFormat="1" ht="38.25" hidden="1" outlineLevel="1">
      <c r="A190" s="371" t="s">
        <v>928</v>
      </c>
      <c r="B190" s="371" t="s">
        <v>929</v>
      </c>
      <c r="C190" s="372" t="s">
        <v>930</v>
      </c>
      <c r="D190" s="373">
        <v>0</v>
      </c>
      <c r="E190" s="373">
        <v>6611</v>
      </c>
      <c r="F190" s="371">
        <v>0</v>
      </c>
      <c r="G190" s="371">
        <v>12142</v>
      </c>
      <c r="H190" s="374"/>
      <c r="I190" s="374"/>
      <c r="J190" s="374"/>
      <c r="K190" s="374"/>
      <c r="L190" s="374"/>
      <c r="M190" s="374"/>
      <c r="N190" s="374"/>
      <c r="O190" s="374"/>
      <c r="P190" s="374"/>
      <c r="Q190" s="374"/>
      <c r="R190" s="374"/>
      <c r="S190" s="374"/>
      <c r="T190" s="374"/>
      <c r="U190" s="374"/>
      <c r="V190" s="374"/>
      <c r="W190" s="374"/>
      <c r="X190" s="374"/>
      <c r="Y190" s="374"/>
      <c r="Z190" s="374"/>
      <c r="AA190" s="374"/>
      <c r="AB190" s="374"/>
      <c r="AC190" s="374"/>
      <c r="AD190" s="374"/>
      <c r="AE190" s="374"/>
      <c r="AF190" s="374"/>
      <c r="AG190" s="374"/>
      <c r="AH190" s="374"/>
      <c r="AI190" s="374"/>
      <c r="AJ190" s="374"/>
      <c r="AK190" s="374"/>
      <c r="AL190" s="374"/>
      <c r="AM190" s="374"/>
      <c r="AN190" s="374"/>
      <c r="AO190" s="374"/>
      <c r="AP190" s="374"/>
      <c r="AQ190" s="374"/>
      <c r="AR190" s="374"/>
      <c r="AS190" s="374"/>
      <c r="AT190" s="374"/>
      <c r="AU190" s="374"/>
      <c r="AV190" s="374"/>
      <c r="AW190" s="374"/>
      <c r="AX190" s="374"/>
      <c r="AY190" s="374"/>
    </row>
    <row r="191" spans="1:51" s="371" customFormat="1" ht="38.25" hidden="1" outlineLevel="1">
      <c r="A191" s="371" t="s">
        <v>961</v>
      </c>
      <c r="B191" s="371" t="s">
        <v>962</v>
      </c>
      <c r="C191" s="372" t="s">
        <v>963</v>
      </c>
      <c r="D191" s="373">
        <v>0</v>
      </c>
      <c r="E191" s="373">
        <v>37414.57</v>
      </c>
      <c r="F191" s="371">
        <v>0</v>
      </c>
      <c r="G191" s="371">
        <v>0</v>
      </c>
      <c r="H191" s="374"/>
      <c r="I191" s="374"/>
      <c r="J191" s="374"/>
      <c r="K191" s="374"/>
      <c r="L191" s="374"/>
      <c r="M191" s="374"/>
      <c r="N191" s="374"/>
      <c r="O191" s="374"/>
      <c r="P191" s="374"/>
      <c r="Q191" s="374"/>
      <c r="R191" s="374"/>
      <c r="S191" s="374"/>
      <c r="T191" s="374"/>
      <c r="U191" s="374"/>
      <c r="V191" s="374"/>
      <c r="W191" s="374"/>
      <c r="X191" s="374"/>
      <c r="Y191" s="374"/>
      <c r="Z191" s="374"/>
      <c r="AA191" s="374"/>
      <c r="AB191" s="374"/>
      <c r="AC191" s="374"/>
      <c r="AD191" s="374"/>
      <c r="AE191" s="374"/>
      <c r="AF191" s="374"/>
      <c r="AG191" s="374"/>
      <c r="AH191" s="374"/>
      <c r="AI191" s="374"/>
      <c r="AJ191" s="374"/>
      <c r="AK191" s="374"/>
      <c r="AL191" s="374"/>
      <c r="AM191" s="374"/>
      <c r="AN191" s="374"/>
      <c r="AO191" s="374"/>
      <c r="AP191" s="374"/>
      <c r="AQ191" s="374"/>
      <c r="AR191" s="374"/>
      <c r="AS191" s="374"/>
      <c r="AT191" s="374"/>
      <c r="AU191" s="374"/>
      <c r="AV191" s="374"/>
      <c r="AW191" s="374"/>
      <c r="AX191" s="374"/>
      <c r="AY191" s="374"/>
    </row>
    <row r="192" spans="1:51" s="371" customFormat="1" ht="38.25" hidden="1" outlineLevel="1">
      <c r="A192" s="371" t="s">
        <v>878</v>
      </c>
      <c r="B192" s="371" t="s">
        <v>879</v>
      </c>
      <c r="C192" s="372" t="s">
        <v>880</v>
      </c>
      <c r="D192" s="373">
        <v>5654</v>
      </c>
      <c r="E192" s="373">
        <v>0</v>
      </c>
      <c r="F192" s="371">
        <v>97122</v>
      </c>
      <c r="G192" s="371">
        <v>0</v>
      </c>
      <c r="H192" s="374"/>
      <c r="I192" s="374"/>
      <c r="J192" s="374"/>
      <c r="K192" s="374"/>
      <c r="L192" s="374"/>
      <c r="M192" s="374"/>
      <c r="N192" s="374"/>
      <c r="O192" s="374"/>
      <c r="P192" s="374"/>
      <c r="Q192" s="374"/>
      <c r="R192" s="374"/>
      <c r="S192" s="374"/>
      <c r="T192" s="374"/>
      <c r="U192" s="374"/>
      <c r="V192" s="374"/>
      <c r="W192" s="374"/>
      <c r="X192" s="374"/>
      <c r="Y192" s="374"/>
      <c r="Z192" s="374"/>
      <c r="AA192" s="374"/>
      <c r="AB192" s="374"/>
      <c r="AC192" s="374"/>
      <c r="AD192" s="374"/>
      <c r="AE192" s="374"/>
      <c r="AF192" s="374"/>
      <c r="AG192" s="374"/>
      <c r="AH192" s="374"/>
      <c r="AI192" s="374"/>
      <c r="AJ192" s="374"/>
      <c r="AK192" s="374"/>
      <c r="AL192" s="374"/>
      <c r="AM192" s="374"/>
      <c r="AN192" s="374"/>
      <c r="AO192" s="374"/>
      <c r="AP192" s="374"/>
      <c r="AQ192" s="374"/>
      <c r="AR192" s="374"/>
      <c r="AS192" s="374"/>
      <c r="AT192" s="374"/>
      <c r="AU192" s="374"/>
      <c r="AV192" s="374"/>
      <c r="AW192" s="374"/>
      <c r="AX192" s="374"/>
      <c r="AY192" s="374"/>
    </row>
    <row r="193" spans="1:51" s="371" customFormat="1" ht="38.25" hidden="1" outlineLevel="1">
      <c r="A193" s="371" t="s">
        <v>884</v>
      </c>
      <c r="B193" s="371" t="s">
        <v>885</v>
      </c>
      <c r="C193" s="372" t="s">
        <v>886</v>
      </c>
      <c r="D193" s="373">
        <v>174084</v>
      </c>
      <c r="E193" s="373">
        <v>275316</v>
      </c>
      <c r="F193" s="371">
        <v>0</v>
      </c>
      <c r="G193" s="371">
        <v>69096</v>
      </c>
      <c r="H193" s="374"/>
      <c r="I193" s="374"/>
      <c r="J193" s="374"/>
      <c r="K193" s="374"/>
      <c r="L193" s="374"/>
      <c r="M193" s="374"/>
      <c r="N193" s="374"/>
      <c r="O193" s="374"/>
      <c r="P193" s="374"/>
      <c r="Q193" s="374"/>
      <c r="R193" s="374"/>
      <c r="S193" s="374"/>
      <c r="T193" s="374"/>
      <c r="U193" s="374"/>
      <c r="V193" s="374"/>
      <c r="W193" s="374"/>
      <c r="X193" s="374"/>
      <c r="Y193" s="374"/>
      <c r="Z193" s="374"/>
      <c r="AA193" s="374"/>
      <c r="AB193" s="374"/>
      <c r="AC193" s="374"/>
      <c r="AD193" s="374"/>
      <c r="AE193" s="374"/>
      <c r="AF193" s="374"/>
      <c r="AG193" s="374"/>
      <c r="AH193" s="374"/>
      <c r="AI193" s="374"/>
      <c r="AJ193" s="374"/>
      <c r="AK193" s="374"/>
      <c r="AL193" s="374"/>
      <c r="AM193" s="374"/>
      <c r="AN193" s="374"/>
      <c r="AO193" s="374"/>
      <c r="AP193" s="374"/>
      <c r="AQ193" s="374"/>
      <c r="AR193" s="374"/>
      <c r="AS193" s="374"/>
      <c r="AT193" s="374"/>
      <c r="AU193" s="374"/>
      <c r="AV193" s="374"/>
      <c r="AW193" s="374"/>
      <c r="AX193" s="374"/>
      <c r="AY193" s="374"/>
    </row>
    <row r="194" spans="1:51" ht="12.75" customHeight="1" collapsed="1">
      <c r="A194" s="384" t="s">
        <v>1188</v>
      </c>
      <c r="B194" s="400" t="s">
        <v>1189</v>
      </c>
      <c r="C194" s="401"/>
      <c r="D194" s="403">
        <v>-32296.5</v>
      </c>
      <c r="E194" s="403">
        <v>2025472.405</v>
      </c>
      <c r="F194" s="403">
        <v>1549707.4049999996</v>
      </c>
      <c r="G194" s="403">
        <v>97669.11</v>
      </c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  <c r="AL194" s="384"/>
      <c r="AM194" s="384"/>
      <c r="AN194" s="384"/>
      <c r="AO194" s="384"/>
      <c r="AP194" s="384"/>
      <c r="AQ194" s="384"/>
      <c r="AR194" s="384"/>
      <c r="AS194" s="384"/>
      <c r="AT194" s="384"/>
      <c r="AU194" s="384"/>
      <c r="AV194" s="384"/>
      <c r="AW194" s="384"/>
      <c r="AX194" s="384"/>
      <c r="AY194" s="384"/>
    </row>
    <row r="195" spans="2:51" s="408" customFormat="1" ht="12.75" customHeight="1">
      <c r="B195" s="397" t="s">
        <v>2107</v>
      </c>
      <c r="C195" s="398"/>
      <c r="D195" s="405">
        <f>D55+D69+D85+D94+D121+D131+D194</f>
        <v>4890975.925000001</v>
      </c>
      <c r="E195" s="405">
        <f>E55+E69+E85+E94+E121+E131+E194</f>
        <v>5620128.126</v>
      </c>
      <c r="F195" s="405">
        <f>F55+F69+F85+F94+F121+F131+F194</f>
        <v>3648949.221</v>
      </c>
      <c r="G195" s="405">
        <f>G55+G69+G85+G94+G121+G131+G194</f>
        <v>562527.393</v>
      </c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84"/>
      <c r="AH195" s="384"/>
      <c r="AI195" s="384"/>
      <c r="AJ195" s="384"/>
      <c r="AK195" s="384"/>
      <c r="AL195" s="384"/>
      <c r="AM195" s="384"/>
      <c r="AN195" s="384"/>
      <c r="AO195" s="384"/>
      <c r="AP195" s="384"/>
      <c r="AQ195" s="384"/>
      <c r="AR195" s="384"/>
      <c r="AS195" s="384"/>
      <c r="AT195" s="384"/>
      <c r="AU195" s="384"/>
      <c r="AV195" s="384"/>
      <c r="AW195" s="384"/>
      <c r="AX195" s="384"/>
      <c r="AY195" s="384"/>
    </row>
    <row r="196" spans="2:51" ht="12.75" customHeight="1">
      <c r="B196" s="406"/>
      <c r="C196" s="407"/>
      <c r="D196" s="403"/>
      <c r="E196" s="403"/>
      <c r="F196" s="403"/>
      <c r="G196" s="403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84"/>
      <c r="AH196" s="384"/>
      <c r="AI196" s="384"/>
      <c r="AJ196" s="384"/>
      <c r="AK196" s="384"/>
      <c r="AL196" s="384"/>
      <c r="AM196" s="384"/>
      <c r="AN196" s="384"/>
      <c r="AO196" s="384"/>
      <c r="AP196" s="384"/>
      <c r="AQ196" s="384"/>
      <c r="AR196" s="384"/>
      <c r="AS196" s="384"/>
      <c r="AT196" s="384"/>
      <c r="AU196" s="384"/>
      <c r="AV196" s="384"/>
      <c r="AW196" s="384"/>
      <c r="AX196" s="384"/>
      <c r="AY196" s="384"/>
    </row>
    <row r="197" spans="2:51" s="408" customFormat="1" ht="12.75" customHeight="1">
      <c r="B197" s="406" t="s">
        <v>2041</v>
      </c>
      <c r="C197" s="407"/>
      <c r="D197" s="405">
        <f>D41-D195</f>
        <v>133040.51499999873</v>
      </c>
      <c r="E197" s="405">
        <f>E41-E195</f>
        <v>1299311.9839999992</v>
      </c>
      <c r="F197" s="405">
        <f>F41-F195</f>
        <v>-2367443.6109999996</v>
      </c>
      <c r="G197" s="405">
        <f>G41-G195</f>
        <v>1830971.6769999997</v>
      </c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  <c r="AC197" s="384"/>
      <c r="AD197" s="384"/>
      <c r="AE197" s="384"/>
      <c r="AF197" s="384"/>
      <c r="AG197" s="384"/>
      <c r="AH197" s="384"/>
      <c r="AI197" s="384"/>
      <c r="AJ197" s="384"/>
      <c r="AK197" s="384"/>
      <c r="AL197" s="384"/>
      <c r="AM197" s="384"/>
      <c r="AN197" s="384"/>
      <c r="AO197" s="384"/>
      <c r="AP197" s="384"/>
      <c r="AQ197" s="384"/>
      <c r="AR197" s="384"/>
      <c r="AS197" s="384"/>
      <c r="AT197" s="384"/>
      <c r="AU197" s="384"/>
      <c r="AV197" s="384"/>
      <c r="AW197" s="384"/>
      <c r="AX197" s="384"/>
      <c r="AY197" s="384"/>
    </row>
    <row r="198" spans="2:51" ht="12.75" customHeight="1">
      <c r="B198" s="400"/>
      <c r="C198" s="401"/>
      <c r="D198" s="403"/>
      <c r="E198" s="403"/>
      <c r="F198" s="403"/>
      <c r="G198" s="403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  <c r="AC198" s="384"/>
      <c r="AD198" s="384"/>
      <c r="AE198" s="384"/>
      <c r="AF198" s="384"/>
      <c r="AG198" s="384"/>
      <c r="AH198" s="384"/>
      <c r="AI198" s="384"/>
      <c r="AJ198" s="384"/>
      <c r="AK198" s="384"/>
      <c r="AL198" s="384"/>
      <c r="AM198" s="384"/>
      <c r="AN198" s="384"/>
      <c r="AO198" s="384"/>
      <c r="AP198" s="384"/>
      <c r="AQ198" s="384"/>
      <c r="AR198" s="384"/>
      <c r="AS198" s="384"/>
      <c r="AT198" s="384"/>
      <c r="AU198" s="384"/>
      <c r="AV198" s="384"/>
      <c r="AW198" s="384"/>
      <c r="AX198" s="384"/>
      <c r="AY198" s="384"/>
    </row>
    <row r="199" spans="2:51" ht="12.75" customHeight="1">
      <c r="B199" s="406" t="s">
        <v>1190</v>
      </c>
      <c r="C199" s="407"/>
      <c r="D199" s="403"/>
      <c r="E199" s="403"/>
      <c r="F199" s="403"/>
      <c r="G199" s="403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  <c r="AC199" s="384"/>
      <c r="AD199" s="384"/>
      <c r="AE199" s="384"/>
      <c r="AF199" s="384"/>
      <c r="AG199" s="384"/>
      <c r="AH199" s="384"/>
      <c r="AI199" s="384"/>
      <c r="AJ199" s="384"/>
      <c r="AK199" s="384"/>
      <c r="AL199" s="384"/>
      <c r="AM199" s="384"/>
      <c r="AN199" s="384"/>
      <c r="AO199" s="384"/>
      <c r="AP199" s="384"/>
      <c r="AQ199" s="384"/>
      <c r="AR199" s="384"/>
      <c r="AS199" s="384"/>
      <c r="AT199" s="384"/>
      <c r="AU199" s="384"/>
      <c r="AV199" s="384"/>
      <c r="AW199" s="384"/>
      <c r="AX199" s="384"/>
      <c r="AY199" s="384"/>
    </row>
    <row r="200" spans="1:51" ht="12.75" customHeight="1">
      <c r="A200" s="384" t="s">
        <v>1026</v>
      </c>
      <c r="B200" s="400" t="s">
        <v>1191</v>
      </c>
      <c r="C200" s="401"/>
      <c r="D200" s="403">
        <v>0</v>
      </c>
      <c r="E200" s="403">
        <v>0</v>
      </c>
      <c r="F200" s="403">
        <v>0</v>
      </c>
      <c r="G200" s="403">
        <v>0</v>
      </c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  <c r="AC200" s="384"/>
      <c r="AD200" s="384"/>
      <c r="AE200" s="384"/>
      <c r="AF200" s="384"/>
      <c r="AG200" s="384"/>
      <c r="AH200" s="384"/>
      <c r="AI200" s="384"/>
      <c r="AJ200" s="384"/>
      <c r="AK200" s="384"/>
      <c r="AL200" s="384"/>
      <c r="AM200" s="384"/>
      <c r="AN200" s="384"/>
      <c r="AO200" s="384"/>
      <c r="AP200" s="384"/>
      <c r="AQ200" s="384"/>
      <c r="AR200" s="384"/>
      <c r="AS200" s="384"/>
      <c r="AT200" s="384"/>
      <c r="AU200" s="384"/>
      <c r="AV200" s="384"/>
      <c r="AW200" s="384"/>
      <c r="AX200" s="384"/>
      <c r="AY200" s="384"/>
    </row>
    <row r="201" spans="1:51" ht="12.75" customHeight="1">
      <c r="A201" s="384" t="s">
        <v>1192</v>
      </c>
      <c r="B201" s="400" t="s">
        <v>1193</v>
      </c>
      <c r="C201" s="401"/>
      <c r="D201" s="403">
        <v>0</v>
      </c>
      <c r="E201" s="403">
        <v>0</v>
      </c>
      <c r="F201" s="403">
        <v>0</v>
      </c>
      <c r="G201" s="403">
        <v>0</v>
      </c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384"/>
      <c r="AH201" s="384"/>
      <c r="AI201" s="384"/>
      <c r="AJ201" s="384"/>
      <c r="AK201" s="384"/>
      <c r="AL201" s="384"/>
      <c r="AM201" s="384"/>
      <c r="AN201" s="384"/>
      <c r="AO201" s="384"/>
      <c r="AP201" s="384"/>
      <c r="AQ201" s="384"/>
      <c r="AR201" s="384"/>
      <c r="AS201" s="384"/>
      <c r="AT201" s="384"/>
      <c r="AU201" s="384"/>
      <c r="AV201" s="384"/>
      <c r="AW201" s="384"/>
      <c r="AX201" s="384"/>
      <c r="AY201" s="384"/>
    </row>
    <row r="202" spans="1:51" ht="12.75" customHeight="1">
      <c r="A202" s="384" t="s">
        <v>1194</v>
      </c>
      <c r="B202" s="400" t="s">
        <v>1195</v>
      </c>
      <c r="C202" s="401"/>
      <c r="D202" s="403">
        <v>0</v>
      </c>
      <c r="E202" s="403">
        <v>0</v>
      </c>
      <c r="F202" s="403">
        <v>0</v>
      </c>
      <c r="G202" s="403">
        <v>0</v>
      </c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  <c r="AC202" s="384"/>
      <c r="AD202" s="384"/>
      <c r="AE202" s="384"/>
      <c r="AF202" s="384"/>
      <c r="AG202" s="384"/>
      <c r="AH202" s="384"/>
      <c r="AI202" s="384"/>
      <c r="AJ202" s="384"/>
      <c r="AK202" s="384"/>
      <c r="AL202" s="384"/>
      <c r="AM202" s="384"/>
      <c r="AN202" s="384"/>
      <c r="AO202" s="384"/>
      <c r="AP202" s="384"/>
      <c r="AQ202" s="384"/>
      <c r="AR202" s="384"/>
      <c r="AS202" s="384"/>
      <c r="AT202" s="384"/>
      <c r="AU202" s="384"/>
      <c r="AV202" s="384"/>
      <c r="AW202" s="384"/>
      <c r="AX202" s="384"/>
      <c r="AY202" s="384"/>
    </row>
    <row r="203" spans="1:51" ht="12.75" customHeight="1">
      <c r="A203" s="384" t="s">
        <v>1196</v>
      </c>
      <c r="B203" s="400" t="s">
        <v>1197</v>
      </c>
      <c r="C203" s="401"/>
      <c r="D203" s="403">
        <v>0</v>
      </c>
      <c r="E203" s="403">
        <v>0</v>
      </c>
      <c r="F203" s="403">
        <v>0</v>
      </c>
      <c r="G203" s="403">
        <v>0</v>
      </c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  <c r="AC203" s="384"/>
      <c r="AD203" s="384"/>
      <c r="AE203" s="384"/>
      <c r="AF203" s="384"/>
      <c r="AG203" s="384"/>
      <c r="AH203" s="384"/>
      <c r="AI203" s="384"/>
      <c r="AJ203" s="384"/>
      <c r="AK203" s="384"/>
      <c r="AL203" s="384"/>
      <c r="AM203" s="384"/>
      <c r="AN203" s="384"/>
      <c r="AO203" s="384"/>
      <c r="AP203" s="384"/>
      <c r="AQ203" s="384"/>
      <c r="AR203" s="384"/>
      <c r="AS203" s="384"/>
      <c r="AT203" s="384"/>
      <c r="AU203" s="384"/>
      <c r="AV203" s="384"/>
      <c r="AW203" s="384"/>
      <c r="AX203" s="384"/>
      <c r="AY203" s="384"/>
    </row>
    <row r="204" spans="1:51" s="371" customFormat="1" ht="38.25" hidden="1" outlineLevel="1">
      <c r="A204" s="371" t="s">
        <v>1075</v>
      </c>
      <c r="B204" s="371" t="s">
        <v>1076</v>
      </c>
      <c r="C204" s="372" t="s">
        <v>1077</v>
      </c>
      <c r="D204" s="373">
        <v>0</v>
      </c>
      <c r="E204" s="373">
        <v>62758</v>
      </c>
      <c r="F204" s="371">
        <v>0</v>
      </c>
      <c r="G204" s="371">
        <v>0</v>
      </c>
      <c r="H204" s="374"/>
      <c r="I204" s="374"/>
      <c r="J204" s="374"/>
      <c r="K204" s="374"/>
      <c r="L204" s="374"/>
      <c r="M204" s="374"/>
      <c r="N204" s="374"/>
      <c r="O204" s="374"/>
      <c r="P204" s="374"/>
      <c r="Q204" s="374"/>
      <c r="R204" s="374"/>
      <c r="S204" s="374"/>
      <c r="T204" s="374"/>
      <c r="U204" s="374"/>
      <c r="V204" s="374"/>
      <c r="W204" s="374"/>
      <c r="X204" s="374"/>
      <c r="Y204" s="374"/>
      <c r="Z204" s="374"/>
      <c r="AA204" s="374"/>
      <c r="AB204" s="374"/>
      <c r="AC204" s="374"/>
      <c r="AD204" s="374"/>
      <c r="AE204" s="374"/>
      <c r="AF204" s="374"/>
      <c r="AG204" s="374"/>
      <c r="AH204" s="374"/>
      <c r="AI204" s="374"/>
      <c r="AJ204" s="374"/>
      <c r="AK204" s="374"/>
      <c r="AL204" s="374"/>
      <c r="AM204" s="374"/>
      <c r="AN204" s="374"/>
      <c r="AO204" s="374"/>
      <c r="AP204" s="374"/>
      <c r="AQ204" s="374"/>
      <c r="AR204" s="374"/>
      <c r="AS204" s="374"/>
      <c r="AT204" s="374"/>
      <c r="AU204" s="374"/>
      <c r="AV204" s="374"/>
      <c r="AW204" s="374"/>
      <c r="AX204" s="374"/>
      <c r="AY204" s="374"/>
    </row>
    <row r="205" spans="1:51" s="371" customFormat="1" ht="38.25" hidden="1" outlineLevel="1">
      <c r="A205" s="371" t="s">
        <v>3304</v>
      </c>
      <c r="B205" s="371" t="s">
        <v>3305</v>
      </c>
      <c r="C205" s="372" t="s">
        <v>3306</v>
      </c>
      <c r="D205" s="373">
        <v>0</v>
      </c>
      <c r="E205" s="373">
        <v>0</v>
      </c>
      <c r="F205" s="371">
        <v>107509</v>
      </c>
      <c r="G205" s="371">
        <v>0</v>
      </c>
      <c r="H205" s="374"/>
      <c r="I205" s="374"/>
      <c r="J205" s="374"/>
      <c r="K205" s="374"/>
      <c r="L205" s="374"/>
      <c r="M205" s="374"/>
      <c r="N205" s="374"/>
      <c r="O205" s="374"/>
      <c r="P205" s="374"/>
      <c r="Q205" s="374"/>
      <c r="R205" s="374"/>
      <c r="S205" s="374"/>
      <c r="T205" s="374"/>
      <c r="U205" s="374"/>
      <c r="V205" s="374"/>
      <c r="W205" s="374"/>
      <c r="X205" s="374"/>
      <c r="Y205" s="374"/>
      <c r="Z205" s="374"/>
      <c r="AA205" s="374"/>
      <c r="AB205" s="374"/>
      <c r="AC205" s="374"/>
      <c r="AD205" s="374"/>
      <c r="AE205" s="374"/>
      <c r="AF205" s="374"/>
      <c r="AG205" s="374"/>
      <c r="AH205" s="374"/>
      <c r="AI205" s="374"/>
      <c r="AJ205" s="374"/>
      <c r="AK205" s="374"/>
      <c r="AL205" s="374"/>
      <c r="AM205" s="374"/>
      <c r="AN205" s="374"/>
      <c r="AO205" s="374"/>
      <c r="AP205" s="374"/>
      <c r="AQ205" s="374"/>
      <c r="AR205" s="374"/>
      <c r="AS205" s="374"/>
      <c r="AT205" s="374"/>
      <c r="AU205" s="374"/>
      <c r="AV205" s="374"/>
      <c r="AW205" s="374"/>
      <c r="AX205" s="374"/>
      <c r="AY205" s="374"/>
    </row>
    <row r="206" spans="1:51" s="371" customFormat="1" ht="38.25" hidden="1" outlineLevel="1">
      <c r="A206" s="371" t="s">
        <v>3307</v>
      </c>
      <c r="B206" s="371" t="s">
        <v>3308</v>
      </c>
      <c r="C206" s="372" t="s">
        <v>3309</v>
      </c>
      <c r="D206" s="373">
        <v>0</v>
      </c>
      <c r="E206" s="373">
        <v>766000</v>
      </c>
      <c r="F206" s="371">
        <v>0</v>
      </c>
      <c r="G206" s="371">
        <v>0</v>
      </c>
      <c r="H206" s="374"/>
      <c r="I206" s="374"/>
      <c r="J206" s="374"/>
      <c r="K206" s="374"/>
      <c r="L206" s="374"/>
      <c r="M206" s="374"/>
      <c r="N206" s="374"/>
      <c r="O206" s="374"/>
      <c r="P206" s="374"/>
      <c r="Q206" s="374"/>
      <c r="R206" s="374"/>
      <c r="S206" s="374"/>
      <c r="T206" s="374"/>
      <c r="U206" s="374"/>
      <c r="V206" s="374"/>
      <c r="W206" s="374"/>
      <c r="X206" s="374"/>
      <c r="Y206" s="374"/>
      <c r="Z206" s="374"/>
      <c r="AA206" s="374"/>
      <c r="AB206" s="374"/>
      <c r="AC206" s="374"/>
      <c r="AD206" s="374"/>
      <c r="AE206" s="374"/>
      <c r="AF206" s="374"/>
      <c r="AG206" s="374"/>
      <c r="AH206" s="374"/>
      <c r="AI206" s="374"/>
      <c r="AJ206" s="374"/>
      <c r="AK206" s="374"/>
      <c r="AL206" s="374"/>
      <c r="AM206" s="374"/>
      <c r="AN206" s="374"/>
      <c r="AO206" s="374"/>
      <c r="AP206" s="374"/>
      <c r="AQ206" s="374"/>
      <c r="AR206" s="374"/>
      <c r="AS206" s="374"/>
      <c r="AT206" s="374"/>
      <c r="AU206" s="374"/>
      <c r="AV206" s="374"/>
      <c r="AW206" s="374"/>
      <c r="AX206" s="374"/>
      <c r="AY206" s="374"/>
    </row>
    <row r="207" spans="1:51" s="371" customFormat="1" ht="38.25" hidden="1" outlineLevel="1">
      <c r="A207" s="371" t="s">
        <v>3326</v>
      </c>
      <c r="B207" s="371" t="s">
        <v>3327</v>
      </c>
      <c r="C207" s="372" t="s">
        <v>3328</v>
      </c>
      <c r="D207" s="373">
        <v>0</v>
      </c>
      <c r="E207" s="373">
        <v>-134771.87</v>
      </c>
      <c r="F207" s="371">
        <v>-7791.34</v>
      </c>
      <c r="G207" s="371">
        <v>0</v>
      </c>
      <c r="H207" s="374"/>
      <c r="I207" s="374"/>
      <c r="J207" s="374"/>
      <c r="K207" s="374"/>
      <c r="L207" s="374"/>
      <c r="M207" s="374"/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  <c r="Y207" s="374"/>
      <c r="Z207" s="374"/>
      <c r="AA207" s="374"/>
      <c r="AB207" s="374"/>
      <c r="AC207" s="374"/>
      <c r="AD207" s="374"/>
      <c r="AE207" s="374"/>
      <c r="AF207" s="374"/>
      <c r="AG207" s="374"/>
      <c r="AH207" s="374"/>
      <c r="AI207" s="374"/>
      <c r="AJ207" s="374"/>
      <c r="AK207" s="374"/>
      <c r="AL207" s="374"/>
      <c r="AM207" s="374"/>
      <c r="AN207" s="374"/>
      <c r="AO207" s="374"/>
      <c r="AP207" s="374"/>
      <c r="AQ207" s="374"/>
      <c r="AR207" s="374"/>
      <c r="AS207" s="374"/>
      <c r="AT207" s="374"/>
      <c r="AU207" s="374"/>
      <c r="AV207" s="374"/>
      <c r="AW207" s="374"/>
      <c r="AX207" s="374"/>
      <c r="AY207" s="374"/>
    </row>
    <row r="208" spans="1:51" s="371" customFormat="1" ht="38.25" hidden="1" outlineLevel="1">
      <c r="A208" s="371" t="s">
        <v>3329</v>
      </c>
      <c r="B208" s="371" t="s">
        <v>3330</v>
      </c>
      <c r="C208" s="372" t="s">
        <v>3331</v>
      </c>
      <c r="D208" s="373">
        <v>0</v>
      </c>
      <c r="E208" s="373">
        <v>0</v>
      </c>
      <c r="F208" s="371">
        <v>2193514.52</v>
      </c>
      <c r="G208" s="371">
        <v>0</v>
      </c>
      <c r="H208" s="374"/>
      <c r="I208" s="374"/>
      <c r="J208" s="374"/>
      <c r="K208" s="374"/>
      <c r="L208" s="374"/>
      <c r="M208" s="374"/>
      <c r="N208" s="374"/>
      <c r="O208" s="374"/>
      <c r="P208" s="374"/>
      <c r="Q208" s="374"/>
      <c r="R208" s="374"/>
      <c r="S208" s="374"/>
      <c r="T208" s="374"/>
      <c r="U208" s="374"/>
      <c r="V208" s="374"/>
      <c r="W208" s="374"/>
      <c r="X208" s="374"/>
      <c r="Y208" s="374"/>
      <c r="Z208" s="374"/>
      <c r="AA208" s="374"/>
      <c r="AB208" s="374"/>
      <c r="AC208" s="374"/>
      <c r="AD208" s="374"/>
      <c r="AE208" s="374"/>
      <c r="AF208" s="374"/>
      <c r="AG208" s="374"/>
      <c r="AH208" s="374"/>
      <c r="AI208" s="374"/>
      <c r="AJ208" s="374"/>
      <c r="AK208" s="374"/>
      <c r="AL208" s="374"/>
      <c r="AM208" s="374"/>
      <c r="AN208" s="374"/>
      <c r="AO208" s="374"/>
      <c r="AP208" s="374"/>
      <c r="AQ208" s="374"/>
      <c r="AR208" s="374"/>
      <c r="AS208" s="374"/>
      <c r="AT208" s="374"/>
      <c r="AU208" s="374"/>
      <c r="AV208" s="374"/>
      <c r="AW208" s="374"/>
      <c r="AX208" s="374"/>
      <c r="AY208" s="374"/>
    </row>
    <row r="209" spans="1:51" s="371" customFormat="1" ht="38.25" hidden="1" outlineLevel="1">
      <c r="A209" s="371" t="s">
        <v>1068</v>
      </c>
      <c r="B209" s="371" t="s">
        <v>1069</v>
      </c>
      <c r="C209" s="372" t="s">
        <v>1070</v>
      </c>
      <c r="D209" s="373">
        <v>-128747</v>
      </c>
      <c r="E209" s="373">
        <v>-1287003</v>
      </c>
      <c r="F209" s="371">
        <v>0</v>
      </c>
      <c r="G209" s="371">
        <v>-654037</v>
      </c>
      <c r="H209" s="374"/>
      <c r="I209" s="374"/>
      <c r="J209" s="374"/>
      <c r="K209" s="374"/>
      <c r="L209" s="374"/>
      <c r="M209" s="374"/>
      <c r="N209" s="374"/>
      <c r="O209" s="374"/>
      <c r="P209" s="374"/>
      <c r="Q209" s="374"/>
      <c r="R209" s="374"/>
      <c r="S209" s="374"/>
      <c r="T209" s="374"/>
      <c r="U209" s="374"/>
      <c r="V209" s="374"/>
      <c r="W209" s="374"/>
      <c r="X209" s="374"/>
      <c r="Y209" s="374"/>
      <c r="Z209" s="374"/>
      <c r="AA209" s="374"/>
      <c r="AB209" s="374"/>
      <c r="AC209" s="374"/>
      <c r="AD209" s="374"/>
      <c r="AE209" s="374"/>
      <c r="AF209" s="374"/>
      <c r="AG209" s="374"/>
      <c r="AH209" s="374"/>
      <c r="AI209" s="374"/>
      <c r="AJ209" s="374"/>
      <c r="AK209" s="374"/>
      <c r="AL209" s="374"/>
      <c r="AM209" s="374"/>
      <c r="AN209" s="374"/>
      <c r="AO209" s="374"/>
      <c r="AP209" s="374"/>
      <c r="AQ209" s="374"/>
      <c r="AR209" s="374"/>
      <c r="AS209" s="374"/>
      <c r="AT209" s="374"/>
      <c r="AU209" s="374"/>
      <c r="AV209" s="374"/>
      <c r="AW209" s="374"/>
      <c r="AX209" s="374"/>
      <c r="AY209" s="374"/>
    </row>
    <row r="210" spans="1:51" s="371" customFormat="1" ht="38.25" hidden="1" outlineLevel="1">
      <c r="A210" s="371" t="s">
        <v>3313</v>
      </c>
      <c r="B210" s="371" t="s">
        <v>3314</v>
      </c>
      <c r="C210" s="372" t="s">
        <v>3315</v>
      </c>
      <c r="D210" s="373">
        <v>-1408.39</v>
      </c>
      <c r="E210" s="373">
        <v>0</v>
      </c>
      <c r="F210" s="371">
        <v>0</v>
      </c>
      <c r="G210" s="371">
        <v>-750000</v>
      </c>
      <c r="H210" s="374"/>
      <c r="I210" s="374"/>
      <c r="J210" s="374"/>
      <c r="K210" s="374"/>
      <c r="L210" s="374"/>
      <c r="M210" s="374"/>
      <c r="N210" s="374"/>
      <c r="O210" s="374"/>
      <c r="P210" s="374"/>
      <c r="Q210" s="374"/>
      <c r="R210" s="374"/>
      <c r="S210" s="374"/>
      <c r="T210" s="374"/>
      <c r="U210" s="374"/>
      <c r="V210" s="374"/>
      <c r="W210" s="374"/>
      <c r="X210" s="374"/>
      <c r="Y210" s="374"/>
      <c r="Z210" s="374"/>
      <c r="AA210" s="374"/>
      <c r="AB210" s="374"/>
      <c r="AC210" s="374"/>
      <c r="AD210" s="374"/>
      <c r="AE210" s="374"/>
      <c r="AF210" s="374"/>
      <c r="AG210" s="374"/>
      <c r="AH210" s="374"/>
      <c r="AI210" s="374"/>
      <c r="AJ210" s="374"/>
      <c r="AK210" s="374"/>
      <c r="AL210" s="374"/>
      <c r="AM210" s="374"/>
      <c r="AN210" s="374"/>
      <c r="AO210" s="374"/>
      <c r="AP210" s="374"/>
      <c r="AQ210" s="374"/>
      <c r="AR210" s="374"/>
      <c r="AS210" s="374"/>
      <c r="AT210" s="374"/>
      <c r="AU210" s="374"/>
      <c r="AV210" s="374"/>
      <c r="AW210" s="374"/>
      <c r="AX210" s="374"/>
      <c r="AY210" s="374"/>
    </row>
    <row r="211" spans="1:51" s="371" customFormat="1" ht="38.25" hidden="1" outlineLevel="1">
      <c r="A211" s="371" t="s">
        <v>3316</v>
      </c>
      <c r="B211" s="371" t="s">
        <v>3317</v>
      </c>
      <c r="C211" s="372" t="s">
        <v>3318</v>
      </c>
      <c r="D211" s="373">
        <v>0</v>
      </c>
      <c r="E211" s="373">
        <v>0</v>
      </c>
      <c r="F211" s="371">
        <v>-107509</v>
      </c>
      <c r="G211" s="371">
        <v>0</v>
      </c>
      <c r="H211" s="374"/>
      <c r="I211" s="374"/>
      <c r="J211" s="374"/>
      <c r="K211" s="374"/>
      <c r="L211" s="374"/>
      <c r="M211" s="374"/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  <c r="X211" s="374"/>
      <c r="Y211" s="374"/>
      <c r="Z211" s="374"/>
      <c r="AA211" s="374"/>
      <c r="AB211" s="374"/>
      <c r="AC211" s="374"/>
      <c r="AD211" s="374"/>
      <c r="AE211" s="374"/>
      <c r="AF211" s="374"/>
      <c r="AG211" s="374"/>
      <c r="AH211" s="374"/>
      <c r="AI211" s="374"/>
      <c r="AJ211" s="374"/>
      <c r="AK211" s="374"/>
      <c r="AL211" s="374"/>
      <c r="AM211" s="374"/>
      <c r="AN211" s="374"/>
      <c r="AO211" s="374"/>
      <c r="AP211" s="374"/>
      <c r="AQ211" s="374"/>
      <c r="AR211" s="374"/>
      <c r="AS211" s="374"/>
      <c r="AT211" s="374"/>
      <c r="AU211" s="374"/>
      <c r="AV211" s="374"/>
      <c r="AW211" s="374"/>
      <c r="AX211" s="374"/>
      <c r="AY211" s="374"/>
    </row>
    <row r="212" spans="1:51" s="371" customFormat="1" ht="38.25" hidden="1" outlineLevel="1">
      <c r="A212" s="371" t="s">
        <v>3319</v>
      </c>
      <c r="B212" s="371" t="s">
        <v>3320</v>
      </c>
      <c r="C212" s="372" t="s">
        <v>3321</v>
      </c>
      <c r="D212" s="373">
        <v>-6288</v>
      </c>
      <c r="E212" s="373">
        <v>-774144</v>
      </c>
      <c r="F212" s="371">
        <v>0</v>
      </c>
      <c r="G212" s="371">
        <v>-106644</v>
      </c>
      <c r="H212" s="374"/>
      <c r="I212" s="374"/>
      <c r="J212" s="374"/>
      <c r="K212" s="374"/>
      <c r="L212" s="374"/>
      <c r="M212" s="374"/>
      <c r="N212" s="374"/>
      <c r="O212" s="374"/>
      <c r="P212" s="374"/>
      <c r="Q212" s="374"/>
      <c r="R212" s="374"/>
      <c r="S212" s="374"/>
      <c r="T212" s="374"/>
      <c r="U212" s="374"/>
      <c r="V212" s="374"/>
      <c r="W212" s="374"/>
      <c r="X212" s="374"/>
      <c r="Y212" s="374"/>
      <c r="Z212" s="374"/>
      <c r="AA212" s="374"/>
      <c r="AB212" s="374"/>
      <c r="AC212" s="374"/>
      <c r="AD212" s="374"/>
      <c r="AE212" s="374"/>
      <c r="AF212" s="374"/>
      <c r="AG212" s="374"/>
      <c r="AH212" s="374"/>
      <c r="AI212" s="374"/>
      <c r="AJ212" s="374"/>
      <c r="AK212" s="374"/>
      <c r="AL212" s="374"/>
      <c r="AM212" s="374"/>
      <c r="AN212" s="374"/>
      <c r="AO212" s="374"/>
      <c r="AP212" s="374"/>
      <c r="AQ212" s="374"/>
      <c r="AR212" s="374"/>
      <c r="AS212" s="374"/>
      <c r="AT212" s="374"/>
      <c r="AU212" s="374"/>
      <c r="AV212" s="374"/>
      <c r="AW212" s="374"/>
      <c r="AX212" s="374"/>
      <c r="AY212" s="374"/>
    </row>
    <row r="213" spans="1:51" s="371" customFormat="1" ht="38.25" hidden="1" outlineLevel="1">
      <c r="A213" s="371" t="s">
        <v>3332</v>
      </c>
      <c r="B213" s="371" t="s">
        <v>3333</v>
      </c>
      <c r="C213" s="372" t="s">
        <v>3334</v>
      </c>
      <c r="D213" s="373">
        <v>0</v>
      </c>
      <c r="E213" s="373">
        <v>0</v>
      </c>
      <c r="F213" s="371">
        <v>-327679.59</v>
      </c>
      <c r="G213" s="371">
        <v>-175000</v>
      </c>
      <c r="H213" s="374"/>
      <c r="I213" s="374"/>
      <c r="J213" s="374"/>
      <c r="K213" s="374"/>
      <c r="L213" s="374"/>
      <c r="M213" s="374"/>
      <c r="N213" s="374"/>
      <c r="O213" s="374"/>
      <c r="P213" s="374"/>
      <c r="Q213" s="374"/>
      <c r="R213" s="374"/>
      <c r="S213" s="374"/>
      <c r="T213" s="374"/>
      <c r="U213" s="374"/>
      <c r="V213" s="374"/>
      <c r="W213" s="374"/>
      <c r="X213" s="374"/>
      <c r="Y213" s="374"/>
      <c r="Z213" s="374"/>
      <c r="AA213" s="374"/>
      <c r="AB213" s="374"/>
      <c r="AC213" s="374"/>
      <c r="AD213" s="374"/>
      <c r="AE213" s="374"/>
      <c r="AF213" s="374"/>
      <c r="AG213" s="374"/>
      <c r="AH213" s="374"/>
      <c r="AI213" s="374"/>
      <c r="AJ213" s="374"/>
      <c r="AK213" s="374"/>
      <c r="AL213" s="374"/>
      <c r="AM213" s="374"/>
      <c r="AN213" s="374"/>
      <c r="AO213" s="374"/>
      <c r="AP213" s="374"/>
      <c r="AQ213" s="374"/>
      <c r="AR213" s="374"/>
      <c r="AS213" s="374"/>
      <c r="AT213" s="374"/>
      <c r="AU213" s="374"/>
      <c r="AV213" s="374"/>
      <c r="AW213" s="374"/>
      <c r="AX213" s="374"/>
      <c r="AY213" s="374"/>
    </row>
    <row r="214" spans="1:51" ht="12.75" customHeight="1" collapsed="1">
      <c r="A214" s="384" t="s">
        <v>1198</v>
      </c>
      <c r="B214" s="400" t="s">
        <v>1199</v>
      </c>
      <c r="C214" s="401"/>
      <c r="D214" s="403">
        <v>-136443.39</v>
      </c>
      <c r="E214" s="403">
        <v>-1367160.87</v>
      </c>
      <c r="F214" s="403">
        <v>1858043.59</v>
      </c>
      <c r="G214" s="403">
        <v>-1685681</v>
      </c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  <c r="AC214" s="384"/>
      <c r="AD214" s="384"/>
      <c r="AE214" s="384"/>
      <c r="AF214" s="384"/>
      <c r="AG214" s="384"/>
      <c r="AH214" s="384"/>
      <c r="AI214" s="384"/>
      <c r="AJ214" s="384"/>
      <c r="AK214" s="384"/>
      <c r="AL214" s="384"/>
      <c r="AM214" s="384"/>
      <c r="AN214" s="384"/>
      <c r="AO214" s="384"/>
      <c r="AP214" s="384"/>
      <c r="AQ214" s="384"/>
      <c r="AR214" s="384"/>
      <c r="AS214" s="384"/>
      <c r="AT214" s="384"/>
      <c r="AU214" s="384"/>
      <c r="AV214" s="384"/>
      <c r="AW214" s="384"/>
      <c r="AX214" s="384"/>
      <c r="AY214" s="384"/>
    </row>
    <row r="215" spans="2:51" ht="12.75" customHeight="1">
      <c r="B215" s="397" t="s">
        <v>1200</v>
      </c>
      <c r="C215" s="401"/>
      <c r="D215" s="403"/>
      <c r="E215" s="403"/>
      <c r="F215" s="403"/>
      <c r="G215" s="403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  <c r="AC215" s="384"/>
      <c r="AD215" s="384"/>
      <c r="AE215" s="384"/>
      <c r="AF215" s="384"/>
      <c r="AG215" s="384"/>
      <c r="AH215" s="384"/>
      <c r="AI215" s="384"/>
      <c r="AJ215" s="384"/>
      <c r="AK215" s="384"/>
      <c r="AL215" s="384"/>
      <c r="AM215" s="384"/>
      <c r="AN215" s="384"/>
      <c r="AO215" s="384"/>
      <c r="AP215" s="384"/>
      <c r="AQ215" s="384"/>
      <c r="AR215" s="384"/>
      <c r="AS215" s="384"/>
      <c r="AT215" s="384"/>
      <c r="AU215" s="384"/>
      <c r="AV215" s="384"/>
      <c r="AW215" s="384"/>
      <c r="AX215" s="384"/>
      <c r="AY215" s="384"/>
    </row>
    <row r="216" spans="2:51" s="408" customFormat="1" ht="12.75" customHeight="1">
      <c r="B216" s="397" t="s">
        <v>1201</v>
      </c>
      <c r="C216" s="398"/>
      <c r="D216" s="405">
        <f>D200+D201+D202+D203+D214</f>
        <v>-136443.39</v>
      </c>
      <c r="E216" s="405">
        <f>E200+E201+E202+E203+E214</f>
        <v>-1367160.87</v>
      </c>
      <c r="F216" s="405">
        <f>F200+F201+F202+F203+F214</f>
        <v>1858043.59</v>
      </c>
      <c r="G216" s="405">
        <f>G200+G201+G202+G203+G214</f>
        <v>-1685681</v>
      </c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  <c r="AC216" s="384"/>
      <c r="AD216" s="384"/>
      <c r="AE216" s="384"/>
      <c r="AF216" s="384"/>
      <c r="AG216" s="384"/>
      <c r="AH216" s="384"/>
      <c r="AI216" s="384"/>
      <c r="AJ216" s="384"/>
      <c r="AK216" s="384"/>
      <c r="AL216" s="384"/>
      <c r="AM216" s="384"/>
      <c r="AN216" s="384"/>
      <c r="AO216" s="384"/>
      <c r="AP216" s="384"/>
      <c r="AQ216" s="384"/>
      <c r="AR216" s="384"/>
      <c r="AS216" s="384"/>
      <c r="AT216" s="384"/>
      <c r="AU216" s="384"/>
      <c r="AV216" s="384"/>
      <c r="AW216" s="384"/>
      <c r="AX216" s="384"/>
      <c r="AY216" s="384"/>
    </row>
    <row r="217" spans="2:51" ht="12.75" customHeight="1">
      <c r="B217" s="400"/>
      <c r="C217" s="401"/>
      <c r="D217" s="403"/>
      <c r="E217" s="403"/>
      <c r="F217" s="403"/>
      <c r="G217" s="403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  <c r="AC217" s="384"/>
      <c r="AD217" s="384"/>
      <c r="AE217" s="384"/>
      <c r="AF217" s="384"/>
      <c r="AG217" s="384"/>
      <c r="AH217" s="384"/>
      <c r="AI217" s="384"/>
      <c r="AJ217" s="384"/>
      <c r="AK217" s="384"/>
      <c r="AL217" s="384"/>
      <c r="AM217" s="384"/>
      <c r="AN217" s="384"/>
      <c r="AO217" s="384"/>
      <c r="AP217" s="384"/>
      <c r="AQ217" s="384"/>
      <c r="AR217" s="384"/>
      <c r="AS217" s="384"/>
      <c r="AT217" s="384"/>
      <c r="AU217" s="384"/>
      <c r="AV217" s="384"/>
      <c r="AW217" s="384"/>
      <c r="AX217" s="384"/>
      <c r="AY217" s="384"/>
    </row>
    <row r="218" spans="2:51" s="408" customFormat="1" ht="12.75" customHeight="1">
      <c r="B218" s="406" t="s">
        <v>1202</v>
      </c>
      <c r="C218" s="407"/>
      <c r="D218" s="405">
        <f>D197+D216</f>
        <v>-3402.8750000012806</v>
      </c>
      <c r="E218" s="405">
        <f>E197+E216</f>
        <v>-67848.88600000087</v>
      </c>
      <c r="F218" s="405">
        <f>F197+F216</f>
        <v>-509400.0209999995</v>
      </c>
      <c r="G218" s="405">
        <f>G197+G216</f>
        <v>145290.67699999968</v>
      </c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  <c r="AC218" s="384"/>
      <c r="AD218" s="384"/>
      <c r="AE218" s="384"/>
      <c r="AF218" s="384"/>
      <c r="AG218" s="384"/>
      <c r="AH218" s="384"/>
      <c r="AI218" s="384"/>
      <c r="AJ218" s="384"/>
      <c r="AK218" s="384"/>
      <c r="AL218" s="384"/>
      <c r="AM218" s="384"/>
      <c r="AN218" s="384"/>
      <c r="AO218" s="384"/>
      <c r="AP218" s="384"/>
      <c r="AQ218" s="384"/>
      <c r="AR218" s="384"/>
      <c r="AS218" s="384"/>
      <c r="AT218" s="384"/>
      <c r="AU218" s="384"/>
      <c r="AV218" s="384"/>
      <c r="AW218" s="384"/>
      <c r="AX218" s="384"/>
      <c r="AY218" s="384"/>
    </row>
    <row r="219" spans="2:51" ht="12.75" customHeight="1">
      <c r="B219" s="400"/>
      <c r="C219" s="401"/>
      <c r="D219" s="403"/>
      <c r="E219" s="403"/>
      <c r="F219" s="403"/>
      <c r="G219" s="403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  <c r="AC219" s="384"/>
      <c r="AD219" s="384"/>
      <c r="AE219" s="384"/>
      <c r="AF219" s="384"/>
      <c r="AG219" s="384"/>
      <c r="AH219" s="384"/>
      <c r="AI219" s="384"/>
      <c r="AJ219" s="384"/>
      <c r="AK219" s="384"/>
      <c r="AL219" s="384"/>
      <c r="AM219" s="384"/>
      <c r="AN219" s="384"/>
      <c r="AO219" s="384"/>
      <c r="AP219" s="384"/>
      <c r="AQ219" s="384"/>
      <c r="AR219" s="384"/>
      <c r="AS219" s="384"/>
      <c r="AT219" s="384"/>
      <c r="AU219" s="384"/>
      <c r="AV219" s="384"/>
      <c r="AW219" s="384"/>
      <c r="AX219" s="384"/>
      <c r="AY219" s="384"/>
    </row>
    <row r="220" spans="1:51" s="371" customFormat="1" ht="38.25" hidden="1" outlineLevel="1">
      <c r="A220" s="371" t="s">
        <v>3351</v>
      </c>
      <c r="B220" s="371" t="s">
        <v>3352</v>
      </c>
      <c r="C220" s="372" t="s">
        <v>3353</v>
      </c>
      <c r="D220" s="373">
        <v>-1918223.78</v>
      </c>
      <c r="E220" s="373">
        <v>-1568204.55</v>
      </c>
      <c r="F220" s="371">
        <v>-639334.39</v>
      </c>
      <c r="G220" s="371">
        <v>1572246.09</v>
      </c>
      <c r="H220" s="374"/>
      <c r="I220" s="374"/>
      <c r="J220" s="374"/>
      <c r="K220" s="374"/>
      <c r="L220" s="374"/>
      <c r="M220" s="374"/>
      <c r="N220" s="374"/>
      <c r="O220" s="374"/>
      <c r="P220" s="374"/>
      <c r="Q220" s="374"/>
      <c r="R220" s="374"/>
      <c r="S220" s="374"/>
      <c r="T220" s="374"/>
      <c r="U220" s="374"/>
      <c r="V220" s="374"/>
      <c r="W220" s="374"/>
      <c r="X220" s="374"/>
      <c r="Y220" s="374"/>
      <c r="Z220" s="374"/>
      <c r="AA220" s="374"/>
      <c r="AB220" s="374"/>
      <c r="AC220" s="374"/>
      <c r="AD220" s="374"/>
      <c r="AE220" s="374"/>
      <c r="AF220" s="374"/>
      <c r="AG220" s="374"/>
      <c r="AH220" s="374"/>
      <c r="AI220" s="374"/>
      <c r="AJ220" s="374"/>
      <c r="AK220" s="374"/>
      <c r="AL220" s="374"/>
      <c r="AM220" s="374"/>
      <c r="AN220" s="374"/>
      <c r="AO220" s="374"/>
      <c r="AP220" s="374"/>
      <c r="AQ220" s="374"/>
      <c r="AR220" s="374"/>
      <c r="AS220" s="374"/>
      <c r="AT220" s="374"/>
      <c r="AU220" s="374"/>
      <c r="AV220" s="374"/>
      <c r="AW220" s="374"/>
      <c r="AX220" s="374"/>
      <c r="AY220" s="374"/>
    </row>
    <row r="221" spans="1:8" s="374" customFormat="1" ht="12.75" customHeight="1" collapsed="1">
      <c r="A221" s="409" t="s">
        <v>3354</v>
      </c>
      <c r="B221" s="23" t="s">
        <v>2059</v>
      </c>
      <c r="C221" s="72"/>
      <c r="D221" s="39">
        <v>-1918223.78</v>
      </c>
      <c r="E221" s="39">
        <v>-1568204.55</v>
      </c>
      <c r="F221" s="39">
        <v>-639334.39</v>
      </c>
      <c r="G221" s="39">
        <v>1572246.09</v>
      </c>
      <c r="H221" s="410"/>
    </row>
    <row r="222" spans="1:8" s="374" customFormat="1" ht="12.75" customHeight="1">
      <c r="A222" s="409"/>
      <c r="B222" s="23"/>
      <c r="C222" s="72"/>
      <c r="D222" s="39"/>
      <c r="E222" s="39"/>
      <c r="F222" s="39"/>
      <c r="G222" s="39"/>
      <c r="H222" s="410"/>
    </row>
    <row r="223" spans="1:8" s="374" customFormat="1" ht="12.75" customHeight="1">
      <c r="A223" s="409"/>
      <c r="B223" s="23" t="s">
        <v>2006</v>
      </c>
      <c r="C223" s="72"/>
      <c r="D223" s="411">
        <f>D218+D221</f>
        <v>-1921626.6550000012</v>
      </c>
      <c r="E223" s="411">
        <f>E218+E221</f>
        <v>-1636053.436000001</v>
      </c>
      <c r="F223" s="411">
        <f>F218+F221</f>
        <v>-1148734.4109999994</v>
      </c>
      <c r="G223" s="411">
        <f>G218+G221</f>
        <v>1717536.7669999998</v>
      </c>
      <c r="H223" s="410"/>
    </row>
    <row r="224" spans="3:8" s="374" customFormat="1" ht="12.75">
      <c r="C224" s="412"/>
      <c r="D224" s="413"/>
      <c r="E224" s="413"/>
      <c r="F224" s="413"/>
      <c r="G224" s="413"/>
      <c r="H224" s="414"/>
    </row>
    <row r="225" spans="3:7" s="374" customFormat="1" ht="12.75">
      <c r="C225" s="412"/>
      <c r="D225" s="384"/>
      <c r="E225" s="384"/>
      <c r="F225" s="384"/>
      <c r="G225" s="384"/>
    </row>
    <row r="226" spans="3:7" s="374" customFormat="1" ht="12.75">
      <c r="C226" s="412"/>
      <c r="D226" s="384"/>
      <c r="E226" s="384"/>
      <c r="F226" s="384"/>
      <c r="G226" s="384"/>
    </row>
    <row r="227" spans="3:7" s="374" customFormat="1" ht="12.75">
      <c r="C227" s="412"/>
      <c r="D227" s="384"/>
      <c r="E227" s="384"/>
      <c r="F227" s="384"/>
      <c r="G227" s="384"/>
    </row>
    <row r="228" spans="3:7" s="374" customFormat="1" ht="12.75">
      <c r="C228" s="412"/>
      <c r="D228" s="384"/>
      <c r="E228" s="384"/>
      <c r="F228" s="384"/>
      <c r="G228" s="384"/>
    </row>
    <row r="229" spans="3:7" s="374" customFormat="1" ht="12.75">
      <c r="C229" s="412"/>
      <c r="D229" s="384"/>
      <c r="E229" s="384"/>
      <c r="F229" s="384"/>
      <c r="G229" s="384"/>
    </row>
    <row r="230" spans="3:7" s="374" customFormat="1" ht="12.75">
      <c r="C230" s="412"/>
      <c r="D230" s="384"/>
      <c r="E230" s="384"/>
      <c r="F230" s="384"/>
      <c r="G230" s="384"/>
    </row>
    <row r="231" spans="3:7" s="374" customFormat="1" ht="12.75">
      <c r="C231" s="412"/>
      <c r="D231" s="384"/>
      <c r="E231" s="384"/>
      <c r="F231" s="384"/>
      <c r="G231" s="384"/>
    </row>
    <row r="232" spans="3:7" s="374" customFormat="1" ht="12.75">
      <c r="C232" s="412"/>
      <c r="D232" s="384"/>
      <c r="E232" s="384"/>
      <c r="F232" s="384"/>
      <c r="G232" s="384"/>
    </row>
    <row r="233" spans="3:7" s="374" customFormat="1" ht="12.75">
      <c r="C233" s="412"/>
      <c r="D233" s="384"/>
      <c r="E233" s="384"/>
      <c r="F233" s="384"/>
      <c r="G233" s="384"/>
    </row>
    <row r="234" spans="3:7" s="374" customFormat="1" ht="12.75">
      <c r="C234" s="412"/>
      <c r="D234" s="384"/>
      <c r="E234" s="384"/>
      <c r="F234" s="384"/>
      <c r="G234" s="384"/>
    </row>
    <row r="235" spans="3:7" s="374" customFormat="1" ht="12.75">
      <c r="C235" s="412"/>
      <c r="D235" s="384"/>
      <c r="E235" s="384"/>
      <c r="F235" s="384"/>
      <c r="G235" s="384"/>
    </row>
    <row r="236" spans="3:7" s="374" customFormat="1" ht="12.75">
      <c r="C236" s="412"/>
      <c r="D236" s="384"/>
      <c r="E236" s="384"/>
      <c r="F236" s="384"/>
      <c r="G236" s="384"/>
    </row>
    <row r="237" spans="3:7" s="374" customFormat="1" ht="12.75">
      <c r="C237" s="412"/>
      <c r="D237" s="384"/>
      <c r="E237" s="384"/>
      <c r="F237" s="384"/>
      <c r="G237" s="384"/>
    </row>
    <row r="238" spans="3:7" s="374" customFormat="1" ht="12.75">
      <c r="C238" s="412"/>
      <c r="D238" s="384"/>
      <c r="E238" s="384"/>
      <c r="F238" s="384"/>
      <c r="G238" s="384"/>
    </row>
    <row r="239" spans="3:7" s="374" customFormat="1" ht="12.75">
      <c r="C239" s="412"/>
      <c r="D239" s="384"/>
      <c r="E239" s="384"/>
      <c r="F239" s="384"/>
      <c r="G239" s="384"/>
    </row>
    <row r="240" spans="3:7" s="374" customFormat="1" ht="12.75">
      <c r="C240" s="412"/>
      <c r="D240" s="384"/>
      <c r="E240" s="384"/>
      <c r="F240" s="384"/>
      <c r="G240" s="384"/>
    </row>
    <row r="241" spans="3:7" s="374" customFormat="1" ht="12.75">
      <c r="C241" s="412"/>
      <c r="D241" s="384"/>
      <c r="E241" s="384"/>
      <c r="F241" s="384"/>
      <c r="G241" s="384"/>
    </row>
    <row r="242" spans="3:7" s="374" customFormat="1" ht="12.75">
      <c r="C242" s="412"/>
      <c r="D242" s="384"/>
      <c r="E242" s="384"/>
      <c r="F242" s="384"/>
      <c r="G242" s="384"/>
    </row>
    <row r="243" spans="3:7" s="374" customFormat="1" ht="12.75">
      <c r="C243" s="412"/>
      <c r="D243" s="384"/>
      <c r="E243" s="384"/>
      <c r="F243" s="384"/>
      <c r="G243" s="384"/>
    </row>
    <row r="244" spans="3:7" s="374" customFormat="1" ht="12.75">
      <c r="C244" s="412"/>
      <c r="D244" s="384"/>
      <c r="E244" s="384"/>
      <c r="F244" s="384"/>
      <c r="G244" s="384"/>
    </row>
    <row r="245" spans="3:7" s="374" customFormat="1" ht="12.75">
      <c r="C245" s="412"/>
      <c r="D245" s="384"/>
      <c r="E245" s="384"/>
      <c r="F245" s="384"/>
      <c r="G245" s="384"/>
    </row>
    <row r="246" spans="3:7" s="374" customFormat="1" ht="12.75">
      <c r="C246" s="412"/>
      <c r="D246" s="384"/>
      <c r="E246" s="384"/>
      <c r="F246" s="384"/>
      <c r="G246" s="384"/>
    </row>
    <row r="247" spans="3:7" s="374" customFormat="1" ht="12.75">
      <c r="C247" s="412"/>
      <c r="D247" s="384"/>
      <c r="E247" s="384"/>
      <c r="F247" s="384"/>
      <c r="G247" s="384"/>
    </row>
    <row r="248" spans="3:7" s="374" customFormat="1" ht="12.75">
      <c r="C248" s="412"/>
      <c r="D248" s="384"/>
      <c r="E248" s="384"/>
      <c r="F248" s="384"/>
      <c r="G248" s="384"/>
    </row>
    <row r="249" spans="3:7" s="374" customFormat="1" ht="12.75">
      <c r="C249" s="412"/>
      <c r="D249" s="384"/>
      <c r="E249" s="384"/>
      <c r="F249" s="384"/>
      <c r="G249" s="384"/>
    </row>
    <row r="250" spans="3:7" s="374" customFormat="1" ht="12.75">
      <c r="C250" s="412"/>
      <c r="D250" s="384"/>
      <c r="E250" s="384"/>
      <c r="F250" s="384"/>
      <c r="G250" s="384"/>
    </row>
    <row r="251" spans="3:7" s="374" customFormat="1" ht="12.75">
      <c r="C251" s="412"/>
      <c r="D251" s="384"/>
      <c r="E251" s="384"/>
      <c r="F251" s="384"/>
      <c r="G251" s="384"/>
    </row>
    <row r="252" spans="3:7" s="374" customFormat="1" ht="12.75">
      <c r="C252" s="412"/>
      <c r="D252" s="384"/>
      <c r="E252" s="384"/>
      <c r="F252" s="384"/>
      <c r="G252" s="384"/>
    </row>
    <row r="253" spans="3:7" s="374" customFormat="1" ht="12.75">
      <c r="C253" s="412"/>
      <c r="D253" s="384"/>
      <c r="E253" s="384"/>
      <c r="F253" s="384"/>
      <c r="G253" s="384"/>
    </row>
    <row r="254" spans="3:7" s="374" customFormat="1" ht="12.75">
      <c r="C254" s="412"/>
      <c r="D254" s="384"/>
      <c r="E254" s="384"/>
      <c r="F254" s="384"/>
      <c r="G254" s="384"/>
    </row>
    <row r="255" spans="3:7" s="374" customFormat="1" ht="12.75">
      <c r="C255" s="412"/>
      <c r="D255" s="384"/>
      <c r="E255" s="384"/>
      <c r="F255" s="384"/>
      <c r="G255" s="384"/>
    </row>
    <row r="256" spans="3:7" s="374" customFormat="1" ht="12.75">
      <c r="C256" s="412"/>
      <c r="D256" s="384"/>
      <c r="E256" s="384"/>
      <c r="F256" s="384"/>
      <c r="G256" s="384"/>
    </row>
    <row r="257" spans="3:7" s="374" customFormat="1" ht="12.75">
      <c r="C257" s="412"/>
      <c r="D257" s="384"/>
      <c r="E257" s="384"/>
      <c r="F257" s="384"/>
      <c r="G257" s="384"/>
    </row>
    <row r="258" spans="3:7" s="374" customFormat="1" ht="12.75">
      <c r="C258" s="412"/>
      <c r="D258" s="384"/>
      <c r="E258" s="384"/>
      <c r="F258" s="384"/>
      <c r="G258" s="384"/>
    </row>
    <row r="259" spans="3:7" s="374" customFormat="1" ht="12.75">
      <c r="C259" s="412"/>
      <c r="D259" s="384"/>
      <c r="E259" s="384"/>
      <c r="F259" s="384"/>
      <c r="G259" s="384"/>
    </row>
    <row r="260" spans="3:7" s="374" customFormat="1" ht="12.75">
      <c r="C260" s="412"/>
      <c r="D260" s="384"/>
      <c r="E260" s="384"/>
      <c r="F260" s="384"/>
      <c r="G260" s="384"/>
    </row>
    <row r="261" spans="3:7" s="374" customFormat="1" ht="12.75">
      <c r="C261" s="412"/>
      <c r="D261" s="384"/>
      <c r="E261" s="384"/>
      <c r="F261" s="384"/>
      <c r="G261" s="384"/>
    </row>
    <row r="262" spans="3:7" s="374" customFormat="1" ht="12.75">
      <c r="C262" s="412"/>
      <c r="D262" s="384"/>
      <c r="E262" s="384"/>
      <c r="F262" s="384"/>
      <c r="G262" s="384"/>
    </row>
    <row r="263" spans="3:7" s="374" customFormat="1" ht="12.75">
      <c r="C263" s="412"/>
      <c r="D263" s="384"/>
      <c r="E263" s="384"/>
      <c r="F263" s="384"/>
      <c r="G263" s="384"/>
    </row>
    <row r="264" spans="3:7" s="374" customFormat="1" ht="12.75">
      <c r="C264" s="412"/>
      <c r="D264" s="384"/>
      <c r="E264" s="384"/>
      <c r="F264" s="384"/>
      <c r="G264" s="384"/>
    </row>
    <row r="265" spans="3:7" s="374" customFormat="1" ht="12.75">
      <c r="C265" s="412"/>
      <c r="D265" s="384"/>
      <c r="E265" s="384"/>
      <c r="F265" s="384"/>
      <c r="G265" s="384"/>
    </row>
    <row r="266" spans="3:7" s="374" customFormat="1" ht="12.75">
      <c r="C266" s="412"/>
      <c r="D266" s="384"/>
      <c r="E266" s="384"/>
      <c r="F266" s="384"/>
      <c r="G266" s="384"/>
    </row>
    <row r="267" spans="3:7" s="374" customFormat="1" ht="12.75">
      <c r="C267" s="412"/>
      <c r="D267" s="384"/>
      <c r="E267" s="384"/>
      <c r="F267" s="384"/>
      <c r="G267" s="384"/>
    </row>
    <row r="268" spans="3:7" s="374" customFormat="1" ht="12.75">
      <c r="C268" s="412"/>
      <c r="D268" s="384"/>
      <c r="E268" s="384"/>
      <c r="F268" s="384"/>
      <c r="G268" s="384"/>
    </row>
    <row r="269" spans="3:7" s="374" customFormat="1" ht="12.75">
      <c r="C269" s="412"/>
      <c r="D269" s="384"/>
      <c r="E269" s="384"/>
      <c r="F269" s="384"/>
      <c r="G269" s="384"/>
    </row>
    <row r="270" spans="3:7" s="374" customFormat="1" ht="12.75">
      <c r="C270" s="412"/>
      <c r="D270" s="384"/>
      <c r="E270" s="384"/>
      <c r="F270" s="384"/>
      <c r="G270" s="384"/>
    </row>
    <row r="271" spans="3:7" s="374" customFormat="1" ht="12.75">
      <c r="C271" s="412"/>
      <c r="D271" s="384"/>
      <c r="E271" s="384"/>
      <c r="F271" s="384"/>
      <c r="G271" s="384"/>
    </row>
    <row r="272" spans="3:7" s="374" customFormat="1" ht="12.75">
      <c r="C272" s="412"/>
      <c r="D272" s="384"/>
      <c r="E272" s="384"/>
      <c r="F272" s="384"/>
      <c r="G272" s="384"/>
    </row>
    <row r="273" spans="3:7" s="374" customFormat="1" ht="12.75">
      <c r="C273" s="412"/>
      <c r="D273" s="384"/>
      <c r="E273" s="384"/>
      <c r="F273" s="384"/>
      <c r="G273" s="384"/>
    </row>
    <row r="274" spans="3:7" s="374" customFormat="1" ht="12.75">
      <c r="C274" s="412"/>
      <c r="D274" s="384"/>
      <c r="E274" s="384"/>
      <c r="F274" s="384"/>
      <c r="G274" s="384"/>
    </row>
    <row r="275" spans="3:7" s="374" customFormat="1" ht="12.75">
      <c r="C275" s="412"/>
      <c r="D275" s="384"/>
      <c r="E275" s="384"/>
      <c r="F275" s="384"/>
      <c r="G275" s="384"/>
    </row>
    <row r="276" spans="3:7" s="374" customFormat="1" ht="12.75">
      <c r="C276" s="412"/>
      <c r="D276" s="384"/>
      <c r="E276" s="384"/>
      <c r="F276" s="384"/>
      <c r="G276" s="384"/>
    </row>
    <row r="277" spans="3:7" s="374" customFormat="1" ht="12.75">
      <c r="C277" s="412"/>
      <c r="D277" s="384"/>
      <c r="E277" s="384"/>
      <c r="F277" s="384"/>
      <c r="G277" s="384"/>
    </row>
    <row r="278" spans="3:7" s="374" customFormat="1" ht="12.75">
      <c r="C278" s="412"/>
      <c r="D278" s="384"/>
      <c r="E278" s="384"/>
      <c r="F278" s="384"/>
      <c r="G278" s="384"/>
    </row>
    <row r="279" spans="3:7" s="374" customFormat="1" ht="12.75">
      <c r="C279" s="412"/>
      <c r="D279" s="384"/>
      <c r="E279" s="384"/>
      <c r="F279" s="384"/>
      <c r="G279" s="384"/>
    </row>
    <row r="280" spans="3:7" s="374" customFormat="1" ht="12.75">
      <c r="C280" s="412"/>
      <c r="D280" s="384"/>
      <c r="E280" s="384"/>
      <c r="F280" s="384"/>
      <c r="G280" s="384"/>
    </row>
    <row r="281" spans="3:7" s="374" customFormat="1" ht="12.75">
      <c r="C281" s="412"/>
      <c r="D281" s="384"/>
      <c r="E281" s="384"/>
      <c r="F281" s="384"/>
      <c r="G281" s="384"/>
    </row>
    <row r="282" spans="3:7" s="374" customFormat="1" ht="12.75">
      <c r="C282" s="412"/>
      <c r="D282" s="384"/>
      <c r="E282" s="384"/>
      <c r="F282" s="384"/>
      <c r="G282" s="384"/>
    </row>
    <row r="283" spans="3:7" s="374" customFormat="1" ht="12.75">
      <c r="C283" s="412"/>
      <c r="D283" s="384"/>
      <c r="E283" s="384"/>
      <c r="F283" s="384"/>
      <c r="G283" s="384"/>
    </row>
    <row r="284" spans="3:7" s="374" customFormat="1" ht="12.75">
      <c r="C284" s="412"/>
      <c r="D284" s="384"/>
      <c r="E284" s="384"/>
      <c r="F284" s="384"/>
      <c r="G284" s="384"/>
    </row>
    <row r="285" spans="3:7" s="374" customFormat="1" ht="12.75">
      <c r="C285" s="412"/>
      <c r="D285" s="384"/>
      <c r="E285" s="384"/>
      <c r="F285" s="384"/>
      <c r="G285" s="384"/>
    </row>
    <row r="286" spans="3:7" s="374" customFormat="1" ht="12.75">
      <c r="C286" s="412"/>
      <c r="D286" s="384"/>
      <c r="E286" s="384"/>
      <c r="F286" s="384"/>
      <c r="G286" s="384"/>
    </row>
    <row r="287" spans="3:7" s="374" customFormat="1" ht="12.75">
      <c r="C287" s="412"/>
      <c r="D287" s="384"/>
      <c r="E287" s="384"/>
      <c r="F287" s="384"/>
      <c r="G287" s="384"/>
    </row>
    <row r="288" spans="3:7" s="374" customFormat="1" ht="12.75">
      <c r="C288" s="412"/>
      <c r="D288" s="384"/>
      <c r="E288" s="384"/>
      <c r="F288" s="384"/>
      <c r="G288" s="384"/>
    </row>
    <row r="289" spans="3:7" s="374" customFormat="1" ht="12.75">
      <c r="C289" s="412"/>
      <c r="D289" s="384"/>
      <c r="E289" s="384"/>
      <c r="F289" s="384"/>
      <c r="G289" s="384"/>
    </row>
    <row r="290" spans="3:7" s="374" customFormat="1" ht="12.75">
      <c r="C290" s="412"/>
      <c r="D290" s="384"/>
      <c r="E290" s="384"/>
      <c r="F290" s="384"/>
      <c r="G290" s="384"/>
    </row>
    <row r="291" spans="3:7" s="374" customFormat="1" ht="12.75">
      <c r="C291" s="412"/>
      <c r="D291" s="384"/>
      <c r="E291" s="384"/>
      <c r="F291" s="384"/>
      <c r="G291" s="384"/>
    </row>
    <row r="292" spans="3:7" s="374" customFormat="1" ht="12.75">
      <c r="C292" s="412"/>
      <c r="D292" s="384"/>
      <c r="E292" s="384"/>
      <c r="F292" s="384"/>
      <c r="G292" s="384"/>
    </row>
    <row r="293" spans="3:7" s="374" customFormat="1" ht="12.75">
      <c r="C293" s="412"/>
      <c r="D293" s="384"/>
      <c r="E293" s="384"/>
      <c r="F293" s="384"/>
      <c r="G293" s="384"/>
    </row>
    <row r="294" spans="3:7" s="374" customFormat="1" ht="12.75">
      <c r="C294" s="412"/>
      <c r="D294" s="384"/>
      <c r="E294" s="384"/>
      <c r="F294" s="384"/>
      <c r="G294" s="384"/>
    </row>
    <row r="295" spans="3:7" s="374" customFormat="1" ht="12.75">
      <c r="C295" s="412"/>
      <c r="D295" s="384"/>
      <c r="E295" s="384"/>
      <c r="F295" s="384"/>
      <c r="G295" s="384"/>
    </row>
    <row r="296" spans="3:7" s="374" customFormat="1" ht="12.75">
      <c r="C296" s="412"/>
      <c r="D296" s="384"/>
      <c r="E296" s="384"/>
      <c r="F296" s="384"/>
      <c r="G296" s="384"/>
    </row>
    <row r="297" spans="3:7" s="374" customFormat="1" ht="12.75">
      <c r="C297" s="412"/>
      <c r="D297" s="384"/>
      <c r="E297" s="384"/>
      <c r="F297" s="384"/>
      <c r="G297" s="384"/>
    </row>
    <row r="298" spans="3:7" s="374" customFormat="1" ht="12.75">
      <c r="C298" s="412"/>
      <c r="D298" s="384"/>
      <c r="E298" s="384"/>
      <c r="F298" s="384"/>
      <c r="G298" s="384"/>
    </row>
    <row r="299" spans="3:7" s="374" customFormat="1" ht="12.75">
      <c r="C299" s="412"/>
      <c r="D299" s="384"/>
      <c r="E299" s="384"/>
      <c r="F299" s="384"/>
      <c r="G299" s="384"/>
    </row>
    <row r="300" spans="3:7" s="374" customFormat="1" ht="12.75">
      <c r="C300" s="412"/>
      <c r="D300" s="384"/>
      <c r="E300" s="384"/>
      <c r="F300" s="384"/>
      <c r="G300" s="384"/>
    </row>
    <row r="301" spans="3:7" s="374" customFormat="1" ht="12.75">
      <c r="C301" s="412"/>
      <c r="D301" s="384"/>
      <c r="E301" s="384"/>
      <c r="F301" s="384"/>
      <c r="G301" s="384"/>
    </row>
    <row r="302" spans="3:7" s="374" customFormat="1" ht="12.75">
      <c r="C302" s="412"/>
      <c r="D302" s="384"/>
      <c r="E302" s="384"/>
      <c r="F302" s="384"/>
      <c r="G302" s="384"/>
    </row>
    <row r="303" spans="3:7" s="374" customFormat="1" ht="12.75">
      <c r="C303" s="412"/>
      <c r="D303" s="384"/>
      <c r="E303" s="384"/>
      <c r="F303" s="384"/>
      <c r="G303" s="384"/>
    </row>
    <row r="304" spans="3:7" s="374" customFormat="1" ht="12.75">
      <c r="C304" s="412"/>
      <c r="D304" s="384"/>
      <c r="E304" s="384"/>
      <c r="F304" s="384"/>
      <c r="G304" s="384"/>
    </row>
    <row r="305" spans="3:7" s="374" customFormat="1" ht="12.75">
      <c r="C305" s="412"/>
      <c r="D305" s="384"/>
      <c r="E305" s="384"/>
      <c r="F305" s="384"/>
      <c r="G305" s="384"/>
    </row>
    <row r="306" spans="3:7" s="374" customFormat="1" ht="12.75">
      <c r="C306" s="412"/>
      <c r="D306" s="384"/>
      <c r="E306" s="384"/>
      <c r="F306" s="384"/>
      <c r="G306" s="384"/>
    </row>
    <row r="307" spans="3:7" s="374" customFormat="1" ht="12.75">
      <c r="C307" s="412"/>
      <c r="D307" s="384"/>
      <c r="E307" s="384"/>
      <c r="F307" s="384"/>
      <c r="G307" s="384"/>
    </row>
    <row r="308" spans="3:7" s="374" customFormat="1" ht="12.75">
      <c r="C308" s="412"/>
      <c r="D308" s="384"/>
      <c r="E308" s="384"/>
      <c r="F308" s="384"/>
      <c r="G308" s="384"/>
    </row>
    <row r="309" spans="3:7" s="374" customFormat="1" ht="12.75">
      <c r="C309" s="412"/>
      <c r="D309" s="384"/>
      <c r="E309" s="384"/>
      <c r="F309" s="384"/>
      <c r="G309" s="384"/>
    </row>
    <row r="310" spans="3:7" s="374" customFormat="1" ht="12.75">
      <c r="C310" s="412"/>
      <c r="D310" s="384"/>
      <c r="E310" s="384"/>
      <c r="F310" s="384"/>
      <c r="G310" s="384"/>
    </row>
    <row r="311" spans="3:7" s="374" customFormat="1" ht="12.75">
      <c r="C311" s="412"/>
      <c r="D311" s="384"/>
      <c r="E311" s="384"/>
      <c r="F311" s="384"/>
      <c r="G311" s="384"/>
    </row>
    <row r="312" spans="3:7" s="374" customFormat="1" ht="12.75">
      <c r="C312" s="412"/>
      <c r="D312" s="384"/>
      <c r="E312" s="384"/>
      <c r="F312" s="384"/>
      <c r="G312" s="384"/>
    </row>
    <row r="313" spans="3:7" s="374" customFormat="1" ht="12.75">
      <c r="C313" s="412"/>
      <c r="D313" s="384"/>
      <c r="E313" s="384"/>
      <c r="F313" s="384"/>
      <c r="G313" s="384"/>
    </row>
    <row r="314" spans="3:7" s="374" customFormat="1" ht="12.75">
      <c r="C314" s="412"/>
      <c r="D314" s="384"/>
      <c r="E314" s="384"/>
      <c r="F314" s="384"/>
      <c r="G314" s="384"/>
    </row>
    <row r="315" spans="3:7" s="374" customFormat="1" ht="12.75">
      <c r="C315" s="412"/>
      <c r="D315" s="384"/>
      <c r="E315" s="384"/>
      <c r="F315" s="384"/>
      <c r="G315" s="384"/>
    </row>
    <row r="316" spans="3:7" s="374" customFormat="1" ht="12.75">
      <c r="C316" s="412"/>
      <c r="D316" s="384"/>
      <c r="E316" s="384"/>
      <c r="F316" s="384"/>
      <c r="G316" s="384"/>
    </row>
    <row r="317" spans="3:7" s="374" customFormat="1" ht="12.75">
      <c r="C317" s="412"/>
      <c r="D317" s="384"/>
      <c r="E317" s="384"/>
      <c r="F317" s="384"/>
      <c r="G317" s="384"/>
    </row>
    <row r="318" spans="3:7" s="374" customFormat="1" ht="12.75">
      <c r="C318" s="412"/>
      <c r="D318" s="384"/>
      <c r="E318" s="384"/>
      <c r="F318" s="384"/>
      <c r="G318" s="384"/>
    </row>
    <row r="319" spans="3:7" s="374" customFormat="1" ht="12.75">
      <c r="C319" s="412"/>
      <c r="D319" s="384"/>
      <c r="E319" s="384"/>
      <c r="F319" s="384"/>
      <c r="G319" s="384"/>
    </row>
    <row r="320" spans="3:7" s="374" customFormat="1" ht="12.75">
      <c r="C320" s="412"/>
      <c r="D320" s="384"/>
      <c r="E320" s="384"/>
      <c r="F320" s="384"/>
      <c r="G320" s="384"/>
    </row>
    <row r="321" spans="3:7" s="374" customFormat="1" ht="12.75">
      <c r="C321" s="412"/>
      <c r="D321" s="384"/>
      <c r="E321" s="384"/>
      <c r="F321" s="384"/>
      <c r="G321" s="384"/>
    </row>
    <row r="322" spans="3:7" s="374" customFormat="1" ht="12.75">
      <c r="C322" s="412"/>
      <c r="D322" s="384"/>
      <c r="E322" s="384"/>
      <c r="F322" s="384"/>
      <c r="G322" s="384"/>
    </row>
    <row r="323" spans="3:7" s="374" customFormat="1" ht="12.75">
      <c r="C323" s="412"/>
      <c r="D323" s="384"/>
      <c r="E323" s="384"/>
      <c r="F323" s="384"/>
      <c r="G323" s="384"/>
    </row>
    <row r="324" spans="3:7" s="374" customFormat="1" ht="12.75">
      <c r="C324" s="412"/>
      <c r="D324" s="384"/>
      <c r="E324" s="384"/>
      <c r="F324" s="384"/>
      <c r="G324" s="384"/>
    </row>
    <row r="325" spans="3:7" s="374" customFormat="1" ht="12.75">
      <c r="C325" s="412"/>
      <c r="D325" s="384"/>
      <c r="E325" s="384"/>
      <c r="F325" s="384"/>
      <c r="G325" s="384"/>
    </row>
    <row r="326" spans="3:7" s="374" customFormat="1" ht="12.75">
      <c r="C326" s="412"/>
      <c r="D326" s="384"/>
      <c r="E326" s="384"/>
      <c r="F326" s="384"/>
      <c r="G326" s="384"/>
    </row>
    <row r="327" spans="3:7" s="374" customFormat="1" ht="12.75">
      <c r="C327" s="412"/>
      <c r="D327" s="384"/>
      <c r="E327" s="384"/>
      <c r="F327" s="384"/>
      <c r="G327" s="384"/>
    </row>
    <row r="328" spans="3:7" s="374" customFormat="1" ht="12.75">
      <c r="C328" s="412"/>
      <c r="D328" s="384"/>
      <c r="E328" s="384"/>
      <c r="F328" s="384"/>
      <c r="G328" s="384"/>
    </row>
    <row r="329" spans="3:7" s="374" customFormat="1" ht="12.75">
      <c r="C329" s="412"/>
      <c r="D329" s="384"/>
      <c r="E329" s="384"/>
      <c r="F329" s="384"/>
      <c r="G329" s="384"/>
    </row>
    <row r="330" spans="3:7" s="374" customFormat="1" ht="12.75">
      <c r="C330" s="412"/>
      <c r="D330" s="384"/>
      <c r="E330" s="384"/>
      <c r="F330" s="384"/>
      <c r="G330" s="384"/>
    </row>
    <row r="331" spans="3:7" s="374" customFormat="1" ht="12.75">
      <c r="C331" s="412"/>
      <c r="D331" s="384"/>
      <c r="E331" s="384"/>
      <c r="F331" s="384"/>
      <c r="G331" s="384"/>
    </row>
    <row r="332" spans="3:7" s="374" customFormat="1" ht="12.75">
      <c r="C332" s="412"/>
      <c r="D332" s="384"/>
      <c r="E332" s="384"/>
      <c r="F332" s="384"/>
      <c r="G332" s="384"/>
    </row>
    <row r="333" spans="3:7" s="374" customFormat="1" ht="12.75">
      <c r="C333" s="412"/>
      <c r="D333" s="384"/>
      <c r="E333" s="384"/>
      <c r="F333" s="384"/>
      <c r="G333" s="384"/>
    </row>
    <row r="334" spans="3:7" s="374" customFormat="1" ht="12.75">
      <c r="C334" s="412"/>
      <c r="D334" s="384"/>
      <c r="E334" s="384"/>
      <c r="F334" s="384"/>
      <c r="G334" s="384"/>
    </row>
    <row r="335" spans="3:7" s="374" customFormat="1" ht="12.75">
      <c r="C335" s="412"/>
      <c r="D335" s="384"/>
      <c r="E335" s="384"/>
      <c r="F335" s="384"/>
      <c r="G335" s="384"/>
    </row>
    <row r="336" spans="3:7" s="374" customFormat="1" ht="12.75">
      <c r="C336" s="412"/>
      <c r="D336" s="384"/>
      <c r="E336" s="384"/>
      <c r="F336" s="384"/>
      <c r="G336" s="384"/>
    </row>
    <row r="337" spans="3:7" s="374" customFormat="1" ht="12.75">
      <c r="C337" s="412"/>
      <c r="D337" s="384"/>
      <c r="E337" s="384"/>
      <c r="F337" s="384"/>
      <c r="G337" s="384"/>
    </row>
    <row r="338" spans="3:7" s="374" customFormat="1" ht="12.75">
      <c r="C338" s="412"/>
      <c r="D338" s="384"/>
      <c r="E338" s="384"/>
      <c r="F338" s="384"/>
      <c r="G338" s="384"/>
    </row>
  </sheetData>
  <printOptions horizontalCentered="1"/>
  <pageMargins left="0.5" right="0.5" top="0.75" bottom="0.5" header="0.5" footer="0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3"/>
  <sheetViews>
    <sheetView zoomScale="90" zoomScaleNormal="90" workbookViewId="0" topLeftCell="B2">
      <selection activeCell="I140" sqref="I140"/>
    </sheetView>
  </sheetViews>
  <sheetFormatPr defaultColWidth="9.140625" defaultRowHeight="12.75" outlineLevelRow="1"/>
  <cols>
    <col min="1" max="1" width="4.7109375" style="415" hidden="1" customWidth="1"/>
    <col min="2" max="2" width="2.7109375" style="429" customWidth="1"/>
    <col min="3" max="3" width="28.57421875" style="446" hidden="1" customWidth="1"/>
    <col min="4" max="4" width="45.7109375" style="446" customWidth="1"/>
    <col min="5" max="5" width="1.57421875" style="446" customWidth="1"/>
    <col min="6" max="6" width="15.140625" style="418" customWidth="1"/>
    <col min="7" max="7" width="16.00390625" style="418" customWidth="1"/>
    <col min="8" max="8" width="16.28125" style="418" customWidth="1"/>
    <col min="9" max="9" width="15.8515625" style="418" customWidth="1"/>
    <col min="10" max="11" width="16.140625" style="418" customWidth="1"/>
    <col min="12" max="12" width="17.140625" style="418" customWidth="1"/>
    <col min="13" max="13" width="11.57421875" style="415" hidden="1" customWidth="1"/>
    <col min="14" max="14" width="0" style="415" hidden="1" customWidth="1"/>
    <col min="15" max="15" width="9.140625" style="415" hidden="1" customWidth="1"/>
    <col min="16" max="16384" width="9.140625" style="415" customWidth="1"/>
  </cols>
  <sheetData>
    <row r="1" spans="1:35" ht="229.5" hidden="1">
      <c r="A1" s="415" t="s">
        <v>3694</v>
      </c>
      <c r="B1" s="416" t="s">
        <v>2060</v>
      </c>
      <c r="C1" s="417" t="s">
        <v>2061</v>
      </c>
      <c r="D1" s="417" t="s">
        <v>2062</v>
      </c>
      <c r="E1" s="417"/>
      <c r="F1" s="418" t="s">
        <v>1203</v>
      </c>
      <c r="G1" s="418" t="s">
        <v>1204</v>
      </c>
      <c r="H1" s="418" t="s">
        <v>1205</v>
      </c>
      <c r="I1" s="418" t="s">
        <v>1206</v>
      </c>
      <c r="J1" s="418" t="s">
        <v>1207</v>
      </c>
      <c r="K1" s="418" t="s">
        <v>1208</v>
      </c>
      <c r="L1" s="418" t="s">
        <v>2062</v>
      </c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</row>
    <row r="2" spans="1:35" s="428" customFormat="1" ht="15.75" customHeight="1">
      <c r="A2" s="419"/>
      <c r="B2" s="420" t="str">
        <f>"University of Missouri - "&amp;RBN</f>
        <v>University of Missouri - Kansas City</v>
      </c>
      <c r="C2" s="421"/>
      <c r="D2" s="422"/>
      <c r="E2" s="423"/>
      <c r="F2" s="424"/>
      <c r="G2" s="424"/>
      <c r="H2" s="425" t="s">
        <v>2060</v>
      </c>
      <c r="I2" s="424"/>
      <c r="J2" s="424"/>
      <c r="K2" s="424"/>
      <c r="L2" s="425"/>
      <c r="M2" s="426"/>
      <c r="N2" s="427" t="s">
        <v>2151</v>
      </c>
      <c r="O2" s="427" t="s">
        <v>3698</v>
      </c>
      <c r="P2" s="638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</row>
    <row r="3" spans="1:35" ht="15.75" customHeight="1">
      <c r="A3" s="429"/>
      <c r="B3" s="430" t="s">
        <v>1209</v>
      </c>
      <c r="C3" s="431"/>
      <c r="D3" s="432"/>
      <c r="E3" s="433"/>
      <c r="F3" s="434"/>
      <c r="G3" s="434"/>
      <c r="H3" s="435"/>
      <c r="I3" s="434"/>
      <c r="J3" s="434"/>
      <c r="K3" s="434"/>
      <c r="L3" s="434"/>
      <c r="M3" s="436"/>
      <c r="O3" s="437" t="s">
        <v>1210</v>
      </c>
      <c r="P3" s="639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</row>
    <row r="4" spans="1:35" ht="15.75" customHeight="1">
      <c r="A4" s="429"/>
      <c r="B4" s="438" t="str">
        <f>"As of "&amp;TEXT(O4,"MMMM DD, YYYY")</f>
        <v>As of June 30, 2005</v>
      </c>
      <c r="C4" s="431"/>
      <c r="D4" s="432"/>
      <c r="E4" s="433"/>
      <c r="F4" s="434"/>
      <c r="G4" s="434"/>
      <c r="H4" s="434"/>
      <c r="I4" s="434"/>
      <c r="J4" s="434"/>
      <c r="K4" s="434"/>
      <c r="L4" s="434"/>
      <c r="M4" s="436"/>
      <c r="O4" s="437" t="s">
        <v>2150</v>
      </c>
      <c r="P4" s="639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</row>
    <row r="5" spans="1:35" ht="12.75" customHeight="1">
      <c r="A5" s="429"/>
      <c r="B5" s="438"/>
      <c r="C5" s="431"/>
      <c r="D5" s="432"/>
      <c r="E5" s="433"/>
      <c r="F5" s="434"/>
      <c r="G5" s="434"/>
      <c r="H5" s="434"/>
      <c r="I5" s="434"/>
      <c r="J5" s="434"/>
      <c r="K5" s="434"/>
      <c r="L5" s="434"/>
      <c r="M5" s="439"/>
      <c r="P5" s="639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2:35" s="440" customFormat="1" ht="27.75" customHeight="1">
      <c r="B6" s="441"/>
      <c r="C6" s="442"/>
      <c r="D6" s="442"/>
      <c r="E6" s="442"/>
      <c r="F6" s="443" t="s">
        <v>1211</v>
      </c>
      <c r="G6" s="443" t="s">
        <v>1212</v>
      </c>
      <c r="H6" s="443" t="s">
        <v>1213</v>
      </c>
      <c r="I6" s="443" t="s">
        <v>1214</v>
      </c>
      <c r="J6" s="443" t="s">
        <v>1215</v>
      </c>
      <c r="K6" s="443" t="s">
        <v>1216</v>
      </c>
      <c r="L6" s="443" t="str">
        <f>"Balance
"&amp;TEXT(O4,"MMMM DD, YYYY")</f>
        <v>Balance
June 30, 2005</v>
      </c>
      <c r="P6" s="640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643"/>
      <c r="AF6" s="643"/>
      <c r="AG6" s="643"/>
      <c r="AH6" s="643"/>
      <c r="AI6" s="643"/>
    </row>
    <row r="7" spans="1:35" ht="12.75">
      <c r="A7" s="415" t="s">
        <v>2060</v>
      </c>
      <c r="B7" s="444" t="s">
        <v>1217</v>
      </c>
      <c r="C7" s="445"/>
      <c r="D7" s="445"/>
      <c r="P7" s="639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</row>
    <row r="8" spans="1:35" ht="12.75" outlineLevel="1">
      <c r="A8" s="415" t="s">
        <v>1218</v>
      </c>
      <c r="B8" s="416"/>
      <c r="C8" s="417" t="s">
        <v>1219</v>
      </c>
      <c r="D8" s="417" t="str">
        <f aca="true" t="shared" si="0" ref="D8:D39">UPPER(C8)</f>
        <v>HPL-DENTAL</v>
      </c>
      <c r="E8" s="417"/>
      <c r="F8" s="447">
        <v>7082404.02</v>
      </c>
      <c r="G8" s="447">
        <v>19497</v>
      </c>
      <c r="H8" s="447">
        <v>123318.27</v>
      </c>
      <c r="I8" s="447">
        <v>71784.38</v>
      </c>
      <c r="J8" s="447">
        <v>-2453.79</v>
      </c>
      <c r="K8" s="447">
        <v>2167</v>
      </c>
      <c r="L8" s="447">
        <f aca="true" t="shared" si="1" ref="L8:L39">F8+G8+H8+I8-J8+K8</f>
        <v>7301624.459999999</v>
      </c>
      <c r="P8" s="639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</row>
    <row r="9" spans="1:35" ht="12.75" outlineLevel="1">
      <c r="A9" s="415" t="s">
        <v>1220</v>
      </c>
      <c r="B9" s="416"/>
      <c r="C9" s="417" t="s">
        <v>1221</v>
      </c>
      <c r="D9" s="417" t="str">
        <f t="shared" si="0"/>
        <v>H P L-MEDICINE</v>
      </c>
      <c r="E9" s="417"/>
      <c r="F9" s="418">
        <v>985183.47</v>
      </c>
      <c r="G9" s="418">
        <v>12999</v>
      </c>
      <c r="H9" s="418">
        <v>12370.32</v>
      </c>
      <c r="I9" s="418">
        <v>10495.98</v>
      </c>
      <c r="J9" s="418">
        <v>3452.79</v>
      </c>
      <c r="K9" s="418">
        <v>1445</v>
      </c>
      <c r="L9" s="418">
        <f t="shared" si="1"/>
        <v>1019040.9799999999</v>
      </c>
      <c r="P9" s="639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2.75" outlineLevel="1">
      <c r="A10" s="415" t="s">
        <v>1222</v>
      </c>
      <c r="B10" s="416"/>
      <c r="C10" s="417" t="s">
        <v>1223</v>
      </c>
      <c r="D10" s="417" t="str">
        <f t="shared" si="0"/>
        <v>H P L-PHARMACY</v>
      </c>
      <c r="E10" s="417"/>
      <c r="F10" s="418">
        <v>1534673.98</v>
      </c>
      <c r="G10" s="418">
        <v>11048</v>
      </c>
      <c r="H10" s="418">
        <v>12766.82</v>
      </c>
      <c r="I10" s="418">
        <v>12915.76</v>
      </c>
      <c r="J10" s="418">
        <v>-781.37</v>
      </c>
      <c r="K10" s="418">
        <v>1228</v>
      </c>
      <c r="L10" s="418">
        <f t="shared" si="1"/>
        <v>1573413.9300000002</v>
      </c>
      <c r="P10" s="639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35" ht="12.75" outlineLevel="1">
      <c r="A11" s="415" t="s">
        <v>1224</v>
      </c>
      <c r="B11" s="416"/>
      <c r="C11" s="417" t="s">
        <v>1225</v>
      </c>
      <c r="D11" s="417" t="str">
        <f t="shared" si="0"/>
        <v>NATIONAL DIRECT</v>
      </c>
      <c r="E11" s="417"/>
      <c r="F11" s="418">
        <v>8085693.23</v>
      </c>
      <c r="G11" s="418">
        <v>75914</v>
      </c>
      <c r="H11" s="418">
        <v>71758.08</v>
      </c>
      <c r="I11" s="418">
        <v>-1013.61</v>
      </c>
      <c r="J11" s="418">
        <v>113812.87</v>
      </c>
      <c r="K11" s="418">
        <v>25305</v>
      </c>
      <c r="L11" s="418">
        <f t="shared" si="1"/>
        <v>8143843.83</v>
      </c>
      <c r="P11" s="639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</row>
    <row r="12" spans="1:35" ht="12.75" outlineLevel="1">
      <c r="A12" s="415" t="s">
        <v>1226</v>
      </c>
      <c r="B12" s="416"/>
      <c r="C12" s="417" t="s">
        <v>1227</v>
      </c>
      <c r="D12" s="417" t="str">
        <f t="shared" si="0"/>
        <v>DHHS-LDS - PHARMACY</v>
      </c>
      <c r="E12" s="417"/>
      <c r="F12" s="418">
        <v>170269.89</v>
      </c>
      <c r="G12" s="418">
        <v>0</v>
      </c>
      <c r="H12" s="418">
        <v>2086.95</v>
      </c>
      <c r="I12" s="418">
        <v>2969.72</v>
      </c>
      <c r="J12" s="418">
        <v>-587.8</v>
      </c>
      <c r="K12" s="418">
        <v>0</v>
      </c>
      <c r="L12" s="418">
        <f t="shared" si="1"/>
        <v>175914.36000000002</v>
      </c>
      <c r="P12" s="639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</row>
    <row r="13" spans="1:35" ht="12.75" outlineLevel="1">
      <c r="A13" s="415" t="s">
        <v>1228</v>
      </c>
      <c r="B13" s="416"/>
      <c r="C13" s="417" t="s">
        <v>1229</v>
      </c>
      <c r="D13" s="417" t="str">
        <f t="shared" si="0"/>
        <v>DHHS-LDS - DENTAL</v>
      </c>
      <c r="E13" s="417"/>
      <c r="F13" s="418">
        <v>201525.44</v>
      </c>
      <c r="G13" s="418">
        <v>0</v>
      </c>
      <c r="H13" s="418">
        <v>1269.13</v>
      </c>
      <c r="I13" s="418">
        <v>3025.76</v>
      </c>
      <c r="J13" s="418">
        <v>-144.5</v>
      </c>
      <c r="K13" s="418">
        <v>0</v>
      </c>
      <c r="L13" s="418">
        <f t="shared" si="1"/>
        <v>205964.83000000002</v>
      </c>
      <c r="P13" s="639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</row>
    <row r="14" spans="1:35" ht="12.75" outlineLevel="1">
      <c r="A14" s="415" t="s">
        <v>1230</v>
      </c>
      <c r="B14" s="416"/>
      <c r="C14" s="417" t="s">
        <v>1231</v>
      </c>
      <c r="D14" s="417" t="str">
        <f t="shared" si="0"/>
        <v>DHHS-LDS - MEDICINE</v>
      </c>
      <c r="E14" s="417"/>
      <c r="F14" s="418">
        <v>279931.35</v>
      </c>
      <c r="G14" s="418">
        <v>0</v>
      </c>
      <c r="H14" s="418">
        <v>2815.98</v>
      </c>
      <c r="I14" s="418">
        <v>2723.8</v>
      </c>
      <c r="J14" s="418">
        <v>40.18</v>
      </c>
      <c r="K14" s="418">
        <v>0</v>
      </c>
      <c r="L14" s="418">
        <f t="shared" si="1"/>
        <v>285430.94999999995</v>
      </c>
      <c r="P14" s="639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</row>
    <row r="15" spans="1:35" ht="12.75" outlineLevel="1">
      <c r="A15" s="415" t="s">
        <v>1232</v>
      </c>
      <c r="B15" s="416"/>
      <c r="C15" s="417" t="s">
        <v>1233</v>
      </c>
      <c r="D15" s="417" t="str">
        <f t="shared" si="0"/>
        <v>NURSING LOAN-GRAD</v>
      </c>
      <c r="E15" s="417"/>
      <c r="F15" s="418">
        <v>-1.08</v>
      </c>
      <c r="G15" s="418">
        <v>0</v>
      </c>
      <c r="H15" s="418">
        <v>0</v>
      </c>
      <c r="I15" s="418">
        <v>0</v>
      </c>
      <c r="J15" s="418">
        <v>0</v>
      </c>
      <c r="K15" s="418">
        <v>0</v>
      </c>
      <c r="L15" s="418">
        <f t="shared" si="1"/>
        <v>-1.08</v>
      </c>
      <c r="P15" s="639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</row>
    <row r="16" spans="1:35" ht="12.75" outlineLevel="1">
      <c r="A16" s="415" t="s">
        <v>1234</v>
      </c>
      <c r="B16" s="416"/>
      <c r="C16" s="417" t="s">
        <v>1235</v>
      </c>
      <c r="D16" s="417" t="str">
        <f t="shared" si="0"/>
        <v>DOUBTFUL LOAN-FED</v>
      </c>
      <c r="E16" s="417"/>
      <c r="F16" s="418">
        <v>-1061000</v>
      </c>
      <c r="G16" s="418">
        <v>0</v>
      </c>
      <c r="H16" s="418">
        <v>0</v>
      </c>
      <c r="I16" s="418">
        <v>0</v>
      </c>
      <c r="J16" s="418">
        <v>21760</v>
      </c>
      <c r="K16" s="418">
        <v>0</v>
      </c>
      <c r="L16" s="418">
        <f t="shared" si="1"/>
        <v>-1082760</v>
      </c>
      <c r="P16" s="639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ht="12.75" outlineLevel="1">
      <c r="A17" s="415" t="s">
        <v>1236</v>
      </c>
      <c r="B17" s="416"/>
      <c r="C17" s="417" t="s">
        <v>1237</v>
      </c>
      <c r="D17" s="417" t="str">
        <f t="shared" si="0"/>
        <v>ALQUIST STUDENT LOAN</v>
      </c>
      <c r="E17" s="417"/>
      <c r="F17" s="418">
        <v>6070.02</v>
      </c>
      <c r="G17" s="418">
        <v>0</v>
      </c>
      <c r="H17" s="418">
        <v>0</v>
      </c>
      <c r="I17" s="418">
        <v>76.2</v>
      </c>
      <c r="J17" s="418">
        <v>0</v>
      </c>
      <c r="K17" s="418">
        <v>0</v>
      </c>
      <c r="L17" s="418">
        <f t="shared" si="1"/>
        <v>6146.22</v>
      </c>
      <c r="P17" s="639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</row>
    <row r="18" spans="1:35" ht="12.75" outlineLevel="1">
      <c r="A18" s="415" t="s">
        <v>1238</v>
      </c>
      <c r="B18" s="416"/>
      <c r="C18" s="417" t="s">
        <v>1239</v>
      </c>
      <c r="D18" s="417" t="str">
        <f t="shared" si="0"/>
        <v>AM DENT ASSN LOAN</v>
      </c>
      <c r="E18" s="417"/>
      <c r="F18" s="418">
        <v>18849.06</v>
      </c>
      <c r="G18" s="418">
        <v>0</v>
      </c>
      <c r="H18" s="418">
        <v>192.17</v>
      </c>
      <c r="I18" s="418">
        <v>192.34</v>
      </c>
      <c r="J18" s="418">
        <v>0</v>
      </c>
      <c r="K18" s="418">
        <v>0</v>
      </c>
      <c r="L18" s="418">
        <f t="shared" si="1"/>
        <v>19233.57</v>
      </c>
      <c r="P18" s="639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</row>
    <row r="19" spans="1:35" ht="12.75" outlineLevel="1">
      <c r="A19" s="415" t="s">
        <v>1240</v>
      </c>
      <c r="B19" s="416"/>
      <c r="C19" s="417" t="s">
        <v>1241</v>
      </c>
      <c r="D19" s="417" t="str">
        <f t="shared" si="0"/>
        <v>AUDITED HPLP LOAN FD</v>
      </c>
      <c r="E19" s="417"/>
      <c r="F19" s="418">
        <v>-58912.53</v>
      </c>
      <c r="G19" s="418">
        <v>0</v>
      </c>
      <c r="H19" s="418">
        <v>0</v>
      </c>
      <c r="I19" s="418">
        <v>-2842.36</v>
      </c>
      <c r="J19" s="418">
        <v>0</v>
      </c>
      <c r="K19" s="418">
        <v>0</v>
      </c>
      <c r="L19" s="418">
        <f t="shared" si="1"/>
        <v>-61754.89</v>
      </c>
      <c r="P19" s="639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</row>
    <row r="20" spans="1:35" ht="12.75" outlineLevel="1">
      <c r="A20" s="415" t="s">
        <v>1242</v>
      </c>
      <c r="B20" s="416"/>
      <c r="C20" s="417" t="s">
        <v>1243</v>
      </c>
      <c r="D20" s="417" t="str">
        <f t="shared" si="0"/>
        <v>FRED BAXTER LOAN</v>
      </c>
      <c r="E20" s="417"/>
      <c r="F20" s="418">
        <v>10173.86</v>
      </c>
      <c r="G20" s="418">
        <v>0</v>
      </c>
      <c r="H20" s="418">
        <v>0</v>
      </c>
      <c r="I20" s="418">
        <v>361.12</v>
      </c>
      <c r="J20" s="418">
        <v>0</v>
      </c>
      <c r="K20" s="418">
        <v>0</v>
      </c>
      <c r="L20" s="418">
        <f t="shared" si="1"/>
        <v>10534.980000000001</v>
      </c>
      <c r="P20" s="639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</row>
    <row r="21" spans="1:35" ht="12.75" outlineLevel="1">
      <c r="A21" s="415" t="s">
        <v>1244</v>
      </c>
      <c r="B21" s="416"/>
      <c r="C21" s="417" t="s">
        <v>1245</v>
      </c>
      <c r="D21" s="417" t="str">
        <f t="shared" si="0"/>
        <v>EUNICE BEIMDIEK LN</v>
      </c>
      <c r="E21" s="417"/>
      <c r="F21" s="418">
        <v>-264.8</v>
      </c>
      <c r="G21" s="418">
        <v>0</v>
      </c>
      <c r="H21" s="418">
        <v>0</v>
      </c>
      <c r="I21" s="418">
        <v>-86.03</v>
      </c>
      <c r="J21" s="418">
        <v>0</v>
      </c>
      <c r="K21" s="418">
        <v>0</v>
      </c>
      <c r="L21" s="418">
        <f t="shared" si="1"/>
        <v>-350.83000000000004</v>
      </c>
      <c r="P21" s="639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</row>
    <row r="22" spans="1:35" ht="12.75" outlineLevel="1">
      <c r="A22" s="415" t="s">
        <v>1246</v>
      </c>
      <c r="B22" s="416"/>
      <c r="C22" s="417" t="s">
        <v>1247</v>
      </c>
      <c r="D22" s="417" t="str">
        <f t="shared" si="0"/>
        <v>DR D J BLANFORD LOAN</v>
      </c>
      <c r="E22" s="417"/>
      <c r="F22" s="418">
        <v>3862.44</v>
      </c>
      <c r="G22" s="418">
        <v>0</v>
      </c>
      <c r="H22" s="418">
        <v>6.92</v>
      </c>
      <c r="I22" s="418">
        <v>109.99</v>
      </c>
      <c r="J22" s="418">
        <v>0</v>
      </c>
      <c r="K22" s="418">
        <v>0</v>
      </c>
      <c r="L22" s="418">
        <f t="shared" si="1"/>
        <v>3979.35</v>
      </c>
      <c r="P22" s="639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</row>
    <row r="23" spans="1:35" ht="12.75" outlineLevel="1">
      <c r="A23" s="415" t="s">
        <v>1248</v>
      </c>
      <c r="B23" s="416"/>
      <c r="C23" s="417" t="s">
        <v>1249</v>
      </c>
      <c r="D23" s="417" t="str">
        <f t="shared" si="0"/>
        <v>MRS H J BONE LOAN</v>
      </c>
      <c r="E23" s="417"/>
      <c r="F23" s="418">
        <v>1534.73</v>
      </c>
      <c r="G23" s="418">
        <v>0</v>
      </c>
      <c r="H23" s="418">
        <v>0</v>
      </c>
      <c r="I23" s="418">
        <v>54.47</v>
      </c>
      <c r="J23" s="418">
        <v>0</v>
      </c>
      <c r="K23" s="418">
        <v>0</v>
      </c>
      <c r="L23" s="418">
        <f t="shared" si="1"/>
        <v>1589.2</v>
      </c>
      <c r="P23" s="639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</row>
    <row r="24" spans="1:35" ht="12.75" outlineLevel="1">
      <c r="A24" s="415" t="s">
        <v>1250</v>
      </c>
      <c r="B24" s="416"/>
      <c r="C24" s="417" t="s">
        <v>1251</v>
      </c>
      <c r="D24" s="417" t="str">
        <f t="shared" si="0"/>
        <v>DR E L BRADDOCK LOAN</v>
      </c>
      <c r="E24" s="417"/>
      <c r="F24" s="418">
        <v>2933.97</v>
      </c>
      <c r="G24" s="418">
        <v>0</v>
      </c>
      <c r="H24" s="418">
        <v>0</v>
      </c>
      <c r="I24" s="418">
        <v>104.16</v>
      </c>
      <c r="J24" s="418">
        <v>0</v>
      </c>
      <c r="K24" s="418">
        <v>0</v>
      </c>
      <c r="L24" s="418">
        <f t="shared" si="1"/>
        <v>3038.1299999999997</v>
      </c>
      <c r="P24" s="639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</row>
    <row r="25" spans="1:35" ht="12.75" outlineLevel="1">
      <c r="A25" s="415" t="s">
        <v>1252</v>
      </c>
      <c r="B25" s="416"/>
      <c r="C25" s="417" t="s">
        <v>1253</v>
      </c>
      <c r="D25" s="417" t="str">
        <f t="shared" si="0"/>
        <v>GRACIA BREMMER LN FD</v>
      </c>
      <c r="E25" s="417"/>
      <c r="F25" s="418">
        <v>52047.36</v>
      </c>
      <c r="G25" s="418">
        <v>0</v>
      </c>
      <c r="H25" s="418">
        <v>160.55</v>
      </c>
      <c r="I25" s="418">
        <v>2189.52</v>
      </c>
      <c r="J25" s="418">
        <v>0</v>
      </c>
      <c r="K25" s="418">
        <v>0</v>
      </c>
      <c r="L25" s="418">
        <f t="shared" si="1"/>
        <v>54397.43</v>
      </c>
      <c r="P25" s="639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</row>
    <row r="26" spans="1:35" ht="12.75" outlineLevel="1">
      <c r="A26" s="415" t="s">
        <v>1254</v>
      </c>
      <c r="B26" s="416"/>
      <c r="C26" s="417" t="s">
        <v>1255</v>
      </c>
      <c r="D26" s="417" t="str">
        <f t="shared" si="0"/>
        <v>R L BRIGGS MEM LN</v>
      </c>
      <c r="E26" s="417"/>
      <c r="F26" s="418">
        <v>7349.61</v>
      </c>
      <c r="G26" s="418">
        <v>0</v>
      </c>
      <c r="H26" s="418">
        <v>0</v>
      </c>
      <c r="I26" s="418">
        <v>248.44</v>
      </c>
      <c r="J26" s="418">
        <v>0</v>
      </c>
      <c r="K26" s="418">
        <v>0</v>
      </c>
      <c r="L26" s="418">
        <f t="shared" si="1"/>
        <v>7598.049999999999</v>
      </c>
      <c r="P26" s="639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</row>
    <row r="27" spans="1:35" ht="12.75" outlineLevel="1">
      <c r="A27" s="415" t="s">
        <v>1256</v>
      </c>
      <c r="B27" s="416"/>
      <c r="C27" s="417" t="s">
        <v>1257</v>
      </c>
      <c r="D27" s="417" t="str">
        <f t="shared" si="0"/>
        <v>HUGH AND FLO BRYANT</v>
      </c>
      <c r="E27" s="417"/>
      <c r="F27" s="418">
        <v>371345.98</v>
      </c>
      <c r="G27" s="418">
        <v>0</v>
      </c>
      <c r="H27" s="418">
        <v>3541.43</v>
      </c>
      <c r="I27" s="418">
        <v>285.5</v>
      </c>
      <c r="J27" s="418">
        <v>-175.34</v>
      </c>
      <c r="K27" s="418">
        <v>-375348.25</v>
      </c>
      <c r="L27" s="418">
        <f t="shared" si="1"/>
        <v>0</v>
      </c>
      <c r="P27" s="639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</row>
    <row r="28" spans="1:35" ht="12.75" outlineLevel="1">
      <c r="A28" s="415" t="s">
        <v>1258</v>
      </c>
      <c r="B28" s="416"/>
      <c r="C28" s="417" t="s">
        <v>1259</v>
      </c>
      <c r="D28" s="417" t="str">
        <f t="shared" si="0"/>
        <v>CENTRAL DISTRICT LN</v>
      </c>
      <c r="E28" s="417"/>
      <c r="F28" s="418">
        <v>6834.81</v>
      </c>
      <c r="G28" s="418">
        <v>0</v>
      </c>
      <c r="H28" s="418">
        <v>127.73</v>
      </c>
      <c r="I28" s="418">
        <v>148.99</v>
      </c>
      <c r="J28" s="418">
        <v>0</v>
      </c>
      <c r="K28" s="418">
        <v>0</v>
      </c>
      <c r="L28" s="418">
        <f t="shared" si="1"/>
        <v>7111.53</v>
      </c>
      <c r="P28" s="639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</row>
    <row r="29" spans="1:35" ht="12.75" outlineLevel="1">
      <c r="A29" s="415" t="s">
        <v>1260</v>
      </c>
      <c r="B29" s="416"/>
      <c r="C29" s="417" t="s">
        <v>1261</v>
      </c>
      <c r="D29" s="417" t="str">
        <f t="shared" si="0"/>
        <v>DENTAL LOAN FUND</v>
      </c>
      <c r="E29" s="417"/>
      <c r="F29" s="418">
        <v>325215.37</v>
      </c>
      <c r="G29" s="418">
        <v>0</v>
      </c>
      <c r="H29" s="418">
        <v>9039.36</v>
      </c>
      <c r="I29" s="418">
        <v>3930.76</v>
      </c>
      <c r="J29" s="418">
        <v>-347.05</v>
      </c>
      <c r="K29" s="418">
        <v>0</v>
      </c>
      <c r="L29" s="418">
        <f t="shared" si="1"/>
        <v>338532.54</v>
      </c>
      <c r="P29" s="639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</row>
    <row r="30" spans="1:35" ht="12.75" outlineLevel="1">
      <c r="A30" s="415" t="s">
        <v>1262</v>
      </c>
      <c r="B30" s="416"/>
      <c r="C30" s="417" t="s">
        <v>1263</v>
      </c>
      <c r="D30" s="417" t="str">
        <f t="shared" si="0"/>
        <v>DR E A DEVINS LOAN</v>
      </c>
      <c r="E30" s="417"/>
      <c r="F30" s="418">
        <v>41148.01</v>
      </c>
      <c r="G30" s="418">
        <v>0</v>
      </c>
      <c r="H30" s="418">
        <v>60.09</v>
      </c>
      <c r="I30" s="418">
        <v>1410.5</v>
      </c>
      <c r="J30" s="418">
        <v>0</v>
      </c>
      <c r="K30" s="418">
        <v>0</v>
      </c>
      <c r="L30" s="418">
        <f t="shared" si="1"/>
        <v>42618.6</v>
      </c>
      <c r="P30" s="639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</row>
    <row r="31" spans="1:35" ht="12.75" outlineLevel="1">
      <c r="A31" s="415" t="s">
        <v>1264</v>
      </c>
      <c r="B31" s="416"/>
      <c r="C31" s="417" t="s">
        <v>1265</v>
      </c>
      <c r="D31" s="417" t="str">
        <f t="shared" si="0"/>
        <v>RUSSELL ELLIOTT ED</v>
      </c>
      <c r="E31" s="417"/>
      <c r="F31" s="418">
        <v>288517.88</v>
      </c>
      <c r="G31" s="418">
        <v>0</v>
      </c>
      <c r="H31" s="418">
        <v>627.01</v>
      </c>
      <c r="I31" s="418">
        <v>6088.33</v>
      </c>
      <c r="J31" s="418">
        <v>-41.5</v>
      </c>
      <c r="K31" s="418">
        <v>0</v>
      </c>
      <c r="L31" s="418">
        <f t="shared" si="1"/>
        <v>295274.72000000003</v>
      </c>
      <c r="P31" s="639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</row>
    <row r="32" spans="1:35" ht="12.75" outlineLevel="1">
      <c r="A32" s="415" t="s">
        <v>1266</v>
      </c>
      <c r="B32" s="416"/>
      <c r="C32" s="417" t="s">
        <v>1267</v>
      </c>
      <c r="D32" s="417" t="str">
        <f t="shared" si="0"/>
        <v>EXCHANGE CLUB LOAN</v>
      </c>
      <c r="E32" s="417"/>
      <c r="F32" s="418">
        <v>4341.88</v>
      </c>
      <c r="G32" s="418">
        <v>0</v>
      </c>
      <c r="H32" s="418">
        <v>0</v>
      </c>
      <c r="I32" s="418">
        <v>154.12</v>
      </c>
      <c r="J32" s="418">
        <v>0</v>
      </c>
      <c r="K32" s="418">
        <v>0</v>
      </c>
      <c r="L32" s="418">
        <f t="shared" si="1"/>
        <v>4496</v>
      </c>
      <c r="P32" s="639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</row>
    <row r="33" spans="1:35" ht="12.75" outlineLevel="1">
      <c r="A33" s="415" t="s">
        <v>1268</v>
      </c>
      <c r="B33" s="416"/>
      <c r="C33" s="417" t="s">
        <v>1269</v>
      </c>
      <c r="D33" s="417" t="str">
        <f t="shared" si="0"/>
        <v>FACULTY-STAFF LOAN</v>
      </c>
      <c r="E33" s="417"/>
      <c r="F33" s="418">
        <v>212700.01</v>
      </c>
      <c r="G33" s="418">
        <v>3101.5</v>
      </c>
      <c r="H33" s="418">
        <v>560.44</v>
      </c>
      <c r="I33" s="418">
        <v>7177.55</v>
      </c>
      <c r="J33" s="418">
        <v>425.9</v>
      </c>
      <c r="K33" s="418">
        <v>-7513.7</v>
      </c>
      <c r="L33" s="418">
        <f t="shared" si="1"/>
        <v>215599.9</v>
      </c>
      <c r="P33" s="639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</row>
    <row r="34" spans="1:35" ht="12.75" outlineLevel="1">
      <c r="A34" s="415" t="s">
        <v>1270</v>
      </c>
      <c r="B34" s="416"/>
      <c r="C34" s="417" t="s">
        <v>1271</v>
      </c>
      <c r="D34" s="417" t="str">
        <f t="shared" si="0"/>
        <v>FERGUSON LOAN FUND</v>
      </c>
      <c r="E34" s="417"/>
      <c r="F34" s="418">
        <v>179250.39</v>
      </c>
      <c r="G34" s="418">
        <v>0</v>
      </c>
      <c r="H34" s="418">
        <v>5595.94</v>
      </c>
      <c r="I34" s="418">
        <v>940.13</v>
      </c>
      <c r="J34" s="418">
        <v>-842.81</v>
      </c>
      <c r="K34" s="418">
        <v>0</v>
      </c>
      <c r="L34" s="418">
        <f t="shared" si="1"/>
        <v>186629.27000000002</v>
      </c>
      <c r="P34" s="639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</row>
    <row r="35" spans="1:35" ht="12.75" outlineLevel="1">
      <c r="A35" s="415" t="s">
        <v>1272</v>
      </c>
      <c r="B35" s="416"/>
      <c r="C35" s="417" t="s">
        <v>1273</v>
      </c>
      <c r="D35" s="417" t="str">
        <f t="shared" si="0"/>
        <v>GENERAL STUDENT LOAN</v>
      </c>
      <c r="E35" s="417"/>
      <c r="F35" s="418">
        <v>47661.81</v>
      </c>
      <c r="G35" s="418">
        <v>0</v>
      </c>
      <c r="H35" s="418">
        <v>0</v>
      </c>
      <c r="I35" s="418">
        <v>1599.96</v>
      </c>
      <c r="J35" s="418">
        <v>0</v>
      </c>
      <c r="K35" s="418">
        <v>0</v>
      </c>
      <c r="L35" s="418">
        <f t="shared" si="1"/>
        <v>49261.77</v>
      </c>
      <c r="P35" s="639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</row>
    <row r="36" spans="1:35" ht="12.75" outlineLevel="1">
      <c r="A36" s="415" t="s">
        <v>1274</v>
      </c>
      <c r="B36" s="416"/>
      <c r="C36" s="417" t="s">
        <v>1275</v>
      </c>
      <c r="D36" s="417" t="str">
        <f t="shared" si="0"/>
        <v>JOE GILBERT LOAN</v>
      </c>
      <c r="E36" s="417"/>
      <c r="F36" s="418">
        <v>20271.35</v>
      </c>
      <c r="G36" s="418">
        <v>0</v>
      </c>
      <c r="H36" s="418">
        <v>0</v>
      </c>
      <c r="I36" s="418">
        <v>719.52</v>
      </c>
      <c r="J36" s="418">
        <v>0</v>
      </c>
      <c r="K36" s="418">
        <v>0</v>
      </c>
      <c r="L36" s="418">
        <f t="shared" si="1"/>
        <v>20990.87</v>
      </c>
      <c r="P36" s="639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</row>
    <row r="37" spans="1:35" ht="12.75" outlineLevel="1">
      <c r="A37" s="415" t="s">
        <v>1276</v>
      </c>
      <c r="B37" s="416"/>
      <c r="C37" s="417" t="s">
        <v>1277</v>
      </c>
      <c r="D37" s="417" t="str">
        <f t="shared" si="0"/>
        <v>TED GILMORE FUND</v>
      </c>
      <c r="E37" s="417"/>
      <c r="F37" s="418">
        <v>375.47</v>
      </c>
      <c r="G37" s="418">
        <v>0</v>
      </c>
      <c r="H37" s="418">
        <v>0</v>
      </c>
      <c r="I37" s="418">
        <v>11.27</v>
      </c>
      <c r="J37" s="418">
        <v>0</v>
      </c>
      <c r="K37" s="418">
        <v>0</v>
      </c>
      <c r="L37" s="418">
        <f t="shared" si="1"/>
        <v>386.74</v>
      </c>
      <c r="P37" s="639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</row>
    <row r="38" spans="1:35" ht="12.75" outlineLevel="1">
      <c r="A38" s="415" t="s">
        <v>1278</v>
      </c>
      <c r="B38" s="416"/>
      <c r="C38" s="417" t="s">
        <v>1279</v>
      </c>
      <c r="D38" s="417" t="str">
        <f t="shared" si="0"/>
        <v>GR PLAINS DENTAL LN</v>
      </c>
      <c r="E38" s="417"/>
      <c r="F38" s="418">
        <v>3169.31</v>
      </c>
      <c r="G38" s="418">
        <v>0</v>
      </c>
      <c r="H38" s="418">
        <v>56.93</v>
      </c>
      <c r="I38" s="418">
        <v>41.12</v>
      </c>
      <c r="J38" s="418">
        <v>0</v>
      </c>
      <c r="K38" s="418">
        <v>0</v>
      </c>
      <c r="L38" s="418">
        <f t="shared" si="1"/>
        <v>3267.3599999999997</v>
      </c>
      <c r="P38" s="639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</row>
    <row r="39" spans="1:35" ht="12.75" outlineLevel="1">
      <c r="A39" s="415" t="s">
        <v>1280</v>
      </c>
      <c r="B39" s="416"/>
      <c r="C39" s="417" t="s">
        <v>1281</v>
      </c>
      <c r="D39" s="417" t="str">
        <f t="shared" si="0"/>
        <v>HARGRAVE LOAN FD</v>
      </c>
      <c r="E39" s="417"/>
      <c r="F39" s="418">
        <v>515117.92</v>
      </c>
      <c r="G39" s="418">
        <v>0</v>
      </c>
      <c r="H39" s="418">
        <v>4730.29</v>
      </c>
      <c r="I39" s="418">
        <v>39005.88</v>
      </c>
      <c r="J39" s="418">
        <v>-8.37</v>
      </c>
      <c r="K39" s="418">
        <v>0</v>
      </c>
      <c r="L39" s="418">
        <f t="shared" si="1"/>
        <v>558862.46</v>
      </c>
      <c r="P39" s="639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</row>
    <row r="40" spans="1:35" ht="12.75" outlineLevel="1">
      <c r="A40" s="415" t="s">
        <v>1282</v>
      </c>
      <c r="B40" s="416"/>
      <c r="C40" s="417" t="s">
        <v>1283</v>
      </c>
      <c r="D40" s="417" t="str">
        <f aca="true" t="shared" si="2" ref="D40:D71">UPPER(C40)</f>
        <v>HARTVIGENSEN LOAN FD</v>
      </c>
      <c r="E40" s="417"/>
      <c r="F40" s="418">
        <v>206383.94</v>
      </c>
      <c r="G40" s="418">
        <v>0</v>
      </c>
      <c r="H40" s="418">
        <v>993.05</v>
      </c>
      <c r="I40" s="418">
        <v>3954.8</v>
      </c>
      <c r="J40" s="418">
        <v>-3</v>
      </c>
      <c r="K40" s="418">
        <v>-211334.79</v>
      </c>
      <c r="L40" s="418">
        <f aca="true" t="shared" si="3" ref="L40:L71">F40+G40+H40+I40-J40+K40</f>
        <v>0</v>
      </c>
      <c r="P40" s="639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</row>
    <row r="41" spans="1:35" ht="12.75" outlineLevel="1">
      <c r="A41" s="415" t="s">
        <v>1284</v>
      </c>
      <c r="B41" s="416"/>
      <c r="C41" s="417" t="s">
        <v>1285</v>
      </c>
      <c r="D41" s="417" t="str">
        <f t="shared" si="2"/>
        <v>HAWKINS LOAN FUND</v>
      </c>
      <c r="E41" s="417"/>
      <c r="F41" s="418">
        <v>4512.01</v>
      </c>
      <c r="G41" s="418">
        <v>0</v>
      </c>
      <c r="H41" s="418">
        <v>0</v>
      </c>
      <c r="I41" s="418">
        <v>3.98</v>
      </c>
      <c r="J41" s="418">
        <v>0</v>
      </c>
      <c r="K41" s="418">
        <v>0</v>
      </c>
      <c r="L41" s="418">
        <f t="shared" si="3"/>
        <v>4515.99</v>
      </c>
      <c r="P41" s="639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</row>
    <row r="42" spans="1:35" ht="12.75" outlineLevel="1">
      <c r="A42" s="415" t="s">
        <v>1286</v>
      </c>
      <c r="B42" s="416"/>
      <c r="C42" s="417" t="s">
        <v>1287</v>
      </c>
      <c r="D42" s="417" t="str">
        <f t="shared" si="2"/>
        <v>INDIAN STU CLB LOAN</v>
      </c>
      <c r="E42" s="417"/>
      <c r="F42" s="418">
        <v>10851.56</v>
      </c>
      <c r="G42" s="418">
        <v>0</v>
      </c>
      <c r="H42" s="418">
        <v>0</v>
      </c>
      <c r="I42" s="418">
        <v>363.23</v>
      </c>
      <c r="J42" s="418">
        <v>0</v>
      </c>
      <c r="K42" s="418">
        <v>0</v>
      </c>
      <c r="L42" s="418">
        <f t="shared" si="3"/>
        <v>11214.789999999999</v>
      </c>
      <c r="P42" s="639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</row>
    <row r="43" spans="1:35" ht="12.75" outlineLevel="1">
      <c r="A43" s="415" t="s">
        <v>1288</v>
      </c>
      <c r="B43" s="416"/>
      <c r="C43" s="417" t="s">
        <v>1289</v>
      </c>
      <c r="D43" s="417" t="str">
        <f t="shared" si="2"/>
        <v>INTL COLL DENTIST LN</v>
      </c>
      <c r="E43" s="417"/>
      <c r="F43" s="418">
        <v>6562.7</v>
      </c>
      <c r="G43" s="418">
        <v>0</v>
      </c>
      <c r="H43" s="418">
        <v>87.91</v>
      </c>
      <c r="I43" s="418">
        <v>111.76</v>
      </c>
      <c r="J43" s="418">
        <v>-29.58</v>
      </c>
      <c r="K43" s="418">
        <v>0</v>
      </c>
      <c r="L43" s="418">
        <f t="shared" si="3"/>
        <v>6791.95</v>
      </c>
      <c r="P43" s="639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</row>
    <row r="44" spans="1:35" ht="12.75" outlineLevel="1">
      <c r="A44" s="415" t="s">
        <v>1290</v>
      </c>
      <c r="B44" s="416"/>
      <c r="C44" s="417" t="s">
        <v>1291</v>
      </c>
      <c r="D44" s="417" t="str">
        <f t="shared" si="2"/>
        <v>WM R JACQUES FUND</v>
      </c>
      <c r="E44" s="417"/>
      <c r="F44" s="418">
        <v>-33.19</v>
      </c>
      <c r="G44" s="418">
        <v>0</v>
      </c>
      <c r="H44" s="418">
        <v>0</v>
      </c>
      <c r="I44" s="418">
        <v>-1.2</v>
      </c>
      <c r="J44" s="418">
        <v>0</v>
      </c>
      <c r="K44" s="418">
        <v>0</v>
      </c>
      <c r="L44" s="418">
        <f t="shared" si="3"/>
        <v>-34.39</v>
      </c>
      <c r="P44" s="639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</row>
    <row r="45" spans="1:35" ht="12.75" outlineLevel="1">
      <c r="A45" s="415" t="s">
        <v>1292</v>
      </c>
      <c r="B45" s="416"/>
      <c r="C45" s="417" t="s">
        <v>1293</v>
      </c>
      <c r="D45" s="417" t="str">
        <f t="shared" si="2"/>
        <v>JAPAN-AMER EMER LOAN</v>
      </c>
      <c r="E45" s="417"/>
      <c r="F45" s="418">
        <v>2062.84</v>
      </c>
      <c r="G45" s="418">
        <v>0</v>
      </c>
      <c r="H45" s="418">
        <v>0</v>
      </c>
      <c r="I45" s="418">
        <v>73.23</v>
      </c>
      <c r="J45" s="418">
        <v>0</v>
      </c>
      <c r="K45" s="418">
        <v>0</v>
      </c>
      <c r="L45" s="418">
        <f t="shared" si="3"/>
        <v>2136.07</v>
      </c>
      <c r="P45" s="639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</row>
    <row r="46" spans="1:35" ht="12.75" outlineLevel="1">
      <c r="A46" s="415" t="s">
        <v>1294</v>
      </c>
      <c r="B46" s="416"/>
      <c r="C46" s="417" t="s">
        <v>1295</v>
      </c>
      <c r="D46" s="417" t="str">
        <f t="shared" si="2"/>
        <v>R W JOHNSON FDN-DENT</v>
      </c>
      <c r="E46" s="417"/>
      <c r="F46" s="418">
        <v>115864.43</v>
      </c>
      <c r="G46" s="418">
        <v>0</v>
      </c>
      <c r="H46" s="418">
        <v>1447.34</v>
      </c>
      <c r="I46" s="418">
        <v>1060.29</v>
      </c>
      <c r="J46" s="418">
        <v>-124.13</v>
      </c>
      <c r="K46" s="418">
        <v>0</v>
      </c>
      <c r="L46" s="418">
        <f t="shared" si="3"/>
        <v>118496.18999999999</v>
      </c>
      <c r="P46" s="639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</row>
    <row r="47" spans="1:35" ht="12.75" outlineLevel="1">
      <c r="A47" s="415" t="s">
        <v>1296</v>
      </c>
      <c r="B47" s="416"/>
      <c r="C47" s="417" t="s">
        <v>1297</v>
      </c>
      <c r="D47" s="417" t="str">
        <f t="shared" si="2"/>
        <v>R W JOHNSON FDN</v>
      </c>
      <c r="E47" s="417"/>
      <c r="F47" s="418">
        <v>43534.69</v>
      </c>
      <c r="G47" s="418">
        <v>0</v>
      </c>
      <c r="H47" s="418">
        <v>561.37</v>
      </c>
      <c r="I47" s="418">
        <v>65.56</v>
      </c>
      <c r="J47" s="418">
        <v>-7.08</v>
      </c>
      <c r="K47" s="418">
        <v>0</v>
      </c>
      <c r="L47" s="418">
        <f t="shared" si="3"/>
        <v>44168.700000000004</v>
      </c>
      <c r="P47" s="639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</row>
    <row r="48" spans="1:35" ht="12.75" outlineLevel="1">
      <c r="A48" s="415" t="s">
        <v>1298</v>
      </c>
      <c r="B48" s="416"/>
      <c r="C48" s="417" t="s">
        <v>1299</v>
      </c>
      <c r="D48" s="417" t="str">
        <f t="shared" si="2"/>
        <v>KANSAS DENTAL AUX LN</v>
      </c>
      <c r="E48" s="417"/>
      <c r="F48" s="418">
        <v>350760.34</v>
      </c>
      <c r="G48" s="418">
        <v>0</v>
      </c>
      <c r="H48" s="418">
        <v>7102.84</v>
      </c>
      <c r="I48" s="418">
        <v>4787.94</v>
      </c>
      <c r="J48" s="418">
        <v>-527.65</v>
      </c>
      <c r="K48" s="418">
        <v>0</v>
      </c>
      <c r="L48" s="418">
        <f t="shared" si="3"/>
        <v>363178.7700000001</v>
      </c>
      <c r="P48" s="639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</row>
    <row r="49" spans="1:35" ht="12.75" outlineLevel="1">
      <c r="A49" s="415" t="s">
        <v>1300</v>
      </c>
      <c r="B49" s="416"/>
      <c r="C49" s="417" t="s">
        <v>1301</v>
      </c>
      <c r="D49" s="417" t="str">
        <f t="shared" si="2"/>
        <v>KELLOGG STUDENT LOAN</v>
      </c>
      <c r="E49" s="417"/>
      <c r="F49" s="418">
        <v>48261.17</v>
      </c>
      <c r="G49" s="418">
        <v>0</v>
      </c>
      <c r="H49" s="418">
        <v>749.55</v>
      </c>
      <c r="I49" s="418">
        <v>499.64</v>
      </c>
      <c r="J49" s="418">
        <v>0</v>
      </c>
      <c r="K49" s="418">
        <v>0</v>
      </c>
      <c r="L49" s="418">
        <f t="shared" si="3"/>
        <v>49510.36</v>
      </c>
      <c r="P49" s="639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</row>
    <row r="50" spans="1:35" ht="12.75" outlineLevel="1">
      <c r="A50" s="415" t="s">
        <v>1302</v>
      </c>
      <c r="B50" s="416"/>
      <c r="C50" s="417" t="s">
        <v>1303</v>
      </c>
      <c r="D50" s="417" t="str">
        <f t="shared" si="2"/>
        <v>MAX LEUPOLD SCHP LN</v>
      </c>
      <c r="E50" s="417"/>
      <c r="F50" s="418">
        <v>100278.15</v>
      </c>
      <c r="G50" s="418">
        <v>0</v>
      </c>
      <c r="H50" s="418">
        <v>0</v>
      </c>
      <c r="I50" s="418">
        <v>3559.32</v>
      </c>
      <c r="J50" s="418">
        <v>0</v>
      </c>
      <c r="K50" s="418">
        <v>-3559.32</v>
      </c>
      <c r="L50" s="418">
        <f t="shared" si="3"/>
        <v>100278.15</v>
      </c>
      <c r="P50" s="639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</row>
    <row r="51" spans="1:35" ht="12.75" outlineLevel="1">
      <c r="A51" s="415" t="s">
        <v>1304</v>
      </c>
      <c r="B51" s="416"/>
      <c r="C51" s="417" t="s">
        <v>1305</v>
      </c>
      <c r="D51" s="417" t="str">
        <f t="shared" si="2"/>
        <v>LOGAN STUDY CLUD FD</v>
      </c>
      <c r="E51" s="417"/>
      <c r="F51" s="418">
        <v>1586.26</v>
      </c>
      <c r="G51" s="418">
        <v>0</v>
      </c>
      <c r="H51" s="418">
        <v>0</v>
      </c>
      <c r="I51" s="418">
        <v>56.31</v>
      </c>
      <c r="J51" s="418">
        <v>0</v>
      </c>
      <c r="K51" s="418">
        <v>0</v>
      </c>
      <c r="L51" s="418">
        <f t="shared" si="3"/>
        <v>1642.57</v>
      </c>
      <c r="P51" s="639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</row>
    <row r="52" spans="1:35" ht="12.75" outlineLevel="1">
      <c r="A52" s="415" t="s">
        <v>1306</v>
      </c>
      <c r="B52" s="416"/>
      <c r="C52" s="417" t="s">
        <v>1307</v>
      </c>
      <c r="D52" s="417" t="str">
        <f t="shared" si="2"/>
        <v>H E &amp; D D LOUGH LOAN</v>
      </c>
      <c r="E52" s="417"/>
      <c r="F52" s="418">
        <v>1512.14</v>
      </c>
      <c r="G52" s="418">
        <v>0</v>
      </c>
      <c r="H52" s="418">
        <v>171.49</v>
      </c>
      <c r="I52" s="418">
        <v>1269.68</v>
      </c>
      <c r="J52" s="418">
        <v>-36.58</v>
      </c>
      <c r="K52" s="418">
        <v>0</v>
      </c>
      <c r="L52" s="418">
        <f t="shared" si="3"/>
        <v>2989.8900000000003</v>
      </c>
      <c r="P52" s="639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</row>
    <row r="53" spans="1:35" ht="12.75" outlineLevel="1">
      <c r="A53" s="415" t="s">
        <v>1308</v>
      </c>
      <c r="C53" s="446" t="s">
        <v>1309</v>
      </c>
      <c r="D53" s="446" t="str">
        <f t="shared" si="2"/>
        <v>NADINE C LOUGH LOAN</v>
      </c>
      <c r="E53" s="436"/>
      <c r="F53" s="418">
        <v>-599.68</v>
      </c>
      <c r="G53" s="418">
        <v>0</v>
      </c>
      <c r="H53" s="418">
        <v>198.56</v>
      </c>
      <c r="I53" s="418">
        <v>-483.63</v>
      </c>
      <c r="J53" s="418">
        <v>-15.65</v>
      </c>
      <c r="K53" s="418">
        <v>0</v>
      </c>
      <c r="L53" s="418">
        <f t="shared" si="3"/>
        <v>-869.1</v>
      </c>
      <c r="P53" s="639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</row>
    <row r="54" spans="1:35" ht="12.75" outlineLevel="1">
      <c r="A54" s="415" t="s">
        <v>1310</v>
      </c>
      <c r="C54" s="446" t="s">
        <v>1311</v>
      </c>
      <c r="D54" s="446" t="str">
        <f t="shared" si="2"/>
        <v>A D MARTIN MEMORIAL</v>
      </c>
      <c r="F54" s="448">
        <v>843.38</v>
      </c>
      <c r="G54" s="448">
        <v>0</v>
      </c>
      <c r="H54" s="448">
        <v>0</v>
      </c>
      <c r="I54" s="448">
        <v>29.93</v>
      </c>
      <c r="J54" s="448">
        <v>0</v>
      </c>
      <c r="K54" s="448">
        <v>0</v>
      </c>
      <c r="L54" s="448">
        <f t="shared" si="3"/>
        <v>873.31</v>
      </c>
      <c r="P54" s="639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</row>
    <row r="55" spans="1:35" ht="12.75" outlineLevel="1">
      <c r="A55" s="415" t="s">
        <v>1312</v>
      </c>
      <c r="B55" s="416"/>
      <c r="C55" s="417" t="s">
        <v>1313</v>
      </c>
      <c r="D55" s="417" t="str">
        <f t="shared" si="2"/>
        <v>MCCREIGHT LOAN FUND</v>
      </c>
      <c r="E55" s="417"/>
      <c r="F55" s="418">
        <v>491092.79</v>
      </c>
      <c r="G55" s="418">
        <v>0</v>
      </c>
      <c r="H55" s="418">
        <v>16919.68</v>
      </c>
      <c r="I55" s="418">
        <v>6093.9</v>
      </c>
      <c r="J55" s="418">
        <v>-614.8</v>
      </c>
      <c r="K55" s="418">
        <v>0</v>
      </c>
      <c r="L55" s="418">
        <f t="shared" si="3"/>
        <v>514721.17</v>
      </c>
      <c r="P55" s="639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</row>
    <row r="56" spans="1:35" ht="12.75" outlineLevel="1">
      <c r="A56" s="415" t="s">
        <v>1314</v>
      </c>
      <c r="B56" s="416"/>
      <c r="C56" s="417" t="s">
        <v>1315</v>
      </c>
      <c r="D56" s="417" t="str">
        <f t="shared" si="2"/>
        <v>MEDICAL STUDENT LOAN</v>
      </c>
      <c r="E56" s="417"/>
      <c r="F56" s="418">
        <v>171541.68</v>
      </c>
      <c r="G56" s="418">
        <v>0</v>
      </c>
      <c r="H56" s="418">
        <v>5430.59</v>
      </c>
      <c r="I56" s="418">
        <v>773.13</v>
      </c>
      <c r="J56" s="418">
        <v>-759.09</v>
      </c>
      <c r="K56" s="418">
        <v>0</v>
      </c>
      <c r="L56" s="418">
        <f t="shared" si="3"/>
        <v>178504.49</v>
      </c>
      <c r="P56" s="639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</row>
    <row r="57" spans="1:35" ht="12.75" outlineLevel="1">
      <c r="A57" s="415" t="s">
        <v>1316</v>
      </c>
      <c r="B57" s="416"/>
      <c r="C57" s="417" t="s">
        <v>1317</v>
      </c>
      <c r="D57" s="417" t="str">
        <f t="shared" si="2"/>
        <v>MEDLINK LOAN FUND</v>
      </c>
      <c r="E57" s="417"/>
      <c r="F57" s="418">
        <v>62878.21</v>
      </c>
      <c r="G57" s="418">
        <v>0</v>
      </c>
      <c r="H57" s="418">
        <v>97.06</v>
      </c>
      <c r="I57" s="418">
        <v>1004.78</v>
      </c>
      <c r="J57" s="418">
        <v>-8.8</v>
      </c>
      <c r="K57" s="418">
        <v>0</v>
      </c>
      <c r="L57" s="418">
        <f t="shared" si="3"/>
        <v>63988.85</v>
      </c>
      <c r="P57" s="639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</row>
    <row r="58" spans="1:35" ht="12.75" outlineLevel="1">
      <c r="A58" s="415" t="s">
        <v>1318</v>
      </c>
      <c r="B58" s="416"/>
      <c r="C58" s="417" t="s">
        <v>1319</v>
      </c>
      <c r="D58" s="417" t="str">
        <f t="shared" si="2"/>
        <v>MID-CENT DENT LOAN</v>
      </c>
      <c r="E58" s="417"/>
      <c r="F58" s="418">
        <v>3347.53</v>
      </c>
      <c r="G58" s="418">
        <v>0</v>
      </c>
      <c r="H58" s="418">
        <v>55.59</v>
      </c>
      <c r="I58" s="418">
        <v>76.27</v>
      </c>
      <c r="J58" s="418">
        <v>-103.04</v>
      </c>
      <c r="K58" s="418">
        <v>0</v>
      </c>
      <c r="L58" s="418">
        <f t="shared" si="3"/>
        <v>3582.4300000000003</v>
      </c>
      <c r="P58" s="639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</row>
    <row r="59" spans="1:35" ht="12.75" outlineLevel="1">
      <c r="A59" s="415" t="s">
        <v>1320</v>
      </c>
      <c r="B59" s="416"/>
      <c r="C59" s="417" t="s">
        <v>1321</v>
      </c>
      <c r="D59" s="417" t="str">
        <f t="shared" si="2"/>
        <v>MO REPERTORY LOAN</v>
      </c>
      <c r="E59" s="417"/>
      <c r="F59" s="418">
        <v>6662.02</v>
      </c>
      <c r="G59" s="418">
        <v>0</v>
      </c>
      <c r="H59" s="418">
        <v>0</v>
      </c>
      <c r="I59" s="418">
        <v>224.01</v>
      </c>
      <c r="J59" s="418">
        <v>-369.97</v>
      </c>
      <c r="K59" s="418">
        <v>0</v>
      </c>
      <c r="L59" s="418">
        <f t="shared" si="3"/>
        <v>7256.000000000001</v>
      </c>
      <c r="P59" s="639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</row>
    <row r="60" spans="1:35" ht="12.75" outlineLevel="1">
      <c r="A60" s="415" t="s">
        <v>1322</v>
      </c>
      <c r="B60" s="416"/>
      <c r="C60" s="417" t="s">
        <v>1323</v>
      </c>
      <c r="D60" s="417" t="str">
        <f t="shared" si="2"/>
        <v>MO REXALLITE LOAN</v>
      </c>
      <c r="E60" s="417"/>
      <c r="F60" s="418">
        <v>6725.62</v>
      </c>
      <c r="G60" s="418">
        <v>0</v>
      </c>
      <c r="H60" s="418">
        <v>28.13</v>
      </c>
      <c r="I60" s="418">
        <v>71.52</v>
      </c>
      <c r="J60" s="418">
        <v>21</v>
      </c>
      <c r="K60" s="418">
        <v>0</v>
      </c>
      <c r="L60" s="418">
        <f t="shared" si="3"/>
        <v>6804.27</v>
      </c>
      <c r="P60" s="639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</row>
    <row r="61" spans="1:35" ht="12.75" outlineLevel="1">
      <c r="A61" s="415" t="s">
        <v>1324</v>
      </c>
      <c r="B61" s="416"/>
      <c r="C61" s="417" t="s">
        <v>1325</v>
      </c>
      <c r="D61" s="417" t="str">
        <f t="shared" si="2"/>
        <v>DR G ROTH DENT ST LN</v>
      </c>
      <c r="E61" s="417"/>
      <c r="F61" s="418">
        <v>20500.1</v>
      </c>
      <c r="G61" s="418">
        <v>0</v>
      </c>
      <c r="H61" s="418">
        <v>37.16</v>
      </c>
      <c r="I61" s="418">
        <v>481.2</v>
      </c>
      <c r="J61" s="418">
        <v>0</v>
      </c>
      <c r="K61" s="418">
        <v>0</v>
      </c>
      <c r="L61" s="418">
        <f t="shared" si="3"/>
        <v>21018.46</v>
      </c>
      <c r="P61" s="639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</row>
    <row r="62" spans="1:35" ht="12.75" outlineLevel="1">
      <c r="A62" s="415" t="s">
        <v>1326</v>
      </c>
      <c r="B62" s="416"/>
      <c r="C62" s="417" t="s">
        <v>1327</v>
      </c>
      <c r="D62" s="417" t="str">
        <f t="shared" si="2"/>
        <v>J R SWARTZ MEMORIAL</v>
      </c>
      <c r="E62" s="417"/>
      <c r="F62" s="418">
        <v>2631.65</v>
      </c>
      <c r="G62" s="418">
        <v>0</v>
      </c>
      <c r="H62" s="418">
        <v>0</v>
      </c>
      <c r="I62" s="418">
        <v>75.67</v>
      </c>
      <c r="J62" s="418">
        <v>0</v>
      </c>
      <c r="K62" s="418">
        <v>0</v>
      </c>
      <c r="L62" s="418">
        <f t="shared" si="3"/>
        <v>2707.32</v>
      </c>
      <c r="P62" s="639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</row>
    <row r="63" spans="1:35" ht="12.75" outlineLevel="1">
      <c r="A63" s="415" t="s">
        <v>1328</v>
      </c>
      <c r="B63" s="416"/>
      <c r="C63" s="417" t="s">
        <v>1329</v>
      </c>
      <c r="D63" s="417" t="str">
        <f t="shared" si="2"/>
        <v>MURRAY STUDENT LOAN</v>
      </c>
      <c r="E63" s="417"/>
      <c r="F63" s="418">
        <v>294997.87</v>
      </c>
      <c r="G63" s="418">
        <v>0</v>
      </c>
      <c r="H63" s="418">
        <v>4798.69</v>
      </c>
      <c r="I63" s="418">
        <v>13127.99</v>
      </c>
      <c r="J63" s="418">
        <v>-337.62</v>
      </c>
      <c r="K63" s="418">
        <v>0</v>
      </c>
      <c r="L63" s="418">
        <f t="shared" si="3"/>
        <v>313262.17</v>
      </c>
      <c r="P63" s="639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</row>
    <row r="64" spans="1:35" ht="12.75" outlineLevel="1">
      <c r="A64" s="415" t="s">
        <v>1330</v>
      </c>
      <c r="B64" s="416"/>
      <c r="C64" s="417" t="s">
        <v>1331</v>
      </c>
      <c r="D64" s="417" t="str">
        <f t="shared" si="2"/>
        <v>ARTHUR NELSON LOAN</v>
      </c>
      <c r="E64" s="417"/>
      <c r="F64" s="418">
        <v>1150</v>
      </c>
      <c r="G64" s="418">
        <v>0</v>
      </c>
      <c r="H64" s="418">
        <v>0</v>
      </c>
      <c r="I64" s="418">
        <v>0</v>
      </c>
      <c r="J64" s="418">
        <v>0</v>
      </c>
      <c r="K64" s="418">
        <v>-1150</v>
      </c>
      <c r="L64" s="418">
        <f t="shared" si="3"/>
        <v>0</v>
      </c>
      <c r="P64" s="639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</row>
    <row r="65" spans="1:35" ht="12.75" outlineLevel="1">
      <c r="A65" s="415" t="s">
        <v>1332</v>
      </c>
      <c r="B65" s="416"/>
      <c r="C65" s="417" t="s">
        <v>1333</v>
      </c>
      <c r="D65" s="417" t="str">
        <f t="shared" si="2"/>
        <v>O'DELL DENTAL LOAN</v>
      </c>
      <c r="E65" s="417"/>
      <c r="F65" s="418">
        <v>55504.2</v>
      </c>
      <c r="G65" s="418">
        <v>0</v>
      </c>
      <c r="H65" s="418">
        <v>1083.09</v>
      </c>
      <c r="I65" s="418">
        <v>474.43</v>
      </c>
      <c r="J65" s="418">
        <v>0</v>
      </c>
      <c r="K65" s="418">
        <v>0</v>
      </c>
      <c r="L65" s="418">
        <f t="shared" si="3"/>
        <v>57061.719999999994</v>
      </c>
      <c r="P65" s="639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</row>
    <row r="66" spans="1:35" ht="12.75" outlineLevel="1">
      <c r="A66" s="415" t="s">
        <v>1334</v>
      </c>
      <c r="B66" s="416"/>
      <c r="C66" s="417" t="s">
        <v>1335</v>
      </c>
      <c r="D66" s="417" t="str">
        <f t="shared" si="2"/>
        <v>ORTHO STUDENT LOAN</v>
      </c>
      <c r="E66" s="417"/>
      <c r="F66" s="418">
        <v>2349.18</v>
      </c>
      <c r="G66" s="418">
        <v>0</v>
      </c>
      <c r="H66" s="418">
        <v>0</v>
      </c>
      <c r="I66" s="418">
        <v>83.39</v>
      </c>
      <c r="J66" s="418">
        <v>0</v>
      </c>
      <c r="K66" s="418">
        <v>0</v>
      </c>
      <c r="L66" s="418">
        <f t="shared" si="3"/>
        <v>2432.5699999999997</v>
      </c>
      <c r="P66" s="639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</row>
    <row r="67" spans="1:35" ht="12.75" outlineLevel="1">
      <c r="A67" s="415" t="s">
        <v>1336</v>
      </c>
      <c r="B67" s="416"/>
      <c r="C67" s="417" t="s">
        <v>1337</v>
      </c>
      <c r="D67" s="417" t="str">
        <f t="shared" si="2"/>
        <v>RODDY OSBORNE FUND</v>
      </c>
      <c r="E67" s="417"/>
      <c r="F67" s="418">
        <v>3686.19</v>
      </c>
      <c r="G67" s="418">
        <v>0</v>
      </c>
      <c r="H67" s="418">
        <v>0</v>
      </c>
      <c r="I67" s="418">
        <v>130.86</v>
      </c>
      <c r="J67" s="418">
        <v>0</v>
      </c>
      <c r="K67" s="418">
        <v>0</v>
      </c>
      <c r="L67" s="418">
        <f t="shared" si="3"/>
        <v>3817.05</v>
      </c>
      <c r="P67" s="639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</row>
    <row r="68" spans="1:35" ht="12.75" outlineLevel="1">
      <c r="A68" s="415" t="s">
        <v>1338</v>
      </c>
      <c r="B68" s="416"/>
      <c r="C68" s="417" t="s">
        <v>1339</v>
      </c>
      <c r="D68" s="417" t="str">
        <f t="shared" si="2"/>
        <v>PARROTT FDN LOAN</v>
      </c>
      <c r="E68" s="417"/>
      <c r="F68" s="418">
        <v>173668.37</v>
      </c>
      <c r="G68" s="418">
        <v>0</v>
      </c>
      <c r="H68" s="418">
        <v>668.05</v>
      </c>
      <c r="I68" s="418">
        <v>5551.59</v>
      </c>
      <c r="J68" s="418">
        <v>-199.06</v>
      </c>
      <c r="K68" s="418">
        <v>0</v>
      </c>
      <c r="L68" s="418">
        <f t="shared" si="3"/>
        <v>180087.06999999998</v>
      </c>
      <c r="P68" s="639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</row>
    <row r="69" spans="1:35" ht="12.75" outlineLevel="1">
      <c r="A69" s="415" t="s">
        <v>1340</v>
      </c>
      <c r="B69" s="416"/>
      <c r="C69" s="417" t="s">
        <v>1341</v>
      </c>
      <c r="D69" s="417" t="str">
        <f t="shared" si="2"/>
        <v>J C PENTICUFF MEMOR</v>
      </c>
      <c r="E69" s="417"/>
      <c r="F69" s="418">
        <v>12529.95</v>
      </c>
      <c r="G69" s="418">
        <v>0</v>
      </c>
      <c r="H69" s="418">
        <v>273.97</v>
      </c>
      <c r="I69" s="418">
        <v>227.78</v>
      </c>
      <c r="J69" s="418">
        <v>0</v>
      </c>
      <c r="K69" s="418">
        <v>0</v>
      </c>
      <c r="L69" s="418">
        <f t="shared" si="3"/>
        <v>13031.7</v>
      </c>
      <c r="P69" s="639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</row>
    <row r="70" spans="1:35" ht="12.75" outlineLevel="1">
      <c r="A70" s="415" t="s">
        <v>1342</v>
      </c>
      <c r="B70" s="416"/>
      <c r="C70" s="417" t="s">
        <v>1343</v>
      </c>
      <c r="D70" s="417" t="str">
        <f t="shared" si="2"/>
        <v>PHARMACY ALUMNI LOAN</v>
      </c>
      <c r="E70" s="417"/>
      <c r="F70" s="418">
        <v>7620.9</v>
      </c>
      <c r="G70" s="418">
        <v>0</v>
      </c>
      <c r="H70" s="418">
        <v>183.3</v>
      </c>
      <c r="I70" s="418">
        <v>65.35</v>
      </c>
      <c r="J70" s="418">
        <v>11</v>
      </c>
      <c r="K70" s="418">
        <v>0</v>
      </c>
      <c r="L70" s="418">
        <f t="shared" si="3"/>
        <v>7858.55</v>
      </c>
      <c r="P70" s="639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</row>
    <row r="71" spans="1:35" ht="12.75" outlineLevel="1">
      <c r="A71" s="415" t="s">
        <v>1344</v>
      </c>
      <c r="B71" s="416"/>
      <c r="C71" s="417" t="s">
        <v>1345</v>
      </c>
      <c r="D71" s="417" t="str">
        <f t="shared" si="2"/>
        <v>PHARM-CHEM ALLIED CO</v>
      </c>
      <c r="E71" s="417"/>
      <c r="F71" s="418">
        <v>3388.5</v>
      </c>
      <c r="G71" s="418">
        <v>0</v>
      </c>
      <c r="H71" s="418">
        <v>48.63</v>
      </c>
      <c r="I71" s="418">
        <v>4</v>
      </c>
      <c r="J71" s="418">
        <v>0</v>
      </c>
      <c r="K71" s="418">
        <v>0</v>
      </c>
      <c r="L71" s="418">
        <f t="shared" si="3"/>
        <v>3441.13</v>
      </c>
      <c r="P71" s="639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</row>
    <row r="72" spans="1:35" ht="12.75" outlineLevel="1">
      <c r="A72" s="415" t="s">
        <v>1346</v>
      </c>
      <c r="B72" s="416"/>
      <c r="C72" s="417" t="s">
        <v>1347</v>
      </c>
      <c r="D72" s="417" t="str">
        <f aca="true" t="shared" si="4" ref="D72:D101">UPPER(C72)</f>
        <v>PHARMACY-I KATZ MEM</v>
      </c>
      <c r="E72" s="417"/>
      <c r="F72" s="418">
        <v>3879.82</v>
      </c>
      <c r="G72" s="418">
        <v>0</v>
      </c>
      <c r="H72" s="418">
        <v>0</v>
      </c>
      <c r="I72" s="418">
        <v>125.4</v>
      </c>
      <c r="J72" s="418">
        <v>0</v>
      </c>
      <c r="K72" s="418">
        <v>0</v>
      </c>
      <c r="L72" s="418">
        <f aca="true" t="shared" si="5" ref="L72:L101">F72+G72+H72+I72-J72+K72</f>
        <v>4005.2200000000003</v>
      </c>
      <c r="P72" s="639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</row>
    <row r="73" spans="1:35" ht="12.75" outlineLevel="1">
      <c r="A73" s="415" t="s">
        <v>1348</v>
      </c>
      <c r="B73" s="416"/>
      <c r="C73" s="417" t="s">
        <v>1349</v>
      </c>
      <c r="D73" s="417" t="str">
        <f t="shared" si="4"/>
        <v>PHARM-J S WATKINS LN</v>
      </c>
      <c r="E73" s="417"/>
      <c r="F73" s="418">
        <v>2082.61</v>
      </c>
      <c r="G73" s="418">
        <v>0</v>
      </c>
      <c r="H73" s="418">
        <v>0</v>
      </c>
      <c r="I73" s="418">
        <v>48.19</v>
      </c>
      <c r="J73" s="418">
        <v>0</v>
      </c>
      <c r="K73" s="418">
        <v>0</v>
      </c>
      <c r="L73" s="418">
        <f t="shared" si="5"/>
        <v>2130.8</v>
      </c>
      <c r="P73" s="639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</row>
    <row r="74" spans="1:35" ht="12.75" outlineLevel="1">
      <c r="A74" s="415" t="s">
        <v>1350</v>
      </c>
      <c r="B74" s="416"/>
      <c r="C74" s="417" t="s">
        <v>1351</v>
      </c>
      <c r="D74" s="417" t="str">
        <f t="shared" si="4"/>
        <v>PETER POTTER LOAN</v>
      </c>
      <c r="E74" s="417"/>
      <c r="F74" s="418">
        <v>-98.2</v>
      </c>
      <c r="G74" s="418">
        <v>0</v>
      </c>
      <c r="H74" s="418">
        <v>0</v>
      </c>
      <c r="I74" s="418">
        <v>-30.1</v>
      </c>
      <c r="J74" s="418">
        <v>0</v>
      </c>
      <c r="K74" s="418">
        <v>0</v>
      </c>
      <c r="L74" s="418">
        <f t="shared" si="5"/>
        <v>-128.3</v>
      </c>
      <c r="P74" s="639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</row>
    <row r="75" spans="1:35" ht="12.75" outlineLevel="1">
      <c r="A75" s="415" t="s">
        <v>1352</v>
      </c>
      <c r="B75" s="416"/>
      <c r="C75" s="417" t="s">
        <v>1353</v>
      </c>
      <c r="D75" s="417" t="str">
        <f t="shared" si="4"/>
        <v>POWELL REVOLVING LN</v>
      </c>
      <c r="E75" s="417"/>
      <c r="F75" s="418">
        <v>1997.03</v>
      </c>
      <c r="G75" s="418">
        <v>0</v>
      </c>
      <c r="H75" s="418">
        <v>0</v>
      </c>
      <c r="I75" s="418">
        <v>70.89</v>
      </c>
      <c r="J75" s="418">
        <v>0</v>
      </c>
      <c r="K75" s="418">
        <v>0</v>
      </c>
      <c r="L75" s="418">
        <f t="shared" si="5"/>
        <v>2067.92</v>
      </c>
      <c r="P75" s="639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</row>
    <row r="76" spans="1:35" ht="12.75" outlineLevel="1">
      <c r="A76" s="415" t="s">
        <v>1354</v>
      </c>
      <c r="B76" s="416"/>
      <c r="C76" s="417" t="s">
        <v>1355</v>
      </c>
      <c r="D76" s="417" t="str">
        <f t="shared" si="4"/>
        <v>RUEBEN RHODES MEM</v>
      </c>
      <c r="E76" s="417"/>
      <c r="F76" s="418">
        <v>10151.83</v>
      </c>
      <c r="G76" s="418">
        <v>0</v>
      </c>
      <c r="H76" s="418">
        <v>196.6</v>
      </c>
      <c r="I76" s="418">
        <v>164.25</v>
      </c>
      <c r="J76" s="418">
        <v>0</v>
      </c>
      <c r="K76" s="418">
        <v>0</v>
      </c>
      <c r="L76" s="418">
        <f t="shared" si="5"/>
        <v>10512.68</v>
      </c>
      <c r="P76" s="639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</row>
    <row r="77" spans="1:35" ht="12.75" outlineLevel="1">
      <c r="A77" s="415" t="s">
        <v>1356</v>
      </c>
      <c r="B77" s="416"/>
      <c r="C77" s="417" t="s">
        <v>1357</v>
      </c>
      <c r="D77" s="417" t="str">
        <f t="shared" si="4"/>
        <v>SCHOOL OF PHARMACY</v>
      </c>
      <c r="E77" s="417"/>
      <c r="F77" s="418">
        <v>17517.53</v>
      </c>
      <c r="G77" s="418">
        <v>0</v>
      </c>
      <c r="H77" s="418">
        <v>456.04</v>
      </c>
      <c r="I77" s="418">
        <v>58.57</v>
      </c>
      <c r="J77" s="418">
        <v>0</v>
      </c>
      <c r="K77" s="418">
        <v>0</v>
      </c>
      <c r="L77" s="418">
        <f t="shared" si="5"/>
        <v>18032.14</v>
      </c>
      <c r="P77" s="639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</row>
    <row r="78" spans="1:35" ht="12.75" outlineLevel="1">
      <c r="A78" s="415" t="s">
        <v>1358</v>
      </c>
      <c r="B78" s="416"/>
      <c r="C78" s="417" t="s">
        <v>1359</v>
      </c>
      <c r="D78" s="417" t="str">
        <f t="shared" si="4"/>
        <v>O M SCOTT LOAN FUND</v>
      </c>
      <c r="E78" s="417"/>
      <c r="F78" s="418">
        <v>36228.02</v>
      </c>
      <c r="G78" s="418">
        <v>0</v>
      </c>
      <c r="H78" s="418">
        <v>618.41</v>
      </c>
      <c r="I78" s="418">
        <v>384.02</v>
      </c>
      <c r="J78" s="418">
        <v>0</v>
      </c>
      <c r="K78" s="418">
        <v>-37230.45</v>
      </c>
      <c r="L78" s="418">
        <f t="shared" si="5"/>
        <v>0</v>
      </c>
      <c r="P78" s="639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</row>
    <row r="79" spans="1:35" ht="12.75" outlineLevel="1">
      <c r="A79" s="415" t="s">
        <v>1360</v>
      </c>
      <c r="B79" s="416"/>
      <c r="C79" s="417" t="s">
        <v>1361</v>
      </c>
      <c r="D79" s="417" t="str">
        <f t="shared" si="4"/>
        <v>SECOND PRESB INTL LN</v>
      </c>
      <c r="E79" s="417"/>
      <c r="F79" s="418">
        <v>6718.38</v>
      </c>
      <c r="G79" s="418">
        <v>0</v>
      </c>
      <c r="H79" s="418">
        <v>50.77</v>
      </c>
      <c r="I79" s="418">
        <v>52.37</v>
      </c>
      <c r="J79" s="418">
        <v>-14.02</v>
      </c>
      <c r="K79" s="418">
        <v>0</v>
      </c>
      <c r="L79" s="418">
        <f t="shared" si="5"/>
        <v>6835.540000000001</v>
      </c>
      <c r="P79" s="639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</row>
    <row r="80" spans="1:35" ht="12.75" outlineLevel="1">
      <c r="A80" s="415" t="s">
        <v>1362</v>
      </c>
      <c r="B80" s="416"/>
      <c r="C80" s="417" t="s">
        <v>1363</v>
      </c>
      <c r="D80" s="417" t="str">
        <f t="shared" si="4"/>
        <v>R A SHANNON LOAN</v>
      </c>
      <c r="E80" s="417"/>
      <c r="F80" s="418">
        <v>11400.93</v>
      </c>
      <c r="G80" s="418">
        <v>0</v>
      </c>
      <c r="H80" s="418">
        <v>128.11</v>
      </c>
      <c r="I80" s="418">
        <v>300.99</v>
      </c>
      <c r="J80" s="418">
        <v>0</v>
      </c>
      <c r="K80" s="418">
        <v>0</v>
      </c>
      <c r="L80" s="418">
        <f t="shared" si="5"/>
        <v>11830.03</v>
      </c>
      <c r="P80" s="639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</row>
    <row r="81" spans="1:35" ht="12.75" outlineLevel="1">
      <c r="A81" s="415" t="s">
        <v>1364</v>
      </c>
      <c r="B81" s="416"/>
      <c r="C81" s="417" t="s">
        <v>1365</v>
      </c>
      <c r="D81" s="417" t="str">
        <f t="shared" si="4"/>
        <v>SMALL LOAN EMERG FD</v>
      </c>
      <c r="E81" s="417"/>
      <c r="F81" s="418">
        <v>9905.49</v>
      </c>
      <c r="G81" s="418">
        <v>40</v>
      </c>
      <c r="H81" s="418">
        <v>0.92</v>
      </c>
      <c r="I81" s="418">
        <v>58.73</v>
      </c>
      <c r="J81" s="418">
        <v>-663.58</v>
      </c>
      <c r="K81" s="418">
        <v>0</v>
      </c>
      <c r="L81" s="418">
        <f t="shared" si="5"/>
        <v>10668.72</v>
      </c>
      <c r="P81" s="639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</row>
    <row r="82" spans="1:35" ht="12.75" outlineLevel="1">
      <c r="A82" s="415" t="s">
        <v>1366</v>
      </c>
      <c r="B82" s="416"/>
      <c r="C82" s="417" t="s">
        <v>1367</v>
      </c>
      <c r="D82" s="417" t="str">
        <f t="shared" si="4"/>
        <v>R &amp; H SMITH LOAN</v>
      </c>
      <c r="E82" s="417"/>
      <c r="F82" s="418">
        <v>1487.69</v>
      </c>
      <c r="G82" s="418">
        <v>0</v>
      </c>
      <c r="H82" s="418">
        <v>0</v>
      </c>
      <c r="I82" s="418">
        <v>52.82</v>
      </c>
      <c r="J82" s="418">
        <v>0</v>
      </c>
      <c r="K82" s="418">
        <v>0</v>
      </c>
      <c r="L82" s="418">
        <f t="shared" si="5"/>
        <v>1540.51</v>
      </c>
      <c r="P82" s="639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</row>
    <row r="83" spans="1:35" ht="12.75" outlineLevel="1">
      <c r="A83" s="415" t="s">
        <v>1368</v>
      </c>
      <c r="B83" s="416"/>
      <c r="C83" s="417" t="s">
        <v>1369</v>
      </c>
      <c r="D83" s="417" t="str">
        <f t="shared" si="4"/>
        <v>SOC OF NEW ENG WOMEN</v>
      </c>
      <c r="E83" s="417"/>
      <c r="F83" s="418">
        <v>2560.27</v>
      </c>
      <c r="G83" s="418">
        <v>0</v>
      </c>
      <c r="H83" s="418">
        <v>0</v>
      </c>
      <c r="I83" s="418">
        <v>90.89</v>
      </c>
      <c r="J83" s="418">
        <v>0</v>
      </c>
      <c r="K83" s="418">
        <v>0</v>
      </c>
      <c r="L83" s="418">
        <f t="shared" si="5"/>
        <v>2651.16</v>
      </c>
      <c r="P83" s="639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</row>
    <row r="84" spans="1:35" ht="12.75" outlineLevel="1">
      <c r="A84" s="415" t="s">
        <v>1370</v>
      </c>
      <c r="B84" s="416"/>
      <c r="C84" s="417" t="s">
        <v>1371</v>
      </c>
      <c r="D84" s="417" t="str">
        <f t="shared" si="4"/>
        <v>SW DIST DENT STU LN</v>
      </c>
      <c r="E84" s="417"/>
      <c r="F84" s="418">
        <v>2804.52</v>
      </c>
      <c r="G84" s="418">
        <v>0</v>
      </c>
      <c r="H84" s="418">
        <v>37.4</v>
      </c>
      <c r="I84" s="418">
        <v>48.05</v>
      </c>
      <c r="J84" s="418">
        <v>-9.5</v>
      </c>
      <c r="K84" s="418">
        <v>0</v>
      </c>
      <c r="L84" s="418">
        <f t="shared" si="5"/>
        <v>2899.4700000000003</v>
      </c>
      <c r="P84" s="639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</row>
    <row r="85" spans="1:35" ht="12.75" outlineLevel="1">
      <c r="A85" s="415" t="s">
        <v>1372</v>
      </c>
      <c r="B85" s="416"/>
      <c r="C85" s="417" t="s">
        <v>1373</v>
      </c>
      <c r="D85" s="417" t="str">
        <f t="shared" si="4"/>
        <v>T DUFF STEWARD MEM</v>
      </c>
      <c r="E85" s="417"/>
      <c r="F85" s="418">
        <v>8422.4</v>
      </c>
      <c r="G85" s="418">
        <v>0</v>
      </c>
      <c r="H85" s="418">
        <v>0</v>
      </c>
      <c r="I85" s="418">
        <v>275.88</v>
      </c>
      <c r="J85" s="418">
        <v>0</v>
      </c>
      <c r="K85" s="418">
        <v>0</v>
      </c>
      <c r="L85" s="418">
        <f t="shared" si="5"/>
        <v>8698.279999999999</v>
      </c>
      <c r="P85" s="639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</row>
    <row r="86" spans="1:35" ht="12.75" outlineLevel="1">
      <c r="A86" s="415" t="s">
        <v>1374</v>
      </c>
      <c r="B86" s="416"/>
      <c r="C86" s="417" t="s">
        <v>1375</v>
      </c>
      <c r="D86" s="417" t="str">
        <f t="shared" si="4"/>
        <v>FRIENDS MEDICAL LOAN</v>
      </c>
      <c r="E86" s="417"/>
      <c r="F86" s="418">
        <v>3603.04</v>
      </c>
      <c r="G86" s="418">
        <v>0</v>
      </c>
      <c r="H86" s="418">
        <v>0</v>
      </c>
      <c r="I86" s="418">
        <v>128.72</v>
      </c>
      <c r="J86" s="418">
        <v>0</v>
      </c>
      <c r="K86" s="418">
        <v>0</v>
      </c>
      <c r="L86" s="418">
        <f t="shared" si="5"/>
        <v>3731.7599999999998</v>
      </c>
      <c r="P86" s="639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</row>
    <row r="87" spans="1:35" ht="12.75" outlineLevel="1">
      <c r="A87" s="415" t="s">
        <v>1376</v>
      </c>
      <c r="B87" s="416"/>
      <c r="C87" s="417" t="s">
        <v>1377</v>
      </c>
      <c r="D87" s="417" t="str">
        <f t="shared" si="4"/>
        <v>STUDENT AID FUND</v>
      </c>
      <c r="E87" s="417"/>
      <c r="F87" s="418">
        <v>14681.86</v>
      </c>
      <c r="G87" s="418">
        <v>0</v>
      </c>
      <c r="H87" s="418">
        <v>144.91</v>
      </c>
      <c r="I87" s="418">
        <v>555.7</v>
      </c>
      <c r="J87" s="418">
        <v>-60</v>
      </c>
      <c r="K87" s="418">
        <v>0</v>
      </c>
      <c r="L87" s="418">
        <f t="shared" si="5"/>
        <v>15442.470000000001</v>
      </c>
      <c r="P87" s="639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</row>
    <row r="88" spans="1:35" ht="12.75" outlineLevel="1">
      <c r="A88" s="415" t="s">
        <v>1378</v>
      </c>
      <c r="B88" s="416"/>
      <c r="C88" s="417" t="s">
        <v>1379</v>
      </c>
      <c r="D88" s="417" t="str">
        <f t="shared" si="4"/>
        <v>TOPEKA DENT AUX LN</v>
      </c>
      <c r="E88" s="417"/>
      <c r="F88" s="418">
        <v>7411.59</v>
      </c>
      <c r="G88" s="418">
        <v>0</v>
      </c>
      <c r="H88" s="418">
        <v>162.29</v>
      </c>
      <c r="I88" s="418">
        <v>135.73</v>
      </c>
      <c r="J88" s="418">
        <v>0</v>
      </c>
      <c r="K88" s="418">
        <v>0</v>
      </c>
      <c r="L88" s="418">
        <f t="shared" si="5"/>
        <v>7709.61</v>
      </c>
      <c r="P88" s="639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</row>
    <row r="89" spans="1:35" ht="12.75" outlineLevel="1">
      <c r="A89" s="415" t="s">
        <v>1380</v>
      </c>
      <c r="B89" s="416"/>
      <c r="C89" s="417" t="s">
        <v>1381</v>
      </c>
      <c r="D89" s="417" t="str">
        <f t="shared" si="4"/>
        <v>UNITED STUDENT AID</v>
      </c>
      <c r="E89" s="417"/>
      <c r="F89" s="418">
        <v>39499.39</v>
      </c>
      <c r="G89" s="418">
        <v>0</v>
      </c>
      <c r="H89" s="418">
        <v>0</v>
      </c>
      <c r="I89" s="418">
        <v>0</v>
      </c>
      <c r="J89" s="418">
        <v>0</v>
      </c>
      <c r="K89" s="418">
        <v>0</v>
      </c>
      <c r="L89" s="418">
        <f t="shared" si="5"/>
        <v>39499.39</v>
      </c>
      <c r="P89" s="639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</row>
    <row r="90" spans="1:35" ht="12.75" outlineLevel="1">
      <c r="A90" s="415" t="s">
        <v>1382</v>
      </c>
      <c r="B90" s="416"/>
      <c r="C90" s="417" t="s">
        <v>1383</v>
      </c>
      <c r="D90" s="417" t="str">
        <f t="shared" si="4"/>
        <v>UMKC ALUMNI EMERG LN</v>
      </c>
      <c r="E90" s="417"/>
      <c r="F90" s="418">
        <v>6066.74</v>
      </c>
      <c r="G90" s="418">
        <v>0</v>
      </c>
      <c r="H90" s="418">
        <v>0</v>
      </c>
      <c r="I90" s="418">
        <v>183.32</v>
      </c>
      <c r="J90" s="418">
        <v>0</v>
      </c>
      <c r="K90" s="418">
        <v>0</v>
      </c>
      <c r="L90" s="418">
        <f t="shared" si="5"/>
        <v>6250.0599999999995</v>
      </c>
      <c r="P90" s="639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</row>
    <row r="91" spans="1:35" ht="12.75" outlineLevel="1">
      <c r="A91" s="415" t="s">
        <v>1384</v>
      </c>
      <c r="B91" s="416"/>
      <c r="C91" s="417" t="s">
        <v>1385</v>
      </c>
      <c r="D91" s="417" t="str">
        <f t="shared" si="4"/>
        <v>C E VIRDEN MED STULN</v>
      </c>
      <c r="E91" s="417"/>
      <c r="F91" s="418">
        <v>17589.12</v>
      </c>
      <c r="G91" s="418">
        <v>0</v>
      </c>
      <c r="H91" s="418">
        <v>97.36</v>
      </c>
      <c r="I91" s="418">
        <v>345.23</v>
      </c>
      <c r="J91" s="418">
        <v>-272.7</v>
      </c>
      <c r="K91" s="418">
        <v>0</v>
      </c>
      <c r="L91" s="418">
        <f t="shared" si="5"/>
        <v>18304.41</v>
      </c>
      <c r="P91" s="639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</row>
    <row r="92" spans="1:35" ht="12.75" outlineLevel="1">
      <c r="A92" s="415" t="s">
        <v>1386</v>
      </c>
      <c r="B92" s="416"/>
      <c r="C92" s="417" t="s">
        <v>1387</v>
      </c>
      <c r="D92" s="417" t="str">
        <f t="shared" si="4"/>
        <v>W CENT RET DRUG ASSN</v>
      </c>
      <c r="E92" s="417"/>
      <c r="F92" s="418">
        <v>1904.72</v>
      </c>
      <c r="G92" s="418">
        <v>0</v>
      </c>
      <c r="H92" s="418">
        <v>0</v>
      </c>
      <c r="I92" s="418">
        <v>39.22</v>
      </c>
      <c r="J92" s="418">
        <v>0</v>
      </c>
      <c r="K92" s="418">
        <v>0</v>
      </c>
      <c r="L92" s="418">
        <f t="shared" si="5"/>
        <v>1943.94</v>
      </c>
      <c r="P92" s="639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</row>
    <row r="93" spans="1:35" ht="12.75" outlineLevel="1">
      <c r="A93" s="415" t="s">
        <v>1388</v>
      </c>
      <c r="B93" s="416"/>
      <c r="C93" s="417" t="s">
        <v>1389</v>
      </c>
      <c r="D93" s="417" t="str">
        <f t="shared" si="4"/>
        <v>WEST MO FRIEND EM LN</v>
      </c>
      <c r="E93" s="417"/>
      <c r="F93" s="418">
        <v>1931.42</v>
      </c>
      <c r="G93" s="418">
        <v>0</v>
      </c>
      <c r="H93" s="418">
        <v>0</v>
      </c>
      <c r="I93" s="418">
        <v>52.55</v>
      </c>
      <c r="J93" s="418">
        <v>0</v>
      </c>
      <c r="K93" s="418">
        <v>0</v>
      </c>
      <c r="L93" s="418">
        <f t="shared" si="5"/>
        <v>1983.97</v>
      </c>
      <c r="P93" s="639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</row>
    <row r="94" spans="1:35" ht="12.75" outlineLevel="1">
      <c r="A94" s="415" t="s">
        <v>1390</v>
      </c>
      <c r="B94" s="416"/>
      <c r="C94" s="417" t="s">
        <v>1391</v>
      </c>
      <c r="D94" s="417" t="str">
        <f t="shared" si="4"/>
        <v>R W WORTS MEM ST LN</v>
      </c>
      <c r="E94" s="417"/>
      <c r="F94" s="418">
        <v>3347.56</v>
      </c>
      <c r="G94" s="418">
        <v>0</v>
      </c>
      <c r="H94" s="418">
        <v>250</v>
      </c>
      <c r="I94" s="418">
        <v>5.46</v>
      </c>
      <c r="J94" s="418">
        <v>332.5</v>
      </c>
      <c r="K94" s="418">
        <v>0</v>
      </c>
      <c r="L94" s="418">
        <f t="shared" si="5"/>
        <v>3270.52</v>
      </c>
      <c r="P94" s="639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</row>
    <row r="95" spans="1:35" ht="12.75" outlineLevel="1">
      <c r="A95" s="415" t="s">
        <v>1392</v>
      </c>
      <c r="B95" s="416"/>
      <c r="C95" s="417" t="s">
        <v>1393</v>
      </c>
      <c r="D95" s="417" t="str">
        <f t="shared" si="4"/>
        <v>WYANDOTTE CO DENT SO</v>
      </c>
      <c r="E95" s="417"/>
      <c r="F95" s="418">
        <v>2568.03</v>
      </c>
      <c r="G95" s="418">
        <v>0</v>
      </c>
      <c r="H95" s="418">
        <v>0</v>
      </c>
      <c r="I95" s="418">
        <v>17.79</v>
      </c>
      <c r="J95" s="418">
        <v>0</v>
      </c>
      <c r="K95" s="418">
        <v>0</v>
      </c>
      <c r="L95" s="418">
        <f t="shared" si="5"/>
        <v>2585.82</v>
      </c>
      <c r="P95" s="639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</row>
    <row r="96" spans="1:35" ht="12.75" outlineLevel="1">
      <c r="A96" s="415" t="s">
        <v>1394</v>
      </c>
      <c r="B96" s="416"/>
      <c r="C96" s="417" t="s">
        <v>1395</v>
      </c>
      <c r="D96" s="417" t="str">
        <f t="shared" si="4"/>
        <v>STUDENT LOAN SUSPENS</v>
      </c>
      <c r="E96" s="417"/>
      <c r="F96" s="418">
        <v>-2039.2</v>
      </c>
      <c r="G96" s="418">
        <v>0</v>
      </c>
      <c r="H96" s="418">
        <v>0</v>
      </c>
      <c r="I96" s="418">
        <v>-1974.42</v>
      </c>
      <c r="J96" s="418">
        <v>0</v>
      </c>
      <c r="K96" s="418">
        <v>0</v>
      </c>
      <c r="L96" s="418">
        <f t="shared" si="5"/>
        <v>-4013.62</v>
      </c>
      <c r="P96" s="639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</row>
    <row r="97" spans="1:35" ht="12.75" outlineLevel="1">
      <c r="A97" s="415" t="s">
        <v>1396</v>
      </c>
      <c r="B97" s="416"/>
      <c r="C97" s="417" t="s">
        <v>1397</v>
      </c>
      <c r="D97" s="417" t="str">
        <f t="shared" si="4"/>
        <v>ALW-DBFL LN N-FD RE</v>
      </c>
      <c r="E97" s="417"/>
      <c r="F97" s="418">
        <v>-199016.17</v>
      </c>
      <c r="G97" s="418">
        <v>0</v>
      </c>
      <c r="H97" s="418">
        <v>0</v>
      </c>
      <c r="I97" s="418">
        <v>-0.57</v>
      </c>
      <c r="J97" s="418">
        <v>7240</v>
      </c>
      <c r="K97" s="418">
        <v>0</v>
      </c>
      <c r="L97" s="418">
        <f t="shared" si="5"/>
        <v>-206256.74000000002</v>
      </c>
      <c r="P97" s="639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</row>
    <row r="98" spans="1:35" ht="12.75" outlineLevel="1">
      <c r="A98" s="415" t="s">
        <v>1398</v>
      </c>
      <c r="B98" s="416"/>
      <c r="C98" s="417" t="s">
        <v>1399</v>
      </c>
      <c r="D98" s="417" t="str">
        <f t="shared" si="4"/>
        <v>UMKC ALUM ASSN LOAN</v>
      </c>
      <c r="E98" s="417"/>
      <c r="F98" s="418">
        <v>32.81</v>
      </c>
      <c r="G98" s="418">
        <v>0</v>
      </c>
      <c r="H98" s="418">
        <v>0</v>
      </c>
      <c r="I98" s="418">
        <v>1.17</v>
      </c>
      <c r="J98" s="418">
        <v>0</v>
      </c>
      <c r="K98" s="418">
        <v>0</v>
      </c>
      <c r="L98" s="418">
        <f t="shared" si="5"/>
        <v>33.980000000000004</v>
      </c>
      <c r="P98" s="639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</row>
    <row r="99" spans="1:35" ht="12.75" outlineLevel="1">
      <c r="A99" s="415" t="s">
        <v>1400</v>
      </c>
      <c r="B99" s="416"/>
      <c r="C99" s="417" t="s">
        <v>1401</v>
      </c>
      <c r="D99" s="417" t="str">
        <f t="shared" si="4"/>
        <v>IVA E BASORE LOAN</v>
      </c>
      <c r="E99" s="417"/>
      <c r="F99" s="418">
        <v>26473.9</v>
      </c>
      <c r="G99" s="418">
        <v>0</v>
      </c>
      <c r="H99" s="418">
        <v>2.66</v>
      </c>
      <c r="I99" s="418">
        <v>222.87</v>
      </c>
      <c r="J99" s="418">
        <v>0</v>
      </c>
      <c r="K99" s="418">
        <v>0</v>
      </c>
      <c r="L99" s="418">
        <f t="shared" si="5"/>
        <v>26699.43</v>
      </c>
      <c r="P99" s="639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</row>
    <row r="100" spans="1:35" ht="12.75" outlineLevel="1">
      <c r="A100" s="415" t="s">
        <v>1402</v>
      </c>
      <c r="B100" s="416"/>
      <c r="C100" s="417" t="s">
        <v>1403</v>
      </c>
      <c r="D100" s="417" t="str">
        <f t="shared" si="4"/>
        <v>CHRISTIAN LOAN FUND</v>
      </c>
      <c r="E100" s="417"/>
      <c r="F100" s="418">
        <v>5088.05</v>
      </c>
      <c r="G100" s="418">
        <v>0</v>
      </c>
      <c r="H100" s="418">
        <v>0</v>
      </c>
      <c r="I100" s="418">
        <v>7.55</v>
      </c>
      <c r="J100" s="418">
        <v>0</v>
      </c>
      <c r="K100" s="418">
        <v>0</v>
      </c>
      <c r="L100" s="418">
        <f t="shared" si="5"/>
        <v>5095.6</v>
      </c>
      <c r="P100" s="639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</row>
    <row r="101" spans="1:35" s="449" customFormat="1" ht="12" customHeight="1">
      <c r="A101" s="449" t="s">
        <v>1404</v>
      </c>
      <c r="B101" s="444"/>
      <c r="C101" s="450" t="s">
        <v>1405</v>
      </c>
      <c r="D101" s="450" t="str">
        <f t="shared" si="4"/>
        <v>TOTAL RESTRICTED</v>
      </c>
      <c r="E101" s="445"/>
      <c r="F101" s="443">
        <v>21595130.889999997</v>
      </c>
      <c r="G101" s="443">
        <v>122599.5</v>
      </c>
      <c r="H101" s="443">
        <v>294165.93</v>
      </c>
      <c r="I101" s="443">
        <v>210061.24</v>
      </c>
      <c r="J101" s="443">
        <v>137557.7</v>
      </c>
      <c r="K101" s="443">
        <v>-605991.42</v>
      </c>
      <c r="L101" s="443">
        <f t="shared" si="5"/>
        <v>21478408.439999994</v>
      </c>
      <c r="P101" s="64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</row>
    <row r="102" spans="6:35" ht="12" customHeight="1">
      <c r="F102" s="448"/>
      <c r="G102" s="448"/>
      <c r="H102" s="448"/>
      <c r="I102" s="448"/>
      <c r="J102" s="448"/>
      <c r="K102" s="448"/>
      <c r="L102" s="448"/>
      <c r="P102" s="639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</row>
    <row r="103" spans="2:35" ht="12.75">
      <c r="B103" s="444" t="s">
        <v>1406</v>
      </c>
      <c r="C103" s="445"/>
      <c r="D103" s="445"/>
      <c r="P103" s="639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</row>
    <row r="104" spans="1:35" ht="12.75" outlineLevel="1">
      <c r="A104" s="415" t="s">
        <v>1290</v>
      </c>
      <c r="B104" s="416"/>
      <c r="C104" s="417" t="s">
        <v>1291</v>
      </c>
      <c r="D104" s="417" t="str">
        <f aca="true" t="shared" si="6" ref="D104:D109">UPPER(C104)</f>
        <v>WM R JACQUES FUND</v>
      </c>
      <c r="E104" s="417"/>
      <c r="F104" s="418">
        <v>143689.02</v>
      </c>
      <c r="G104" s="418">
        <v>0</v>
      </c>
      <c r="H104" s="418">
        <v>3378.97</v>
      </c>
      <c r="I104" s="418">
        <v>762.25</v>
      </c>
      <c r="J104" s="418">
        <v>-77.31</v>
      </c>
      <c r="K104" s="418">
        <v>0</v>
      </c>
      <c r="L104" s="418">
        <f aca="true" t="shared" si="7" ref="L104:L109">F104+G104+H104+I104-J104+K104</f>
        <v>147907.55</v>
      </c>
      <c r="P104" s="639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</row>
    <row r="105" spans="1:35" ht="12.75" outlineLevel="1">
      <c r="A105" s="415" t="s">
        <v>1407</v>
      </c>
      <c r="B105" s="416"/>
      <c r="C105" s="417" t="s">
        <v>1408</v>
      </c>
      <c r="D105" s="417" t="str">
        <f t="shared" si="6"/>
        <v>UMKC S-T LOANS</v>
      </c>
      <c r="E105" s="417"/>
      <c r="F105" s="418">
        <v>250299.34</v>
      </c>
      <c r="G105" s="418">
        <v>0</v>
      </c>
      <c r="H105" s="418">
        <v>3028.72</v>
      </c>
      <c r="I105" s="418">
        <v>5966.9</v>
      </c>
      <c r="J105" s="418">
        <v>-1988.11</v>
      </c>
      <c r="K105" s="418">
        <v>0</v>
      </c>
      <c r="L105" s="418">
        <f t="shared" si="7"/>
        <v>261283.06999999998</v>
      </c>
      <c r="P105" s="639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</row>
    <row r="106" spans="1:35" ht="12.75" outlineLevel="1">
      <c r="A106" s="415" t="s">
        <v>1409</v>
      </c>
      <c r="B106" s="416"/>
      <c r="C106" s="417" t="s">
        <v>1410</v>
      </c>
      <c r="D106" s="417" t="str">
        <f t="shared" si="6"/>
        <v>W WILLIAMS LOAN FUND</v>
      </c>
      <c r="E106" s="417"/>
      <c r="F106" s="418">
        <v>135814.82</v>
      </c>
      <c r="G106" s="418">
        <v>0</v>
      </c>
      <c r="H106" s="418">
        <v>6301.55</v>
      </c>
      <c r="I106" s="418">
        <v>599.22</v>
      </c>
      <c r="J106" s="418">
        <v>-2.5799999999944703</v>
      </c>
      <c r="K106" s="418">
        <v>0</v>
      </c>
      <c r="L106" s="418">
        <f t="shared" si="7"/>
        <v>142718.16999999998</v>
      </c>
      <c r="P106" s="639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</row>
    <row r="107" spans="1:35" ht="12.75" outlineLevel="1">
      <c r="A107" s="415" t="s">
        <v>1411</v>
      </c>
      <c r="B107" s="416"/>
      <c r="C107" s="417" t="s">
        <v>1412</v>
      </c>
      <c r="D107" s="417" t="str">
        <f t="shared" si="6"/>
        <v>M WOODSON MEM STU LN</v>
      </c>
      <c r="E107" s="417"/>
      <c r="F107" s="418">
        <v>14563.88</v>
      </c>
      <c r="G107" s="418">
        <v>0</v>
      </c>
      <c r="H107" s="418">
        <v>0</v>
      </c>
      <c r="I107" s="418">
        <v>516.93</v>
      </c>
      <c r="J107" s="418">
        <v>0</v>
      </c>
      <c r="K107" s="418">
        <v>0</v>
      </c>
      <c r="L107" s="418">
        <f t="shared" si="7"/>
        <v>15080.81</v>
      </c>
      <c r="P107" s="639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</row>
    <row r="108" spans="1:35" ht="12.75" outlineLevel="1">
      <c r="A108" s="415" t="s">
        <v>1413</v>
      </c>
      <c r="B108" s="416"/>
      <c r="C108" s="417" t="s">
        <v>1414</v>
      </c>
      <c r="D108" s="417" t="str">
        <f t="shared" si="6"/>
        <v>ALLOW DTFL NOTE-NF-U</v>
      </c>
      <c r="E108" s="417"/>
      <c r="F108" s="418">
        <v>-60000</v>
      </c>
      <c r="G108" s="418">
        <v>0</v>
      </c>
      <c r="H108" s="418">
        <v>0</v>
      </c>
      <c r="I108" s="418">
        <v>0</v>
      </c>
      <c r="J108" s="418">
        <v>0</v>
      </c>
      <c r="K108" s="418">
        <v>0</v>
      </c>
      <c r="L108" s="418">
        <f t="shared" si="7"/>
        <v>-60000</v>
      </c>
      <c r="P108" s="639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</row>
    <row r="109" spans="1:35" s="449" customFormat="1" ht="12.75">
      <c r="A109" s="449" t="s">
        <v>1415</v>
      </c>
      <c r="B109" s="444"/>
      <c r="C109" s="450" t="s">
        <v>1416</v>
      </c>
      <c r="D109" s="450" t="str">
        <f t="shared" si="6"/>
        <v>TOTAL UNRESTRICTED</v>
      </c>
      <c r="E109" s="445"/>
      <c r="F109" s="443">
        <v>484367.06</v>
      </c>
      <c r="G109" s="443">
        <v>0</v>
      </c>
      <c r="H109" s="443">
        <v>12709.24</v>
      </c>
      <c r="I109" s="443">
        <v>7845.3</v>
      </c>
      <c r="J109" s="443">
        <v>-2067.9999999999927</v>
      </c>
      <c r="K109" s="443">
        <v>0</v>
      </c>
      <c r="L109" s="443">
        <f t="shared" si="7"/>
        <v>506989.6</v>
      </c>
      <c r="P109" s="64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/>
      <c r="AF109" s="511"/>
      <c r="AG109" s="511"/>
      <c r="AH109" s="511"/>
      <c r="AI109" s="511"/>
    </row>
    <row r="110" spans="16:35" ht="12.75">
      <c r="P110" s="639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</row>
    <row r="111" spans="2:35" s="451" customFormat="1" ht="12.75">
      <c r="B111" s="452"/>
      <c r="C111" s="453" t="s">
        <v>1417</v>
      </c>
      <c r="D111" s="453" t="s">
        <v>1418</v>
      </c>
      <c r="E111" s="453"/>
      <c r="F111" s="454">
        <f aca="true" t="shared" si="8" ref="F111:L111">F101+F109</f>
        <v>22079497.949999996</v>
      </c>
      <c r="G111" s="454">
        <f t="shared" si="8"/>
        <v>122599.5</v>
      </c>
      <c r="H111" s="454">
        <f t="shared" si="8"/>
        <v>306875.17</v>
      </c>
      <c r="I111" s="454">
        <f t="shared" si="8"/>
        <v>217906.53999999998</v>
      </c>
      <c r="J111" s="454">
        <f t="shared" si="8"/>
        <v>135489.7</v>
      </c>
      <c r="K111" s="454">
        <f t="shared" si="8"/>
        <v>-605991.42</v>
      </c>
      <c r="L111" s="454">
        <f t="shared" si="8"/>
        <v>21985398.039999995</v>
      </c>
      <c r="P111" s="642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  <c r="AH111" s="644"/>
      <c r="AI111" s="644"/>
    </row>
    <row r="112" spans="1:35" s="637" customFormat="1" ht="12.75">
      <c r="A112" s="416"/>
      <c r="B112" s="417"/>
      <c r="C112" s="417"/>
      <c r="D112" s="417"/>
      <c r="E112" s="417"/>
      <c r="F112" s="645"/>
      <c r="G112" s="645"/>
      <c r="H112" s="645"/>
      <c r="I112" s="645"/>
      <c r="J112" s="645"/>
      <c r="K112" s="645"/>
      <c r="L112" s="645"/>
      <c r="M112" s="456"/>
      <c r="O112" s="416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</row>
    <row r="113" spans="6:12" s="122" customFormat="1" ht="12.75">
      <c r="F113" s="647"/>
      <c r="G113" s="647"/>
      <c r="H113" s="647"/>
      <c r="I113" s="647"/>
      <c r="J113" s="647"/>
      <c r="K113" s="647"/>
      <c r="L113" s="647"/>
    </row>
    <row r="114" spans="6:12" s="122" customFormat="1" ht="12.75">
      <c r="F114" s="647"/>
      <c r="G114" s="647"/>
      <c r="H114" s="647"/>
      <c r="I114" s="647"/>
      <c r="J114" s="647"/>
      <c r="K114" s="647"/>
      <c r="L114" s="647"/>
    </row>
    <row r="115" spans="6:12" s="122" customFormat="1" ht="12.75">
      <c r="F115" s="647"/>
      <c r="G115" s="647"/>
      <c r="H115" s="647"/>
      <c r="I115" s="647"/>
      <c r="J115" s="647"/>
      <c r="K115" s="647"/>
      <c r="L115" s="647"/>
    </row>
    <row r="116" spans="6:12" s="122" customFormat="1" ht="12.75">
      <c r="F116" s="647"/>
      <c r="G116" s="647"/>
      <c r="H116" s="647"/>
      <c r="I116" s="647"/>
      <c r="J116" s="647"/>
      <c r="K116" s="647"/>
      <c r="L116" s="647"/>
    </row>
    <row r="117" spans="6:12" s="122" customFormat="1" ht="12.75">
      <c r="F117" s="647"/>
      <c r="G117" s="647"/>
      <c r="H117" s="647"/>
      <c r="I117" s="647"/>
      <c r="J117" s="647"/>
      <c r="K117" s="647"/>
      <c r="L117" s="647"/>
    </row>
    <row r="118" spans="6:12" s="122" customFormat="1" ht="12.75">
      <c r="F118" s="647"/>
      <c r="G118" s="647"/>
      <c r="H118" s="647"/>
      <c r="I118" s="647"/>
      <c r="J118" s="647"/>
      <c r="K118" s="647"/>
      <c r="L118" s="647"/>
    </row>
    <row r="119" spans="6:12" s="122" customFormat="1" ht="12.75">
      <c r="F119" s="647"/>
      <c r="G119" s="647"/>
      <c r="H119" s="647"/>
      <c r="I119" s="647"/>
      <c r="J119" s="647"/>
      <c r="K119" s="647"/>
      <c r="L119" s="647"/>
    </row>
    <row r="120" spans="6:12" s="122" customFormat="1" ht="12.75">
      <c r="F120" s="647"/>
      <c r="G120" s="647"/>
      <c r="H120" s="647"/>
      <c r="I120" s="647"/>
      <c r="J120" s="647"/>
      <c r="K120" s="647"/>
      <c r="L120" s="647"/>
    </row>
    <row r="121" spans="6:12" s="122" customFormat="1" ht="12.75">
      <c r="F121" s="647"/>
      <c r="G121" s="647"/>
      <c r="H121" s="647"/>
      <c r="I121" s="647"/>
      <c r="J121" s="647"/>
      <c r="K121" s="647"/>
      <c r="L121" s="647"/>
    </row>
    <row r="122" spans="6:12" s="122" customFormat="1" ht="12.75">
      <c r="F122" s="647"/>
      <c r="G122" s="647"/>
      <c r="H122" s="647"/>
      <c r="I122" s="647"/>
      <c r="J122" s="647"/>
      <c r="K122" s="647"/>
      <c r="L122" s="647"/>
    </row>
    <row r="123" spans="6:12" s="122" customFormat="1" ht="12.75">
      <c r="F123" s="647"/>
      <c r="G123" s="647"/>
      <c r="H123" s="647"/>
      <c r="I123" s="647"/>
      <c r="J123" s="647"/>
      <c r="K123" s="647"/>
      <c r="L123" s="647"/>
    </row>
    <row r="124" spans="6:12" s="122" customFormat="1" ht="12.75">
      <c r="F124" s="647"/>
      <c r="G124" s="647"/>
      <c r="H124" s="647"/>
      <c r="I124" s="647"/>
      <c r="J124" s="647"/>
      <c r="K124" s="647"/>
      <c r="L124" s="647"/>
    </row>
    <row r="125" spans="6:12" s="122" customFormat="1" ht="12.75">
      <c r="F125" s="647"/>
      <c r="G125" s="647"/>
      <c r="H125" s="647"/>
      <c r="I125" s="647"/>
      <c r="J125" s="647"/>
      <c r="K125" s="647"/>
      <c r="L125" s="647"/>
    </row>
    <row r="126" spans="6:12" s="122" customFormat="1" ht="12.75">
      <c r="F126" s="647"/>
      <c r="G126" s="647"/>
      <c r="H126" s="647"/>
      <c r="I126" s="647"/>
      <c r="J126" s="647"/>
      <c r="K126" s="647"/>
      <c r="L126" s="647"/>
    </row>
    <row r="127" spans="6:12" s="122" customFormat="1" ht="12.75">
      <c r="F127" s="647"/>
      <c r="G127" s="647"/>
      <c r="H127" s="647"/>
      <c r="I127" s="647"/>
      <c r="J127" s="647"/>
      <c r="K127" s="647"/>
      <c r="L127" s="647"/>
    </row>
    <row r="128" spans="6:12" s="122" customFormat="1" ht="12.75">
      <c r="F128" s="647"/>
      <c r="G128" s="647"/>
      <c r="H128" s="647"/>
      <c r="I128" s="647"/>
      <c r="J128" s="647"/>
      <c r="K128" s="647"/>
      <c r="L128" s="647"/>
    </row>
    <row r="129" spans="6:12" s="122" customFormat="1" ht="12.75">
      <c r="F129" s="647"/>
      <c r="G129" s="647"/>
      <c r="H129" s="647"/>
      <c r="I129" s="647"/>
      <c r="J129" s="647"/>
      <c r="K129" s="647"/>
      <c r="L129" s="647"/>
    </row>
    <row r="130" spans="6:12" s="122" customFormat="1" ht="12.75">
      <c r="F130" s="647"/>
      <c r="G130" s="647"/>
      <c r="H130" s="647"/>
      <c r="I130" s="647"/>
      <c r="J130" s="647"/>
      <c r="K130" s="647"/>
      <c r="L130" s="647"/>
    </row>
    <row r="131" spans="6:12" s="122" customFormat="1" ht="12.75">
      <c r="F131" s="647"/>
      <c r="G131" s="647"/>
      <c r="H131" s="647"/>
      <c r="I131" s="647"/>
      <c r="J131" s="647"/>
      <c r="K131" s="647"/>
      <c r="L131" s="647"/>
    </row>
    <row r="132" spans="6:12" s="122" customFormat="1" ht="12.75">
      <c r="F132" s="647"/>
      <c r="G132" s="647"/>
      <c r="H132" s="647"/>
      <c r="I132" s="647"/>
      <c r="J132" s="647"/>
      <c r="K132" s="647"/>
      <c r="L132" s="647"/>
    </row>
    <row r="133" spans="6:12" s="122" customFormat="1" ht="12.75">
      <c r="F133" s="647"/>
      <c r="G133" s="647"/>
      <c r="H133" s="647"/>
      <c r="I133" s="647"/>
      <c r="J133" s="647"/>
      <c r="K133" s="647"/>
      <c r="L133" s="647"/>
    </row>
    <row r="134" spans="6:12" s="122" customFormat="1" ht="12.75">
      <c r="F134" s="647"/>
      <c r="G134" s="647"/>
      <c r="H134" s="647"/>
      <c r="I134" s="647"/>
      <c r="J134" s="647"/>
      <c r="K134" s="647"/>
      <c r="L134" s="647"/>
    </row>
    <row r="135" spans="6:12" s="122" customFormat="1" ht="12.75">
      <c r="F135" s="647"/>
      <c r="G135" s="647"/>
      <c r="H135" s="647"/>
      <c r="I135" s="647"/>
      <c r="J135" s="647"/>
      <c r="K135" s="647"/>
      <c r="L135" s="647"/>
    </row>
    <row r="136" spans="6:12" s="122" customFormat="1" ht="12.75">
      <c r="F136" s="647"/>
      <c r="G136" s="647"/>
      <c r="H136" s="647"/>
      <c r="I136" s="647"/>
      <c r="J136" s="647"/>
      <c r="K136" s="647"/>
      <c r="L136" s="647"/>
    </row>
    <row r="137" spans="6:12" s="122" customFormat="1" ht="12.75">
      <c r="F137" s="647"/>
      <c r="G137" s="647"/>
      <c r="H137" s="647"/>
      <c r="I137" s="647"/>
      <c r="J137" s="647"/>
      <c r="K137" s="647"/>
      <c r="L137" s="647"/>
    </row>
    <row r="138" spans="6:12" s="122" customFormat="1" ht="12.75">
      <c r="F138" s="647"/>
      <c r="G138" s="647"/>
      <c r="H138" s="647"/>
      <c r="I138" s="647"/>
      <c r="J138" s="647"/>
      <c r="K138" s="647"/>
      <c r="L138" s="647"/>
    </row>
    <row r="139" spans="6:12" s="122" customFormat="1" ht="12.75">
      <c r="F139" s="647"/>
      <c r="G139" s="647"/>
      <c r="H139" s="647"/>
      <c r="I139" s="647"/>
      <c r="J139" s="647"/>
      <c r="K139" s="647"/>
      <c r="L139" s="647"/>
    </row>
    <row r="140" spans="6:12" s="122" customFormat="1" ht="12.75">
      <c r="F140" s="647"/>
      <c r="G140" s="647"/>
      <c r="H140" s="647"/>
      <c r="I140" s="647"/>
      <c r="J140" s="647"/>
      <c r="K140" s="647"/>
      <c r="L140" s="647"/>
    </row>
    <row r="141" spans="6:12" s="122" customFormat="1" ht="12.75">
      <c r="F141" s="647"/>
      <c r="G141" s="647"/>
      <c r="H141" s="647"/>
      <c r="I141" s="647"/>
      <c r="J141" s="647"/>
      <c r="K141" s="647"/>
      <c r="L141" s="647"/>
    </row>
    <row r="142" spans="6:12" s="122" customFormat="1" ht="12.75">
      <c r="F142" s="647"/>
      <c r="G142" s="647"/>
      <c r="H142" s="647"/>
      <c r="I142" s="647"/>
      <c r="J142" s="647"/>
      <c r="K142" s="647"/>
      <c r="L142" s="647"/>
    </row>
    <row r="143" spans="6:12" s="122" customFormat="1" ht="12.75">
      <c r="F143" s="647"/>
      <c r="G143" s="647"/>
      <c r="H143" s="647"/>
      <c r="I143" s="647"/>
      <c r="J143" s="647"/>
      <c r="K143" s="647"/>
      <c r="L143" s="647"/>
    </row>
    <row r="144" spans="6:12" s="122" customFormat="1" ht="12.75">
      <c r="F144" s="647"/>
      <c r="G144" s="647"/>
      <c r="H144" s="647"/>
      <c r="I144" s="647"/>
      <c r="J144" s="647"/>
      <c r="K144" s="647"/>
      <c r="L144" s="647"/>
    </row>
    <row r="145" spans="6:12" s="122" customFormat="1" ht="12.75">
      <c r="F145" s="647"/>
      <c r="G145" s="647"/>
      <c r="H145" s="647"/>
      <c r="I145" s="647"/>
      <c r="J145" s="647"/>
      <c r="K145" s="647"/>
      <c r="L145" s="647"/>
    </row>
    <row r="146" spans="6:12" s="122" customFormat="1" ht="12.75">
      <c r="F146" s="647"/>
      <c r="G146" s="647"/>
      <c r="H146" s="647"/>
      <c r="I146" s="647"/>
      <c r="J146" s="647"/>
      <c r="K146" s="647"/>
      <c r="L146" s="647"/>
    </row>
    <row r="147" spans="6:12" s="122" customFormat="1" ht="12.75">
      <c r="F147" s="647"/>
      <c r="G147" s="647"/>
      <c r="H147" s="647"/>
      <c r="I147" s="647"/>
      <c r="J147" s="647"/>
      <c r="K147" s="647"/>
      <c r="L147" s="647"/>
    </row>
    <row r="148" spans="6:12" s="122" customFormat="1" ht="12.75">
      <c r="F148" s="647"/>
      <c r="G148" s="647"/>
      <c r="H148" s="647"/>
      <c r="I148" s="647"/>
      <c r="J148" s="647"/>
      <c r="K148" s="647"/>
      <c r="L148" s="647"/>
    </row>
    <row r="149" spans="6:12" s="122" customFormat="1" ht="12.75">
      <c r="F149" s="647"/>
      <c r="G149" s="647"/>
      <c r="H149" s="647"/>
      <c r="I149" s="647"/>
      <c r="J149" s="647"/>
      <c r="K149" s="647"/>
      <c r="L149" s="647"/>
    </row>
    <row r="150" spans="6:12" s="122" customFormat="1" ht="12.75">
      <c r="F150" s="647"/>
      <c r="G150" s="647"/>
      <c r="H150" s="647"/>
      <c r="I150" s="647"/>
      <c r="J150" s="647"/>
      <c r="K150" s="647"/>
      <c r="L150" s="647"/>
    </row>
    <row r="151" spans="6:12" s="122" customFormat="1" ht="12.75">
      <c r="F151" s="647"/>
      <c r="G151" s="647"/>
      <c r="H151" s="647"/>
      <c r="I151" s="647"/>
      <c r="J151" s="647"/>
      <c r="K151" s="647"/>
      <c r="L151" s="647"/>
    </row>
    <row r="152" spans="6:12" s="122" customFormat="1" ht="12.75">
      <c r="F152" s="647"/>
      <c r="G152" s="647"/>
      <c r="H152" s="647"/>
      <c r="I152" s="647"/>
      <c r="J152" s="647"/>
      <c r="K152" s="647"/>
      <c r="L152" s="647"/>
    </row>
    <row r="153" spans="6:12" s="122" customFormat="1" ht="12.75">
      <c r="F153" s="647"/>
      <c r="G153" s="647"/>
      <c r="H153" s="647"/>
      <c r="I153" s="647"/>
      <c r="J153" s="647"/>
      <c r="K153" s="647"/>
      <c r="L153" s="647"/>
    </row>
    <row r="154" spans="6:12" s="122" customFormat="1" ht="12.75">
      <c r="F154" s="647"/>
      <c r="G154" s="647"/>
      <c r="H154" s="647"/>
      <c r="I154" s="647"/>
      <c r="J154" s="647"/>
      <c r="K154" s="647"/>
      <c r="L154" s="647"/>
    </row>
    <row r="155" spans="6:12" s="122" customFormat="1" ht="12.75">
      <c r="F155" s="647"/>
      <c r="G155" s="647"/>
      <c r="H155" s="647"/>
      <c r="I155" s="647"/>
      <c r="J155" s="647"/>
      <c r="K155" s="647"/>
      <c r="L155" s="647"/>
    </row>
    <row r="156" spans="6:12" s="122" customFormat="1" ht="12.75">
      <c r="F156" s="647"/>
      <c r="G156" s="647"/>
      <c r="H156" s="647"/>
      <c r="I156" s="647"/>
      <c r="J156" s="647"/>
      <c r="K156" s="647"/>
      <c r="L156" s="647"/>
    </row>
    <row r="157" spans="6:12" s="122" customFormat="1" ht="12.75">
      <c r="F157" s="647"/>
      <c r="G157" s="647"/>
      <c r="H157" s="647"/>
      <c r="I157" s="647"/>
      <c r="J157" s="647"/>
      <c r="K157" s="647"/>
      <c r="L157" s="647"/>
    </row>
    <row r="158" spans="6:12" s="122" customFormat="1" ht="12.75">
      <c r="F158" s="647"/>
      <c r="G158" s="647"/>
      <c r="H158" s="647"/>
      <c r="I158" s="647"/>
      <c r="J158" s="647"/>
      <c r="K158" s="647"/>
      <c r="L158" s="647"/>
    </row>
    <row r="159" spans="2:35" s="502" customFormat="1" ht="12.75">
      <c r="B159" s="503"/>
      <c r="C159" s="455"/>
      <c r="D159" s="455"/>
      <c r="E159" s="455"/>
      <c r="F159" s="646"/>
      <c r="G159" s="646"/>
      <c r="H159" s="646"/>
      <c r="I159" s="646"/>
      <c r="J159" s="646"/>
      <c r="K159" s="646"/>
      <c r="L159" s="646"/>
      <c r="P159" s="639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</row>
    <row r="160" spans="16:35" ht="12.75">
      <c r="P160" s="639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</row>
    <row r="161" spans="16:35" ht="12.75">
      <c r="P161" s="639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</row>
    <row r="162" spans="16:35" ht="12.75">
      <c r="P162" s="639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</row>
    <row r="163" spans="16:35" ht="12.75">
      <c r="P163" s="639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</row>
    <row r="164" spans="16:35" ht="12.75">
      <c r="P164" s="639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</row>
    <row r="165" spans="16:35" ht="12.75">
      <c r="P165" s="639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</row>
    <row r="166" spans="16:35" ht="12.75">
      <c r="P166" s="639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</row>
    <row r="167" spans="16:35" ht="12.75">
      <c r="P167" s="639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</row>
    <row r="168" spans="16:35" ht="12.75">
      <c r="P168" s="639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</row>
    <row r="169" spans="16:35" ht="12.75">
      <c r="P169" s="639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</row>
    <row r="170" spans="16:35" ht="12.75">
      <c r="P170" s="639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</row>
    <row r="171" spans="16:35" ht="12.75">
      <c r="P171" s="639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</row>
    <row r="172" spans="16:35" ht="12.75">
      <c r="P172" s="639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</row>
    <row r="173" spans="16:35" ht="12.75">
      <c r="P173" s="639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</row>
    <row r="174" spans="16:35" ht="12.75">
      <c r="P174" s="639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</row>
    <row r="175" spans="16:35" ht="12.75">
      <c r="P175" s="639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</row>
    <row r="176" spans="16:35" ht="12.75">
      <c r="P176" s="639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</row>
    <row r="177" spans="16:35" ht="12.75">
      <c r="P177" s="639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</row>
    <row r="178" spans="16:35" ht="12.75">
      <c r="P178" s="639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</row>
    <row r="179" spans="16:35" ht="12.75">
      <c r="P179" s="639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</row>
    <row r="180" spans="16:35" ht="12.75">
      <c r="P180" s="639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</row>
    <row r="181" spans="16:35" ht="12.75">
      <c r="P181" s="639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</row>
    <row r="182" spans="16:35" ht="12.75">
      <c r="P182" s="639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</row>
    <row r="183" spans="16:35" ht="12.75">
      <c r="P183" s="639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</row>
    <row r="184" spans="16:35" ht="12.75">
      <c r="P184" s="639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</row>
    <row r="185" spans="16:35" ht="12.75">
      <c r="P185" s="639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</row>
    <row r="186" spans="16:35" ht="12.75">
      <c r="P186" s="639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</row>
    <row r="187" spans="16:35" ht="12.75">
      <c r="P187" s="639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</row>
    <row r="188" spans="16:35" ht="12.75">
      <c r="P188" s="639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</row>
    <row r="189" spans="16:35" ht="12.75">
      <c r="P189" s="639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</row>
    <row r="190" spans="16:35" ht="12.75">
      <c r="P190" s="639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</row>
    <row r="191" spans="16:35" ht="12.75">
      <c r="P191" s="639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</row>
    <row r="192" spans="16:35" ht="12.75">
      <c r="P192" s="639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</row>
    <row r="193" spans="16:35" ht="12.75">
      <c r="P193" s="639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</row>
    <row r="194" spans="16:35" ht="12.75">
      <c r="P194" s="639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</row>
    <row r="195" spans="16:35" ht="12.75">
      <c r="P195" s="639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</row>
    <row r="196" spans="16:35" ht="12.75">
      <c r="P196" s="639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</row>
    <row r="197" spans="16:35" ht="12.75">
      <c r="P197" s="639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</row>
    <row r="198" spans="16:35" ht="12.75">
      <c r="P198" s="639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</row>
    <row r="199" spans="16:35" ht="12.75">
      <c r="P199" s="639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</row>
    <row r="200" spans="16:35" ht="12.75">
      <c r="P200" s="639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</row>
    <row r="201" spans="16:35" ht="12.75">
      <c r="P201" s="639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</row>
    <row r="202" spans="16:35" ht="12.75">
      <c r="P202" s="429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</row>
    <row r="203" spans="16:35" ht="12.75">
      <c r="P203" s="429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</row>
    <row r="204" spans="16:35" ht="12.75">
      <c r="P204" s="429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</row>
    <row r="205" spans="16:35" ht="12.75">
      <c r="P205" s="429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</row>
    <row r="206" spans="16:35" ht="12.75">
      <c r="P206" s="429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</row>
    <row r="207" spans="16:35" ht="12.75">
      <c r="P207" s="429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</row>
    <row r="208" spans="16:35" ht="12.75">
      <c r="P208" s="429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</row>
    <row r="209" spans="16:35" ht="12.75">
      <c r="P209" s="429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</row>
    <row r="210" spans="16:35" ht="12.75">
      <c r="P210" s="429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</row>
    <row r="211" spans="16:35" ht="12.75">
      <c r="P211" s="429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</row>
    <row r="212" spans="16:35" ht="12.75">
      <c r="P212" s="429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</row>
    <row r="213" spans="16:35" ht="12.75">
      <c r="P213" s="429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</row>
  </sheetData>
  <printOptions horizontalCentered="1"/>
  <pageMargins left="0.5" right="0.5" top="0.75" bottom="0.5" header="0.5" footer="0.25"/>
  <pageSetup horizontalDpi="600" verticalDpi="600" orientation="landscape" scale="75" r:id="rId1"/>
  <rowBreaks count="2" manualBreakCount="2">
    <brk id="53" max="255" man="1"/>
    <brk id="10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733"/>
  <sheetViews>
    <sheetView zoomScale="90" zoomScaleNormal="90" workbookViewId="0" topLeftCell="B2">
      <selection activeCell="T508" sqref="T508"/>
    </sheetView>
  </sheetViews>
  <sheetFormatPr defaultColWidth="9.140625" defaultRowHeight="12.75" outlineLevelRow="1"/>
  <cols>
    <col min="1" max="1" width="0" style="415" hidden="1" customWidth="1"/>
    <col min="2" max="2" width="2.7109375" style="429" customWidth="1"/>
    <col min="3" max="3" width="2.7109375" style="446" customWidth="1"/>
    <col min="4" max="4" width="2.7109375" style="446" hidden="1" customWidth="1"/>
    <col min="5" max="5" width="43.28125" style="446" hidden="1" customWidth="1"/>
    <col min="6" max="6" width="60.7109375" style="436" customWidth="1"/>
    <col min="7" max="7" width="14.7109375" style="499" customWidth="1"/>
    <col min="8" max="13" width="14.7109375" style="458" customWidth="1"/>
    <col min="14" max="14" width="11.57421875" style="122" hidden="1" customWidth="1"/>
    <col min="15" max="15" width="0" style="436" hidden="1" customWidth="1"/>
    <col min="16" max="17" width="9.140625" style="415" customWidth="1"/>
    <col min="18" max="18" width="9.140625" style="415" hidden="1" customWidth="1"/>
    <col min="19" max="16384" width="9.140625" style="415" customWidth="1"/>
  </cols>
  <sheetData>
    <row r="1" spans="1:47" ht="12.75" hidden="1">
      <c r="A1" s="415" t="s">
        <v>3694</v>
      </c>
      <c r="B1" s="429" t="s">
        <v>2060</v>
      </c>
      <c r="C1" s="455"/>
      <c r="D1" s="455"/>
      <c r="E1" s="446" t="s">
        <v>2061</v>
      </c>
      <c r="F1" s="456" t="s">
        <v>2062</v>
      </c>
      <c r="G1" s="457" t="s">
        <v>1203</v>
      </c>
      <c r="H1" s="458" t="s">
        <v>1419</v>
      </c>
      <c r="I1" s="458" t="s">
        <v>1420</v>
      </c>
      <c r="J1" s="458" t="s">
        <v>1421</v>
      </c>
      <c r="K1" s="458" t="s">
        <v>1422</v>
      </c>
      <c r="L1" s="458" t="s">
        <v>1208</v>
      </c>
      <c r="M1" s="458" t="s">
        <v>2062</v>
      </c>
      <c r="P1" s="639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</row>
    <row r="2" spans="2:47" s="459" customFormat="1" ht="15.75" customHeight="1">
      <c r="B2" s="420" t="str">
        <f>"University of Missouri - "&amp;RBN</f>
        <v>University of Missouri - Kansas City</v>
      </c>
      <c r="C2" s="460"/>
      <c r="D2" s="460"/>
      <c r="E2" s="461"/>
      <c r="F2" s="131"/>
      <c r="G2" s="462"/>
      <c r="H2" s="463"/>
      <c r="I2" s="464"/>
      <c r="J2" s="463"/>
      <c r="K2" s="465"/>
      <c r="L2" s="463"/>
      <c r="M2" s="466"/>
      <c r="N2" s="467"/>
      <c r="O2" s="468" t="s">
        <v>2151</v>
      </c>
      <c r="P2" s="650"/>
      <c r="Q2" s="467"/>
      <c r="R2" s="653" t="s">
        <v>3698</v>
      </c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</row>
    <row r="3" spans="2:47" s="428" customFormat="1" ht="15.75" customHeight="1">
      <c r="B3" s="430" t="s">
        <v>1423</v>
      </c>
      <c r="C3" s="469"/>
      <c r="D3" s="469"/>
      <c r="E3" s="470"/>
      <c r="F3" s="135"/>
      <c r="G3" s="471"/>
      <c r="H3" s="472"/>
      <c r="I3" s="473"/>
      <c r="J3" s="474"/>
      <c r="K3" s="472"/>
      <c r="L3" s="472"/>
      <c r="M3" s="475"/>
      <c r="N3" s="476"/>
      <c r="O3" s="426"/>
      <c r="P3" s="638"/>
      <c r="Q3" s="476"/>
      <c r="R3" s="654" t="s">
        <v>1424</v>
      </c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</row>
    <row r="4" spans="2:47" ht="15.75" customHeight="1">
      <c r="B4" s="438" t="str">
        <f>"As of "&amp;TEXT(R4,"MMMM DD, YYYY")</f>
        <v>As of June 30, 2005</v>
      </c>
      <c r="C4" s="432"/>
      <c r="D4" s="432"/>
      <c r="E4" s="433"/>
      <c r="F4" s="141"/>
      <c r="G4" s="471"/>
      <c r="H4" s="472"/>
      <c r="I4" s="472"/>
      <c r="J4" s="472"/>
      <c r="K4" s="472"/>
      <c r="L4" s="472"/>
      <c r="M4" s="475"/>
      <c r="P4" s="639"/>
      <c r="Q4" s="122"/>
      <c r="R4" s="655" t="s">
        <v>2150</v>
      </c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</row>
    <row r="5" spans="2:47" ht="12.75" customHeight="1">
      <c r="B5" s="477"/>
      <c r="C5" s="478"/>
      <c r="D5" s="478"/>
      <c r="E5" s="479"/>
      <c r="F5" s="148"/>
      <c r="G5" s="480"/>
      <c r="H5" s="481"/>
      <c r="I5" s="481"/>
      <c r="J5" s="481"/>
      <c r="K5" s="481"/>
      <c r="L5" s="481"/>
      <c r="M5" s="482"/>
      <c r="N5" s="483"/>
      <c r="P5" s="639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</row>
    <row r="6" spans="2:47" s="484" customFormat="1" ht="39" customHeight="1">
      <c r="B6" s="485"/>
      <c r="C6" s="486"/>
      <c r="D6" s="486"/>
      <c r="E6" s="486"/>
      <c r="F6" s="487"/>
      <c r="G6" s="488" t="s">
        <v>1211</v>
      </c>
      <c r="H6" s="489" t="s">
        <v>1425</v>
      </c>
      <c r="I6" s="489" t="s">
        <v>1426</v>
      </c>
      <c r="J6" s="489" t="s">
        <v>1427</v>
      </c>
      <c r="K6" s="489" t="s">
        <v>1215</v>
      </c>
      <c r="L6" s="489" t="s">
        <v>1216</v>
      </c>
      <c r="M6" s="489" t="str">
        <f>"Balance
"&amp;TEXT(R4,"MMMM DD, YYYY")</f>
        <v>Balance
June 30, 2005</v>
      </c>
      <c r="N6" s="490"/>
      <c r="O6" s="487"/>
      <c r="P6" s="651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</row>
    <row r="7" spans="2:47" s="491" customFormat="1" ht="12.75" customHeight="1">
      <c r="B7" s="492" t="s">
        <v>1428</v>
      </c>
      <c r="C7" s="493"/>
      <c r="D7" s="493"/>
      <c r="E7" s="494"/>
      <c r="F7" s="495"/>
      <c r="G7" s="496"/>
      <c r="H7" s="497"/>
      <c r="I7" s="497"/>
      <c r="J7" s="497"/>
      <c r="K7" s="497"/>
      <c r="L7" s="497"/>
      <c r="M7" s="497"/>
      <c r="N7" s="498"/>
      <c r="O7" s="495"/>
      <c r="P7" s="652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</row>
    <row r="8" spans="3:47" ht="12.75" customHeight="1">
      <c r="C8" s="445" t="s">
        <v>1429</v>
      </c>
      <c r="D8" s="445"/>
      <c r="P8" s="639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</row>
    <row r="9" spans="1:47" ht="12.75" outlineLevel="1">
      <c r="A9" s="415" t="s">
        <v>1430</v>
      </c>
      <c r="C9" s="455"/>
      <c r="D9" s="455"/>
      <c r="E9" s="446" t="s">
        <v>1431</v>
      </c>
      <c r="F9" s="456" t="str">
        <f aca="true" t="shared" si="0" ref="F9:F72">UPPER(E9)</f>
        <v>A&amp;S FAMILY FD SCHP</v>
      </c>
      <c r="G9" s="500">
        <v>35324.6</v>
      </c>
      <c r="H9" s="501">
        <v>1396.5</v>
      </c>
      <c r="I9" s="501">
        <v>-698.99</v>
      </c>
      <c r="J9" s="501">
        <v>2329.53</v>
      </c>
      <c r="K9" s="501">
        <v>0</v>
      </c>
      <c r="L9" s="501">
        <v>0</v>
      </c>
      <c r="M9" s="501">
        <f aca="true" t="shared" si="1" ref="M9:M72">G9+H9+I9+J9-K9+L9</f>
        <v>38351.64</v>
      </c>
      <c r="P9" s="639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</row>
    <row r="10" spans="1:47" ht="12.75" outlineLevel="1">
      <c r="A10" s="415" t="s">
        <v>1432</v>
      </c>
      <c r="C10" s="455"/>
      <c r="D10" s="455"/>
      <c r="E10" s="446" t="s">
        <v>1433</v>
      </c>
      <c r="F10" s="456" t="str">
        <f t="shared" si="0"/>
        <v>ADV ART GUILD GRANT</v>
      </c>
      <c r="G10" s="457">
        <v>8793.86</v>
      </c>
      <c r="H10" s="458">
        <v>0</v>
      </c>
      <c r="I10" s="458">
        <v>-189.94</v>
      </c>
      <c r="J10" s="458">
        <v>565.59</v>
      </c>
      <c r="K10" s="458">
        <v>0</v>
      </c>
      <c r="L10" s="458">
        <v>0</v>
      </c>
      <c r="M10" s="458">
        <f t="shared" si="1"/>
        <v>9169.51</v>
      </c>
      <c r="P10" s="639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1:47" ht="12.75" outlineLevel="1">
      <c r="A11" s="415" t="s">
        <v>1434</v>
      </c>
      <c r="C11" s="455"/>
      <c r="D11" s="455"/>
      <c r="E11" s="446" t="s">
        <v>1435</v>
      </c>
      <c r="F11" s="456" t="str">
        <f t="shared" si="0"/>
        <v>C C ALLEN SCHP</v>
      </c>
      <c r="G11" s="457">
        <v>12623.08</v>
      </c>
      <c r="H11" s="458">
        <v>0</v>
      </c>
      <c r="I11" s="458">
        <v>-272.67</v>
      </c>
      <c r="J11" s="458">
        <v>811.88</v>
      </c>
      <c r="K11" s="458">
        <v>0</v>
      </c>
      <c r="L11" s="458">
        <v>0</v>
      </c>
      <c r="M11" s="458">
        <f t="shared" si="1"/>
        <v>13162.289999999999</v>
      </c>
      <c r="P11" s="639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</row>
    <row r="12" spans="1:47" ht="12.75" outlineLevel="1">
      <c r="A12" s="415" t="s">
        <v>1436</v>
      </c>
      <c r="C12" s="455"/>
      <c r="D12" s="455"/>
      <c r="E12" s="446" t="s">
        <v>1437</v>
      </c>
      <c r="F12" s="456" t="str">
        <f t="shared" si="0"/>
        <v>AZIMA SCHP</v>
      </c>
      <c r="G12" s="457">
        <v>38845.05</v>
      </c>
      <c r="H12" s="458">
        <v>0</v>
      </c>
      <c r="I12" s="458">
        <v>0</v>
      </c>
      <c r="J12" s="458">
        <v>-339.89</v>
      </c>
      <c r="K12" s="458">
        <v>0</v>
      </c>
      <c r="L12" s="458">
        <v>0</v>
      </c>
      <c r="M12" s="458">
        <f t="shared" si="1"/>
        <v>38505.16</v>
      </c>
      <c r="P12" s="639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</row>
    <row r="13" spans="1:47" ht="12.75" outlineLevel="1">
      <c r="A13" s="415" t="s">
        <v>1438</v>
      </c>
      <c r="C13" s="455"/>
      <c r="D13" s="455"/>
      <c r="E13" s="446" t="s">
        <v>1439</v>
      </c>
      <c r="F13" s="456" t="str">
        <f t="shared" si="0"/>
        <v>J &amp; P ANDERSON SCHP</v>
      </c>
      <c r="G13" s="457">
        <v>31394.37</v>
      </c>
      <c r="H13" s="458">
        <v>1000</v>
      </c>
      <c r="I13" s="458">
        <v>-641.07</v>
      </c>
      <c r="J13" s="458">
        <v>2037.91</v>
      </c>
      <c r="K13" s="458">
        <v>0</v>
      </c>
      <c r="L13" s="458">
        <v>0</v>
      </c>
      <c r="M13" s="458">
        <f t="shared" si="1"/>
        <v>33791.21</v>
      </c>
      <c r="P13" s="639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</row>
    <row r="14" spans="1:47" ht="12.75" outlineLevel="1">
      <c r="A14" s="415" t="s">
        <v>1440</v>
      </c>
      <c r="C14" s="455"/>
      <c r="D14" s="455"/>
      <c r="E14" s="446" t="s">
        <v>1441</v>
      </c>
      <c r="F14" s="456" t="str">
        <f t="shared" si="0"/>
        <v>W J BALDUS SCHP</v>
      </c>
      <c r="G14" s="457">
        <v>5805.69</v>
      </c>
      <c r="H14" s="458">
        <v>0</v>
      </c>
      <c r="I14" s="458">
        <v>0</v>
      </c>
      <c r="J14" s="458">
        <v>-50.79</v>
      </c>
      <c r="K14" s="458">
        <v>0</v>
      </c>
      <c r="L14" s="458">
        <v>0</v>
      </c>
      <c r="M14" s="458">
        <f t="shared" si="1"/>
        <v>5754.9</v>
      </c>
      <c r="P14" s="639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</row>
    <row r="15" spans="1:47" ht="12.75" outlineLevel="1">
      <c r="A15" s="415" t="s">
        <v>1442</v>
      </c>
      <c r="C15" s="455"/>
      <c r="D15" s="455"/>
      <c r="E15" s="446" t="s">
        <v>1443</v>
      </c>
      <c r="F15" s="456" t="str">
        <f t="shared" si="0"/>
        <v>BIOLOGICAL SCI ENDOW</v>
      </c>
      <c r="G15" s="457">
        <v>392189.8</v>
      </c>
      <c r="H15" s="458">
        <v>0</v>
      </c>
      <c r="I15" s="458">
        <v>-8471.65</v>
      </c>
      <c r="J15" s="458">
        <v>25223.77</v>
      </c>
      <c r="K15" s="458">
        <v>0</v>
      </c>
      <c r="L15" s="458">
        <v>0</v>
      </c>
      <c r="M15" s="458">
        <f t="shared" si="1"/>
        <v>408941.92</v>
      </c>
      <c r="P15" s="639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</row>
    <row r="16" spans="1:47" ht="12.75" outlineLevel="1">
      <c r="A16" s="415" t="s">
        <v>1444</v>
      </c>
      <c r="C16" s="455"/>
      <c r="D16" s="455"/>
      <c r="E16" s="446" t="s">
        <v>1445</v>
      </c>
      <c r="F16" s="456" t="str">
        <f t="shared" si="0"/>
        <v>BARGAR SCHOLARSHIP</v>
      </c>
      <c r="G16" s="457">
        <v>61244.5</v>
      </c>
      <c r="H16" s="458">
        <v>0</v>
      </c>
      <c r="I16" s="458">
        <v>1151.79</v>
      </c>
      <c r="J16" s="458">
        <v>-251.95</v>
      </c>
      <c r="K16" s="458">
        <v>0</v>
      </c>
      <c r="L16" s="458">
        <v>0</v>
      </c>
      <c r="M16" s="458">
        <f t="shared" si="1"/>
        <v>62144.340000000004</v>
      </c>
      <c r="P16" s="639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</row>
    <row r="17" spans="1:47" ht="12.75" outlineLevel="1">
      <c r="A17" s="415" t="s">
        <v>1446</v>
      </c>
      <c r="C17" s="455"/>
      <c r="D17" s="455"/>
      <c r="E17" s="446" t="s">
        <v>1447</v>
      </c>
      <c r="F17" s="456" t="str">
        <f t="shared" si="0"/>
        <v>BALDUS SCHOLARS FUND</v>
      </c>
      <c r="G17" s="457">
        <v>22185.54</v>
      </c>
      <c r="H17" s="458">
        <v>0</v>
      </c>
      <c r="I17" s="458">
        <v>-479.21</v>
      </c>
      <c r="J17" s="458">
        <v>1426.88</v>
      </c>
      <c r="K17" s="458">
        <v>0</v>
      </c>
      <c r="L17" s="458">
        <v>0</v>
      </c>
      <c r="M17" s="458">
        <f t="shared" si="1"/>
        <v>23133.210000000003</v>
      </c>
      <c r="P17" s="639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</row>
    <row r="18" spans="1:47" ht="12.75" outlineLevel="1">
      <c r="A18" s="415" t="s">
        <v>1448</v>
      </c>
      <c r="C18" s="455"/>
      <c r="D18" s="455"/>
      <c r="E18" s="446" t="s">
        <v>1449</v>
      </c>
      <c r="F18" s="456" t="str">
        <f t="shared" si="0"/>
        <v>GERALDINE BARROWS SC</v>
      </c>
      <c r="G18" s="457">
        <v>33826.99</v>
      </c>
      <c r="H18" s="458">
        <v>0</v>
      </c>
      <c r="I18" s="458">
        <v>0</v>
      </c>
      <c r="J18" s="458">
        <v>-295.61</v>
      </c>
      <c r="K18" s="458">
        <v>0</v>
      </c>
      <c r="L18" s="458">
        <v>0</v>
      </c>
      <c r="M18" s="458">
        <f t="shared" si="1"/>
        <v>33531.38</v>
      </c>
      <c r="P18" s="639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</row>
    <row r="19" spans="1:47" ht="12.75" outlineLevel="1">
      <c r="A19" s="415" t="s">
        <v>1450</v>
      </c>
      <c r="C19" s="455"/>
      <c r="D19" s="455"/>
      <c r="E19" s="446" t="s">
        <v>1451</v>
      </c>
      <c r="F19" s="456" t="str">
        <f t="shared" si="0"/>
        <v>WHEADON BLOCH SCHP</v>
      </c>
      <c r="G19" s="457">
        <v>12746.09</v>
      </c>
      <c r="H19" s="458">
        <v>0</v>
      </c>
      <c r="I19" s="458">
        <v>0</v>
      </c>
      <c r="J19" s="458">
        <v>-111.51</v>
      </c>
      <c r="K19" s="458">
        <v>0</v>
      </c>
      <c r="L19" s="458">
        <v>0</v>
      </c>
      <c r="M19" s="458">
        <f t="shared" si="1"/>
        <v>12634.58</v>
      </c>
      <c r="P19" s="639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</row>
    <row r="20" spans="1:47" ht="12.75" outlineLevel="1">
      <c r="A20" s="415" t="s">
        <v>1452</v>
      </c>
      <c r="C20" s="455"/>
      <c r="D20" s="455"/>
      <c r="E20" s="446" t="s">
        <v>1453</v>
      </c>
      <c r="F20" s="456" t="str">
        <f t="shared" si="0"/>
        <v>BRENNER TRANS SCHP</v>
      </c>
      <c r="G20" s="457">
        <v>3663.89</v>
      </c>
      <c r="H20" s="458">
        <v>0</v>
      </c>
      <c r="I20" s="458">
        <v>0</v>
      </c>
      <c r="J20" s="458">
        <v>-32.07</v>
      </c>
      <c r="K20" s="458">
        <v>0</v>
      </c>
      <c r="L20" s="458">
        <v>0</v>
      </c>
      <c r="M20" s="458">
        <f t="shared" si="1"/>
        <v>3631.8199999999997</v>
      </c>
      <c r="P20" s="639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</row>
    <row r="21" spans="1:47" ht="12.75" outlineLevel="1">
      <c r="A21" s="415" t="s">
        <v>1454</v>
      </c>
      <c r="C21" s="455"/>
      <c r="D21" s="455"/>
      <c r="E21" s="446" t="s">
        <v>1455</v>
      </c>
      <c r="F21" s="456" t="str">
        <f t="shared" si="0"/>
        <v>J E BROWN AWARD</v>
      </c>
      <c r="G21" s="457">
        <v>33472.94</v>
      </c>
      <c r="H21" s="458">
        <v>0</v>
      </c>
      <c r="I21" s="458">
        <v>-723.04</v>
      </c>
      <c r="J21" s="458">
        <v>2152.82</v>
      </c>
      <c r="K21" s="458">
        <v>0</v>
      </c>
      <c r="L21" s="458">
        <v>0</v>
      </c>
      <c r="M21" s="458">
        <f t="shared" si="1"/>
        <v>34902.72</v>
      </c>
      <c r="P21" s="639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</row>
    <row r="22" spans="1:47" ht="12.75" outlineLevel="1">
      <c r="A22" s="415" t="s">
        <v>1456</v>
      </c>
      <c r="C22" s="455"/>
      <c r="D22" s="455"/>
      <c r="E22" s="446" t="s">
        <v>1457</v>
      </c>
      <c r="F22" s="456" t="str">
        <f t="shared" si="0"/>
        <v>R M BROWN MEM SCHP</v>
      </c>
      <c r="G22" s="457">
        <v>14561.08</v>
      </c>
      <c r="H22" s="458">
        <v>0</v>
      </c>
      <c r="I22" s="458">
        <v>-314.55</v>
      </c>
      <c r="J22" s="458">
        <v>936.51</v>
      </c>
      <c r="K22" s="458">
        <v>0</v>
      </c>
      <c r="L22" s="458">
        <v>0</v>
      </c>
      <c r="M22" s="458">
        <f t="shared" si="1"/>
        <v>15183.04</v>
      </c>
      <c r="P22" s="639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</row>
    <row r="23" spans="1:47" ht="12.75" outlineLevel="1">
      <c r="A23" s="415" t="s">
        <v>1458</v>
      </c>
      <c r="C23" s="455"/>
      <c r="D23" s="455"/>
      <c r="E23" s="446" t="s">
        <v>1459</v>
      </c>
      <c r="F23" s="456" t="str">
        <f t="shared" si="0"/>
        <v>BURKHOLDER MEM SCHP</v>
      </c>
      <c r="G23" s="457">
        <v>6041.68</v>
      </c>
      <c r="H23" s="458">
        <v>0</v>
      </c>
      <c r="I23" s="458">
        <v>-130.52</v>
      </c>
      <c r="J23" s="458">
        <v>388.58</v>
      </c>
      <c r="K23" s="458">
        <v>0</v>
      </c>
      <c r="L23" s="458">
        <v>0</v>
      </c>
      <c r="M23" s="458">
        <f t="shared" si="1"/>
        <v>6299.74</v>
      </c>
      <c r="P23" s="639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</row>
    <row r="24" spans="1:47" ht="12.75" outlineLevel="1">
      <c r="A24" s="415" t="s">
        <v>1460</v>
      </c>
      <c r="C24" s="455"/>
      <c r="D24" s="455"/>
      <c r="E24" s="446" t="s">
        <v>1461</v>
      </c>
      <c r="F24" s="456" t="str">
        <f t="shared" si="0"/>
        <v>CAIRNS SCHP IN BUS</v>
      </c>
      <c r="G24" s="457">
        <v>12123.68</v>
      </c>
      <c r="H24" s="458">
        <v>0</v>
      </c>
      <c r="I24" s="458">
        <v>-261.88</v>
      </c>
      <c r="J24" s="458">
        <v>779.73</v>
      </c>
      <c r="K24" s="458">
        <v>0</v>
      </c>
      <c r="L24" s="458">
        <v>0</v>
      </c>
      <c r="M24" s="458">
        <f t="shared" si="1"/>
        <v>12641.53</v>
      </c>
      <c r="P24" s="639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</row>
    <row r="25" spans="1:47" ht="12.75" outlineLevel="1">
      <c r="A25" s="415" t="s">
        <v>1462</v>
      </c>
      <c r="C25" s="455"/>
      <c r="D25" s="455"/>
      <c r="E25" s="446" t="s">
        <v>1463</v>
      </c>
      <c r="F25" s="456" t="str">
        <f t="shared" si="0"/>
        <v>CAVANAUGH SCHP</v>
      </c>
      <c r="G25" s="457">
        <v>584894.53</v>
      </c>
      <c r="H25" s="458">
        <v>0</v>
      </c>
      <c r="I25" s="458">
        <v>-12634.24</v>
      </c>
      <c r="J25" s="458">
        <v>37617.62</v>
      </c>
      <c r="K25" s="458">
        <v>0</v>
      </c>
      <c r="L25" s="458">
        <v>0</v>
      </c>
      <c r="M25" s="458">
        <f t="shared" si="1"/>
        <v>609877.91</v>
      </c>
      <c r="P25" s="639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</row>
    <row r="26" spans="1:47" ht="12.75" outlineLevel="1">
      <c r="A26" s="415" t="s">
        <v>1464</v>
      </c>
      <c r="C26" s="455"/>
      <c r="D26" s="455"/>
      <c r="E26" s="446" t="s">
        <v>1465</v>
      </c>
      <c r="F26" s="456" t="str">
        <f t="shared" si="0"/>
        <v>CIVIC ORCHESTRA FUND</v>
      </c>
      <c r="G26" s="457">
        <v>11979.35</v>
      </c>
      <c r="H26" s="458">
        <v>0</v>
      </c>
      <c r="I26" s="458">
        <v>-258.76</v>
      </c>
      <c r="J26" s="458">
        <v>770.45</v>
      </c>
      <c r="K26" s="458">
        <v>0</v>
      </c>
      <c r="L26" s="458">
        <v>0</v>
      </c>
      <c r="M26" s="458">
        <f t="shared" si="1"/>
        <v>12491.04</v>
      </c>
      <c r="P26" s="639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</row>
    <row r="27" spans="1:47" ht="12.75" outlineLevel="1">
      <c r="A27" s="415" t="s">
        <v>1466</v>
      </c>
      <c r="C27" s="455"/>
      <c r="D27" s="455"/>
      <c r="E27" s="446" t="s">
        <v>1467</v>
      </c>
      <c r="F27" s="456" t="str">
        <f t="shared" si="0"/>
        <v>P K COCKEFAIR SCHP</v>
      </c>
      <c r="G27" s="457">
        <v>19033.73</v>
      </c>
      <c r="H27" s="458">
        <v>0</v>
      </c>
      <c r="I27" s="458">
        <v>0</v>
      </c>
      <c r="J27" s="458">
        <v>-166.53</v>
      </c>
      <c r="K27" s="458">
        <v>0</v>
      </c>
      <c r="L27" s="458">
        <v>0</v>
      </c>
      <c r="M27" s="458">
        <f t="shared" si="1"/>
        <v>18867.2</v>
      </c>
      <c r="P27" s="639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</row>
    <row r="28" spans="1:47" ht="12.75" outlineLevel="1">
      <c r="A28" s="415" t="s">
        <v>1468</v>
      </c>
      <c r="C28" s="455"/>
      <c r="D28" s="455"/>
      <c r="E28" s="446" t="s">
        <v>1469</v>
      </c>
      <c r="F28" s="456" t="str">
        <f t="shared" si="0"/>
        <v>A &amp; J COLEMAN SCHP</v>
      </c>
      <c r="G28" s="457">
        <v>115437.81</v>
      </c>
      <c r="H28" s="458">
        <v>0</v>
      </c>
      <c r="I28" s="458">
        <v>-2493.56</v>
      </c>
      <c r="J28" s="458">
        <v>7424.41</v>
      </c>
      <c r="K28" s="458">
        <v>0</v>
      </c>
      <c r="L28" s="458">
        <v>0</v>
      </c>
      <c r="M28" s="458">
        <f t="shared" si="1"/>
        <v>120368.66</v>
      </c>
      <c r="P28" s="639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</row>
    <row r="29" spans="1:47" ht="12.75" outlineLevel="1">
      <c r="A29" s="415" t="s">
        <v>1470</v>
      </c>
      <c r="C29" s="455"/>
      <c r="D29" s="455"/>
      <c r="E29" s="446" t="s">
        <v>1471</v>
      </c>
      <c r="F29" s="456" t="str">
        <f t="shared" si="0"/>
        <v>CALMES MEM SCHP FD</v>
      </c>
      <c r="G29" s="457">
        <v>6676.93</v>
      </c>
      <c r="H29" s="458">
        <v>0</v>
      </c>
      <c r="I29" s="458">
        <v>-144.22</v>
      </c>
      <c r="J29" s="458">
        <v>429.42</v>
      </c>
      <c r="K29" s="458">
        <v>0</v>
      </c>
      <c r="L29" s="458">
        <v>0</v>
      </c>
      <c r="M29" s="458">
        <f t="shared" si="1"/>
        <v>6962.13</v>
      </c>
      <c r="P29" s="639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</row>
    <row r="30" spans="1:47" ht="12.75" outlineLevel="1">
      <c r="A30" s="415" t="s">
        <v>1472</v>
      </c>
      <c r="C30" s="455"/>
      <c r="D30" s="455"/>
      <c r="E30" s="446" t="s">
        <v>1473</v>
      </c>
      <c r="F30" s="456" t="str">
        <f t="shared" si="0"/>
        <v>FONG WU CHENG SCHP</v>
      </c>
      <c r="G30" s="457">
        <v>40614.78</v>
      </c>
      <c r="H30" s="458">
        <v>0</v>
      </c>
      <c r="I30" s="458">
        <v>-736.04</v>
      </c>
      <c r="J30" s="458">
        <v>2719.65</v>
      </c>
      <c r="K30" s="458">
        <v>0</v>
      </c>
      <c r="L30" s="458">
        <v>0</v>
      </c>
      <c r="M30" s="458">
        <f t="shared" si="1"/>
        <v>42598.39</v>
      </c>
      <c r="P30" s="639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</row>
    <row r="31" spans="1:47" ht="12.75" outlineLevel="1">
      <c r="A31" s="415" t="s">
        <v>1474</v>
      </c>
      <c r="C31" s="455"/>
      <c r="D31" s="455"/>
      <c r="E31" s="446" t="s">
        <v>1475</v>
      </c>
      <c r="F31" s="456" t="str">
        <f t="shared" si="0"/>
        <v>COLLEGE CLUB TEAGUE</v>
      </c>
      <c r="G31" s="457">
        <v>74394.71</v>
      </c>
      <c r="H31" s="458">
        <v>0</v>
      </c>
      <c r="I31" s="458">
        <v>0</v>
      </c>
      <c r="J31" s="458">
        <v>-650.97</v>
      </c>
      <c r="K31" s="458">
        <v>0</v>
      </c>
      <c r="L31" s="458">
        <v>0</v>
      </c>
      <c r="M31" s="458">
        <f t="shared" si="1"/>
        <v>73743.74</v>
      </c>
      <c r="P31" s="639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</row>
    <row r="32" spans="1:47" ht="12.75" outlineLevel="1">
      <c r="A32" s="415" t="s">
        <v>1476</v>
      </c>
      <c r="C32" s="455"/>
      <c r="D32" s="455"/>
      <c r="E32" s="446" t="s">
        <v>1477</v>
      </c>
      <c r="F32" s="456" t="str">
        <f t="shared" si="0"/>
        <v>W COOK PIANO SCHP</v>
      </c>
      <c r="G32" s="457">
        <v>11674.58</v>
      </c>
      <c r="H32" s="458">
        <v>50</v>
      </c>
      <c r="I32" s="458">
        <v>0</v>
      </c>
      <c r="J32" s="458">
        <v>-102.56</v>
      </c>
      <c r="K32" s="458">
        <v>0</v>
      </c>
      <c r="L32" s="458">
        <v>0</v>
      </c>
      <c r="M32" s="458">
        <f t="shared" si="1"/>
        <v>11622.02</v>
      </c>
      <c r="P32" s="639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</row>
    <row r="33" spans="1:47" ht="12.75" outlineLevel="1">
      <c r="A33" s="415" t="s">
        <v>1478</v>
      </c>
      <c r="C33" s="455"/>
      <c r="D33" s="455"/>
      <c r="E33" s="446" t="s">
        <v>1479</v>
      </c>
      <c r="F33" s="456" t="str">
        <f t="shared" si="0"/>
        <v>H W COOKINGHAM SCHP</v>
      </c>
      <c r="G33" s="457">
        <v>57850.41</v>
      </c>
      <c r="H33" s="458">
        <v>0</v>
      </c>
      <c r="I33" s="458">
        <v>0</v>
      </c>
      <c r="J33" s="458">
        <v>-506.2</v>
      </c>
      <c r="K33" s="458">
        <v>0</v>
      </c>
      <c r="L33" s="458">
        <v>0</v>
      </c>
      <c r="M33" s="458">
        <f t="shared" si="1"/>
        <v>57344.21000000001</v>
      </c>
      <c r="P33" s="639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</row>
    <row r="34" spans="1:47" ht="12.75" outlineLevel="1">
      <c r="A34" s="415" t="s">
        <v>1480</v>
      </c>
      <c r="C34" s="455"/>
      <c r="D34" s="455"/>
      <c r="E34" s="446" t="s">
        <v>1481</v>
      </c>
      <c r="F34" s="456" t="str">
        <f t="shared" si="0"/>
        <v>E &amp; H DARBY SCHP</v>
      </c>
      <c r="G34" s="457">
        <v>45193.96</v>
      </c>
      <c r="H34" s="458">
        <v>0</v>
      </c>
      <c r="I34" s="458">
        <v>0</v>
      </c>
      <c r="J34" s="458">
        <v>-395.45</v>
      </c>
      <c r="K34" s="458">
        <v>0</v>
      </c>
      <c r="L34" s="458">
        <v>0</v>
      </c>
      <c r="M34" s="458">
        <f t="shared" si="1"/>
        <v>44798.51</v>
      </c>
      <c r="P34" s="639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</row>
    <row r="35" spans="1:47" ht="12.75" outlineLevel="1">
      <c r="A35" s="415" t="s">
        <v>1482</v>
      </c>
      <c r="C35" s="455"/>
      <c r="D35" s="455"/>
      <c r="E35" s="446" t="s">
        <v>1483</v>
      </c>
      <c r="F35" s="456" t="str">
        <f t="shared" si="0"/>
        <v>DE CLERCK PHARMACY</v>
      </c>
      <c r="G35" s="457">
        <v>5982.87</v>
      </c>
      <c r="H35" s="458">
        <v>0</v>
      </c>
      <c r="I35" s="458">
        <v>0</v>
      </c>
      <c r="J35" s="458">
        <v>-52.35</v>
      </c>
      <c r="K35" s="458">
        <v>0</v>
      </c>
      <c r="L35" s="458">
        <v>0</v>
      </c>
      <c r="M35" s="458">
        <f t="shared" si="1"/>
        <v>5930.5199999999995</v>
      </c>
      <c r="P35" s="639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</row>
    <row r="36" spans="1:47" ht="12.75" outlineLevel="1">
      <c r="A36" s="415" t="s">
        <v>1484</v>
      </c>
      <c r="C36" s="455"/>
      <c r="D36" s="455"/>
      <c r="E36" s="446" t="s">
        <v>1485</v>
      </c>
      <c r="F36" s="456" t="str">
        <f t="shared" si="0"/>
        <v>DELTA CHI SCHP</v>
      </c>
      <c r="G36" s="457">
        <v>90157.73</v>
      </c>
      <c r="H36" s="458">
        <v>0</v>
      </c>
      <c r="I36" s="458">
        <v>-1947.48</v>
      </c>
      <c r="J36" s="458">
        <v>5798.53</v>
      </c>
      <c r="K36" s="458">
        <v>0</v>
      </c>
      <c r="L36" s="458">
        <v>0</v>
      </c>
      <c r="M36" s="458">
        <f t="shared" si="1"/>
        <v>94008.78</v>
      </c>
      <c r="P36" s="639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</row>
    <row r="37" spans="1:47" ht="12.75" outlineLevel="1">
      <c r="A37" s="415" t="s">
        <v>1486</v>
      </c>
      <c r="C37" s="455"/>
      <c r="D37" s="455"/>
      <c r="E37" s="446" t="s">
        <v>1487</v>
      </c>
      <c r="F37" s="456" t="str">
        <f t="shared" si="0"/>
        <v>L L DEXTER SCHP</v>
      </c>
      <c r="G37" s="457">
        <v>30396.97</v>
      </c>
      <c r="H37" s="458">
        <v>300</v>
      </c>
      <c r="I37" s="458">
        <v>-614.77</v>
      </c>
      <c r="J37" s="458">
        <v>1967.43</v>
      </c>
      <c r="K37" s="458">
        <v>0</v>
      </c>
      <c r="L37" s="458">
        <v>0</v>
      </c>
      <c r="M37" s="458">
        <f t="shared" si="1"/>
        <v>32049.63</v>
      </c>
      <c r="P37" s="639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</row>
    <row r="38" spans="1:47" ht="12.75" outlineLevel="1">
      <c r="A38" s="415" t="s">
        <v>1488</v>
      </c>
      <c r="C38" s="455"/>
      <c r="D38" s="455"/>
      <c r="E38" s="446" t="s">
        <v>1489</v>
      </c>
      <c r="F38" s="456" t="str">
        <f t="shared" si="0"/>
        <v>DIGGS SCHOLARSHIP</v>
      </c>
      <c r="G38" s="457">
        <v>15934.28</v>
      </c>
      <c r="H38" s="458">
        <v>0</v>
      </c>
      <c r="I38" s="458">
        <v>-344.2</v>
      </c>
      <c r="J38" s="458">
        <v>1024.8</v>
      </c>
      <c r="K38" s="458">
        <v>0</v>
      </c>
      <c r="L38" s="458">
        <v>0</v>
      </c>
      <c r="M38" s="458">
        <f t="shared" si="1"/>
        <v>16614.88</v>
      </c>
      <c r="P38" s="639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ht="12.75" outlineLevel="1">
      <c r="A39" s="415" t="s">
        <v>1490</v>
      </c>
      <c r="C39" s="455"/>
      <c r="D39" s="455"/>
      <c r="E39" s="446" t="s">
        <v>1491</v>
      </c>
      <c r="F39" s="456" t="str">
        <f t="shared" si="0"/>
        <v>EVA R DONNELL SCHOLR</v>
      </c>
      <c r="G39" s="457">
        <v>13303.87</v>
      </c>
      <c r="H39" s="458">
        <v>0</v>
      </c>
      <c r="I39" s="458">
        <v>-287.36</v>
      </c>
      <c r="J39" s="458">
        <v>855.62</v>
      </c>
      <c r="K39" s="458">
        <v>0</v>
      </c>
      <c r="L39" s="458">
        <v>0</v>
      </c>
      <c r="M39" s="458">
        <f t="shared" si="1"/>
        <v>13872.130000000001</v>
      </c>
      <c r="P39" s="639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</row>
    <row r="40" spans="1:47" ht="12.75" outlineLevel="1">
      <c r="A40" s="415" t="s">
        <v>1492</v>
      </c>
      <c r="C40" s="455"/>
      <c r="D40" s="455"/>
      <c r="E40" s="446" t="s">
        <v>1493</v>
      </c>
      <c r="F40" s="456" t="str">
        <f t="shared" si="0"/>
        <v>EDUCATION ALUMNI SCH</v>
      </c>
      <c r="G40" s="457">
        <v>13316.41</v>
      </c>
      <c r="H40" s="458">
        <v>0</v>
      </c>
      <c r="I40" s="458">
        <v>-286.07</v>
      </c>
      <c r="J40" s="458">
        <v>856.55</v>
      </c>
      <c r="K40" s="458">
        <v>0</v>
      </c>
      <c r="L40" s="458">
        <v>0</v>
      </c>
      <c r="M40" s="458">
        <f t="shared" si="1"/>
        <v>13886.89</v>
      </c>
      <c r="P40" s="639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</row>
    <row r="41" spans="1:47" ht="12.75" outlineLevel="1">
      <c r="A41" s="415" t="s">
        <v>1494</v>
      </c>
      <c r="C41" s="455"/>
      <c r="D41" s="455"/>
      <c r="E41" s="446" t="s">
        <v>1495</v>
      </c>
      <c r="F41" s="456" t="str">
        <f t="shared" si="0"/>
        <v>ESTERLY SCHOLARSHIP</v>
      </c>
      <c r="G41" s="457">
        <v>633894.23</v>
      </c>
      <c r="H41" s="458">
        <v>0</v>
      </c>
      <c r="I41" s="458">
        <v>-13692.67</v>
      </c>
      <c r="J41" s="458">
        <v>40769.04</v>
      </c>
      <c r="K41" s="458">
        <v>0</v>
      </c>
      <c r="L41" s="458">
        <v>0</v>
      </c>
      <c r="M41" s="458">
        <f t="shared" si="1"/>
        <v>660970.6</v>
      </c>
      <c r="P41" s="639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</row>
    <row r="42" spans="1:47" ht="12.75" outlineLevel="1">
      <c r="A42" s="415" t="s">
        <v>1496</v>
      </c>
      <c r="C42" s="455"/>
      <c r="D42" s="455"/>
      <c r="E42" s="446" t="s">
        <v>1497</v>
      </c>
      <c r="F42" s="456" t="str">
        <f t="shared" si="0"/>
        <v>FIELD WRITING SCHP</v>
      </c>
      <c r="G42" s="457">
        <v>20503.63</v>
      </c>
      <c r="H42" s="458">
        <v>860</v>
      </c>
      <c r="I42" s="458">
        <v>40.32</v>
      </c>
      <c r="J42" s="458">
        <v>-265.95</v>
      </c>
      <c r="K42" s="458">
        <v>0</v>
      </c>
      <c r="L42" s="458">
        <v>0</v>
      </c>
      <c r="M42" s="458">
        <f t="shared" si="1"/>
        <v>21138</v>
      </c>
      <c r="P42" s="639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</row>
    <row r="43" spans="1:47" ht="12.75" outlineLevel="1">
      <c r="A43" s="415" t="s">
        <v>1498</v>
      </c>
      <c r="C43" s="455"/>
      <c r="D43" s="455"/>
      <c r="E43" s="446" t="s">
        <v>1499</v>
      </c>
      <c r="F43" s="456" t="str">
        <f t="shared" si="0"/>
        <v>FINTER SCHOL COSTUME</v>
      </c>
      <c r="G43" s="457">
        <v>6391.84</v>
      </c>
      <c r="H43" s="458">
        <v>0</v>
      </c>
      <c r="I43" s="458">
        <v>0</v>
      </c>
      <c r="J43" s="458">
        <v>-55.93</v>
      </c>
      <c r="K43" s="458">
        <v>0</v>
      </c>
      <c r="L43" s="458">
        <v>0</v>
      </c>
      <c r="M43" s="458">
        <f t="shared" si="1"/>
        <v>6335.91</v>
      </c>
      <c r="P43" s="639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</row>
    <row r="44" spans="1:47" ht="12.75" outlineLevel="1">
      <c r="A44" s="415" t="s">
        <v>1500</v>
      </c>
      <c r="C44" s="455"/>
      <c r="D44" s="455"/>
      <c r="E44" s="446" t="s">
        <v>1501</v>
      </c>
      <c r="F44" s="456" t="str">
        <f t="shared" si="0"/>
        <v>FLAKE SCHOLARSHIP</v>
      </c>
      <c r="G44" s="457">
        <v>177043.58</v>
      </c>
      <c r="H44" s="458">
        <v>0</v>
      </c>
      <c r="I44" s="458">
        <v>-3824.29</v>
      </c>
      <c r="J44" s="458">
        <v>11386.6</v>
      </c>
      <c r="K44" s="458">
        <v>0</v>
      </c>
      <c r="L44" s="458">
        <v>0</v>
      </c>
      <c r="M44" s="458">
        <f t="shared" si="1"/>
        <v>184605.88999999998</v>
      </c>
      <c r="P44" s="639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</row>
    <row r="45" spans="1:47" ht="12.75" outlineLevel="1">
      <c r="A45" s="415" t="s">
        <v>1502</v>
      </c>
      <c r="C45" s="455"/>
      <c r="D45" s="455"/>
      <c r="E45" s="446" t="s">
        <v>1503</v>
      </c>
      <c r="F45" s="456" t="str">
        <f t="shared" si="0"/>
        <v>FLARSHEIM SCHP</v>
      </c>
      <c r="G45" s="457">
        <v>1375136</v>
      </c>
      <c r="H45" s="458">
        <v>0</v>
      </c>
      <c r="I45" s="458">
        <v>-29704.1</v>
      </c>
      <c r="J45" s="458">
        <v>88442.15</v>
      </c>
      <c r="K45" s="458">
        <v>0</v>
      </c>
      <c r="L45" s="458">
        <v>0</v>
      </c>
      <c r="M45" s="458">
        <f t="shared" si="1"/>
        <v>1433874.0499999998</v>
      </c>
      <c r="P45" s="639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</row>
    <row r="46" spans="1:47" ht="12.75" outlineLevel="1">
      <c r="A46" s="415" t="s">
        <v>1504</v>
      </c>
      <c r="C46" s="455"/>
      <c r="D46" s="455"/>
      <c r="E46" s="446" t="s">
        <v>1505</v>
      </c>
      <c r="F46" s="456" t="str">
        <f t="shared" si="0"/>
        <v>FD DEAN FOUNDERS AWD</v>
      </c>
      <c r="G46" s="457">
        <v>-1.64</v>
      </c>
      <c r="H46" s="458">
        <v>0</v>
      </c>
      <c r="I46" s="458">
        <v>0</v>
      </c>
      <c r="J46" s="458">
        <v>0</v>
      </c>
      <c r="K46" s="458">
        <v>0</v>
      </c>
      <c r="L46" s="458">
        <v>0</v>
      </c>
      <c r="M46" s="458">
        <f t="shared" si="1"/>
        <v>-1.64</v>
      </c>
      <c r="P46" s="639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</row>
    <row r="47" spans="1:47" ht="12.75" outlineLevel="1">
      <c r="A47" s="415" t="s">
        <v>1506</v>
      </c>
      <c r="C47" s="455"/>
      <c r="D47" s="455"/>
      <c r="E47" s="446" t="s">
        <v>1507</v>
      </c>
      <c r="F47" s="456" t="str">
        <f t="shared" si="0"/>
        <v>MARY E FOWLER FD</v>
      </c>
      <c r="G47" s="457">
        <v>43532.21</v>
      </c>
      <c r="H47" s="458">
        <v>0</v>
      </c>
      <c r="I47" s="458">
        <v>0</v>
      </c>
      <c r="J47" s="458">
        <v>-380.92</v>
      </c>
      <c r="K47" s="458">
        <v>0</v>
      </c>
      <c r="L47" s="458">
        <v>0</v>
      </c>
      <c r="M47" s="458">
        <f t="shared" si="1"/>
        <v>43151.29</v>
      </c>
      <c r="P47" s="639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</row>
    <row r="48" spans="1:47" ht="12.75" outlineLevel="1">
      <c r="A48" s="415" t="s">
        <v>1508</v>
      </c>
      <c r="C48" s="455"/>
      <c r="D48" s="455"/>
      <c r="E48" s="446" t="s">
        <v>1509</v>
      </c>
      <c r="F48" s="456" t="str">
        <f t="shared" si="0"/>
        <v>FRIENDS OF TRUMAN CA</v>
      </c>
      <c r="G48" s="457">
        <v>83014.66</v>
      </c>
      <c r="H48" s="458">
        <v>0</v>
      </c>
      <c r="I48" s="458">
        <v>-1793.18</v>
      </c>
      <c r="J48" s="458">
        <v>5339.1</v>
      </c>
      <c r="K48" s="458">
        <v>0</v>
      </c>
      <c r="L48" s="458">
        <v>0</v>
      </c>
      <c r="M48" s="458">
        <f t="shared" si="1"/>
        <v>86560.58000000002</v>
      </c>
      <c r="P48" s="639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</row>
    <row r="49" spans="1:47" ht="12.75" outlineLevel="1">
      <c r="A49" s="415" t="s">
        <v>1510</v>
      </c>
      <c r="C49" s="455"/>
      <c r="D49" s="455"/>
      <c r="E49" s="446" t="s">
        <v>1511</v>
      </c>
      <c r="F49" s="456" t="str">
        <f t="shared" si="0"/>
        <v>GEORGE &amp; GRACE FOX</v>
      </c>
      <c r="G49" s="457">
        <v>187419.5</v>
      </c>
      <c r="H49" s="458">
        <v>0</v>
      </c>
      <c r="I49" s="458">
        <v>0</v>
      </c>
      <c r="J49" s="458">
        <v>-1639.97</v>
      </c>
      <c r="K49" s="458">
        <v>0</v>
      </c>
      <c r="L49" s="458">
        <v>0</v>
      </c>
      <c r="M49" s="458">
        <f t="shared" si="1"/>
        <v>185779.53</v>
      </c>
      <c r="P49" s="639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</row>
    <row r="50" spans="1:47" ht="12.75" outlineLevel="1">
      <c r="A50" s="415" t="s">
        <v>1512</v>
      </c>
      <c r="C50" s="455"/>
      <c r="D50" s="455"/>
      <c r="E50" s="446" t="s">
        <v>1513</v>
      </c>
      <c r="F50" s="456" t="str">
        <f t="shared" si="0"/>
        <v>RYAN GREENBERG SCHP</v>
      </c>
      <c r="G50" s="457">
        <v>17745.63</v>
      </c>
      <c r="H50" s="458">
        <v>650</v>
      </c>
      <c r="I50" s="458">
        <v>-337.17</v>
      </c>
      <c r="J50" s="458">
        <v>1183.3</v>
      </c>
      <c r="K50" s="458">
        <v>0</v>
      </c>
      <c r="L50" s="458">
        <v>0</v>
      </c>
      <c r="M50" s="458">
        <f t="shared" si="1"/>
        <v>19241.760000000002</v>
      </c>
      <c r="P50" s="639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</row>
    <row r="51" spans="1:47" ht="12.75" outlineLevel="1">
      <c r="A51" s="415" t="s">
        <v>1514</v>
      </c>
      <c r="C51" s="455"/>
      <c r="D51" s="455"/>
      <c r="E51" s="446" t="s">
        <v>1515</v>
      </c>
      <c r="F51" s="456" t="str">
        <f t="shared" si="0"/>
        <v>FULLERTON SCHP</v>
      </c>
      <c r="G51" s="457">
        <v>61951.26</v>
      </c>
      <c r="H51" s="458">
        <v>0</v>
      </c>
      <c r="I51" s="458">
        <v>0</v>
      </c>
      <c r="J51" s="458">
        <v>-542.09</v>
      </c>
      <c r="K51" s="458">
        <v>0</v>
      </c>
      <c r="L51" s="458">
        <v>0</v>
      </c>
      <c r="M51" s="458">
        <f t="shared" si="1"/>
        <v>61409.170000000006</v>
      </c>
      <c r="P51" s="639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</row>
    <row r="52" spans="1:47" ht="12.75" outlineLevel="1">
      <c r="A52" s="415" t="s">
        <v>1516</v>
      </c>
      <c r="C52" s="455"/>
      <c r="D52" s="455"/>
      <c r="E52" s="446" t="s">
        <v>1517</v>
      </c>
      <c r="F52" s="456" t="str">
        <f t="shared" si="0"/>
        <v>RUTH GANT MEM SCHP</v>
      </c>
      <c r="G52" s="457">
        <v>20181.31</v>
      </c>
      <c r="H52" s="458">
        <v>0</v>
      </c>
      <c r="I52" s="458">
        <v>-435.93</v>
      </c>
      <c r="J52" s="458">
        <v>1297.96</v>
      </c>
      <c r="K52" s="458">
        <v>0</v>
      </c>
      <c r="L52" s="458">
        <v>0</v>
      </c>
      <c r="M52" s="458">
        <f t="shared" si="1"/>
        <v>21043.34</v>
      </c>
      <c r="P52" s="639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</row>
    <row r="53" spans="1:47" ht="12.75" outlineLevel="1">
      <c r="A53" s="415" t="s">
        <v>1518</v>
      </c>
      <c r="C53" s="455"/>
      <c r="D53" s="455"/>
      <c r="E53" s="446" t="s">
        <v>1519</v>
      </c>
      <c r="F53" s="436" t="str">
        <f t="shared" si="0"/>
        <v>OTIS GENTRY SCHP</v>
      </c>
      <c r="G53" s="499">
        <v>110931.44</v>
      </c>
      <c r="H53" s="458">
        <v>600</v>
      </c>
      <c r="I53" s="458">
        <v>1.91</v>
      </c>
      <c r="J53" s="458">
        <v>-975.7</v>
      </c>
      <c r="K53" s="458">
        <v>0</v>
      </c>
      <c r="L53" s="458">
        <v>0</v>
      </c>
      <c r="M53" s="458">
        <f t="shared" si="1"/>
        <v>110557.65000000001</v>
      </c>
      <c r="N53" s="455"/>
      <c r="P53" s="639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</row>
    <row r="54" spans="1:47" s="502" customFormat="1" ht="12.75" outlineLevel="1">
      <c r="A54" s="502" t="s">
        <v>1520</v>
      </c>
      <c r="B54" s="503"/>
      <c r="C54" s="455"/>
      <c r="D54" s="455"/>
      <c r="E54" s="455" t="s">
        <v>1521</v>
      </c>
      <c r="F54" s="504" t="str">
        <f t="shared" si="0"/>
        <v>GOLD STAR MOTHERS KC</v>
      </c>
      <c r="G54" s="505">
        <v>13313.07</v>
      </c>
      <c r="H54" s="506">
        <v>0</v>
      </c>
      <c r="I54" s="506">
        <v>-287.55</v>
      </c>
      <c r="J54" s="506">
        <v>856.22</v>
      </c>
      <c r="K54" s="506">
        <v>0</v>
      </c>
      <c r="L54" s="506">
        <v>0</v>
      </c>
      <c r="M54" s="506">
        <f t="shared" si="1"/>
        <v>13881.74</v>
      </c>
      <c r="N54" s="122"/>
      <c r="O54" s="507"/>
      <c r="P54" s="639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</row>
    <row r="55" spans="1:47" ht="12.75" outlineLevel="1">
      <c r="A55" s="415" t="s">
        <v>1522</v>
      </c>
      <c r="C55" s="455"/>
      <c r="D55" s="455"/>
      <c r="E55" s="446" t="s">
        <v>1523</v>
      </c>
      <c r="F55" s="456" t="str">
        <f t="shared" si="0"/>
        <v>ESTATE PLANNING SOC</v>
      </c>
      <c r="G55" s="457">
        <v>39683.07</v>
      </c>
      <c r="H55" s="458">
        <v>0</v>
      </c>
      <c r="I55" s="458">
        <v>-857.19</v>
      </c>
      <c r="J55" s="458">
        <v>2552.23</v>
      </c>
      <c r="K55" s="458">
        <v>0</v>
      </c>
      <c r="L55" s="458">
        <v>0</v>
      </c>
      <c r="M55" s="458">
        <f t="shared" si="1"/>
        <v>41378.11</v>
      </c>
      <c r="P55" s="639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</row>
    <row r="56" spans="1:47" ht="12.75" outlineLevel="1">
      <c r="A56" s="415" t="s">
        <v>1524</v>
      </c>
      <c r="C56" s="455"/>
      <c r="D56" s="455"/>
      <c r="E56" s="446" t="s">
        <v>1525</v>
      </c>
      <c r="F56" s="456" t="str">
        <f t="shared" si="0"/>
        <v>M W &amp; W S GORDON FD</v>
      </c>
      <c r="G56" s="457">
        <v>16852.88</v>
      </c>
      <c r="H56" s="458">
        <v>0</v>
      </c>
      <c r="I56" s="458">
        <v>-364.04</v>
      </c>
      <c r="J56" s="458">
        <v>1083.9</v>
      </c>
      <c r="K56" s="458">
        <v>0</v>
      </c>
      <c r="L56" s="458">
        <v>0</v>
      </c>
      <c r="M56" s="458">
        <f t="shared" si="1"/>
        <v>17572.74</v>
      </c>
      <c r="P56" s="639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</row>
    <row r="57" spans="1:47" ht="12.75" outlineLevel="1">
      <c r="A57" s="415" t="s">
        <v>1526</v>
      </c>
      <c r="C57" s="455"/>
      <c r="D57" s="455"/>
      <c r="E57" s="446" t="s">
        <v>1527</v>
      </c>
      <c r="F57" s="456" t="str">
        <f t="shared" si="0"/>
        <v>FG HALL-WS GORDON FD</v>
      </c>
      <c r="G57" s="457">
        <v>16781.27</v>
      </c>
      <c r="H57" s="458">
        <v>0</v>
      </c>
      <c r="I57" s="458">
        <v>-362.5</v>
      </c>
      <c r="J57" s="458">
        <v>1079.29</v>
      </c>
      <c r="K57" s="458">
        <v>0</v>
      </c>
      <c r="L57" s="458">
        <v>0</v>
      </c>
      <c r="M57" s="458">
        <f t="shared" si="1"/>
        <v>17498.06</v>
      </c>
      <c r="P57" s="639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</row>
    <row r="58" spans="1:47" ht="12.75" outlineLevel="1">
      <c r="A58" s="415" t="s">
        <v>1528</v>
      </c>
      <c r="C58" s="455"/>
      <c r="D58" s="455"/>
      <c r="E58" s="446" t="s">
        <v>1529</v>
      </c>
      <c r="F58" s="456" t="str">
        <f t="shared" si="0"/>
        <v>S H HARE LIBRARY FD</v>
      </c>
      <c r="G58" s="457">
        <v>66327.44</v>
      </c>
      <c r="H58" s="458">
        <v>0</v>
      </c>
      <c r="I58" s="458">
        <v>-1432.74</v>
      </c>
      <c r="J58" s="458">
        <v>4265.87</v>
      </c>
      <c r="K58" s="458">
        <v>0</v>
      </c>
      <c r="L58" s="458">
        <v>0</v>
      </c>
      <c r="M58" s="458">
        <f t="shared" si="1"/>
        <v>69160.57</v>
      </c>
      <c r="P58" s="639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12.75" outlineLevel="1">
      <c r="A59" s="415" t="s">
        <v>1530</v>
      </c>
      <c r="C59" s="455"/>
      <c r="D59" s="455"/>
      <c r="E59" s="446" t="s">
        <v>1531</v>
      </c>
      <c r="F59" s="456" t="str">
        <f t="shared" si="0"/>
        <v>HARMON SCHOLARS FUND</v>
      </c>
      <c r="G59" s="457">
        <v>226351.04</v>
      </c>
      <c r="H59" s="458">
        <v>0</v>
      </c>
      <c r="I59" s="458">
        <v>-4889.37</v>
      </c>
      <c r="J59" s="458">
        <v>14557.83</v>
      </c>
      <c r="K59" s="458">
        <v>0</v>
      </c>
      <c r="L59" s="458">
        <v>0</v>
      </c>
      <c r="M59" s="458">
        <f t="shared" si="1"/>
        <v>236019.5</v>
      </c>
      <c r="P59" s="639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</row>
    <row r="60" spans="1:47" ht="12.75" outlineLevel="1">
      <c r="A60" s="415" t="s">
        <v>1532</v>
      </c>
      <c r="C60" s="455"/>
      <c r="D60" s="455"/>
      <c r="E60" s="446" t="s">
        <v>1533</v>
      </c>
      <c r="F60" s="456" t="str">
        <f t="shared" si="0"/>
        <v>MIKE GREENE MEMORIAL</v>
      </c>
      <c r="G60" s="457">
        <v>3145.52</v>
      </c>
      <c r="H60" s="458">
        <v>100</v>
      </c>
      <c r="I60" s="458">
        <v>0</v>
      </c>
      <c r="J60" s="458">
        <v>-28.22</v>
      </c>
      <c r="K60" s="458">
        <v>0</v>
      </c>
      <c r="L60" s="458">
        <v>0</v>
      </c>
      <c r="M60" s="458">
        <f t="shared" si="1"/>
        <v>3217.3</v>
      </c>
      <c r="P60" s="639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</row>
    <row r="61" spans="1:47" ht="12.75" outlineLevel="1">
      <c r="A61" s="415" t="s">
        <v>1534</v>
      </c>
      <c r="C61" s="455"/>
      <c r="D61" s="455"/>
      <c r="E61" s="446" t="s">
        <v>1535</v>
      </c>
      <c r="F61" s="456" t="str">
        <f t="shared" si="0"/>
        <v>HALLEY SCHP FUND</v>
      </c>
      <c r="G61" s="457">
        <v>34840.64</v>
      </c>
      <c r="H61" s="458">
        <v>0</v>
      </c>
      <c r="I61" s="458">
        <v>0</v>
      </c>
      <c r="J61" s="458">
        <v>-304.88</v>
      </c>
      <c r="K61" s="458">
        <v>0</v>
      </c>
      <c r="L61" s="458">
        <v>0</v>
      </c>
      <c r="M61" s="458">
        <f t="shared" si="1"/>
        <v>34535.76</v>
      </c>
      <c r="P61" s="639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</row>
    <row r="62" spans="1:47" ht="12.75" outlineLevel="1">
      <c r="A62" s="415" t="s">
        <v>1536</v>
      </c>
      <c r="C62" s="455"/>
      <c r="D62" s="455"/>
      <c r="E62" s="446" t="s">
        <v>1537</v>
      </c>
      <c r="F62" s="456" t="str">
        <f t="shared" si="0"/>
        <v>DR DAN HEDGE SCHP</v>
      </c>
      <c r="G62" s="457">
        <v>19060.8</v>
      </c>
      <c r="H62" s="458">
        <v>0</v>
      </c>
      <c r="I62" s="458">
        <v>-411.73</v>
      </c>
      <c r="J62" s="458">
        <v>1225.89</v>
      </c>
      <c r="K62" s="458">
        <v>0</v>
      </c>
      <c r="L62" s="458">
        <v>0</v>
      </c>
      <c r="M62" s="458">
        <f t="shared" si="1"/>
        <v>19874.96</v>
      </c>
      <c r="P62" s="639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</row>
    <row r="63" spans="1:47" ht="12.75" outlineLevel="1">
      <c r="A63" s="415" t="s">
        <v>1538</v>
      </c>
      <c r="C63" s="455"/>
      <c r="D63" s="455"/>
      <c r="E63" s="446" t="s">
        <v>1539</v>
      </c>
      <c r="F63" s="456" t="str">
        <f t="shared" si="0"/>
        <v>GUERRON LEACH SCHP</v>
      </c>
      <c r="G63" s="457">
        <v>16423.35</v>
      </c>
      <c r="H63" s="458">
        <v>0</v>
      </c>
      <c r="I63" s="458">
        <v>-354.75</v>
      </c>
      <c r="J63" s="458">
        <v>1056.28</v>
      </c>
      <c r="K63" s="458">
        <v>0</v>
      </c>
      <c r="L63" s="458">
        <v>0</v>
      </c>
      <c r="M63" s="458">
        <f t="shared" si="1"/>
        <v>17124.879999999997</v>
      </c>
      <c r="P63" s="639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</row>
    <row r="64" spans="1:47" ht="12.75" outlineLevel="1">
      <c r="A64" s="415" t="s">
        <v>1540</v>
      </c>
      <c r="C64" s="455"/>
      <c r="D64" s="455"/>
      <c r="E64" s="446" t="s">
        <v>1541</v>
      </c>
      <c r="F64" s="456" t="str">
        <f t="shared" si="0"/>
        <v>E B HODGES MEM</v>
      </c>
      <c r="G64" s="457">
        <v>9994.8</v>
      </c>
      <c r="H64" s="458">
        <v>0</v>
      </c>
      <c r="I64" s="458">
        <v>0</v>
      </c>
      <c r="J64" s="458">
        <v>-87.44</v>
      </c>
      <c r="K64" s="458">
        <v>0</v>
      </c>
      <c r="L64" s="458">
        <v>0</v>
      </c>
      <c r="M64" s="458">
        <f t="shared" si="1"/>
        <v>9907.359999999999</v>
      </c>
      <c r="P64" s="639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</row>
    <row r="65" spans="1:47" ht="12.75" outlineLevel="1">
      <c r="A65" s="415" t="s">
        <v>1542</v>
      </c>
      <c r="C65" s="455"/>
      <c r="D65" s="455"/>
      <c r="E65" s="446" t="s">
        <v>1543</v>
      </c>
      <c r="F65" s="456" t="str">
        <f t="shared" si="0"/>
        <v>HOWARD E HUSELTON SC</v>
      </c>
      <c r="G65" s="457">
        <v>12495.94</v>
      </c>
      <c r="H65" s="458">
        <v>0</v>
      </c>
      <c r="I65" s="458">
        <v>-269.9</v>
      </c>
      <c r="J65" s="458">
        <v>803.68</v>
      </c>
      <c r="K65" s="458">
        <v>0</v>
      </c>
      <c r="L65" s="458">
        <v>0</v>
      </c>
      <c r="M65" s="458">
        <f t="shared" si="1"/>
        <v>13029.720000000001</v>
      </c>
      <c r="P65" s="639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</row>
    <row r="66" spans="1:47" ht="12.75" outlineLevel="1">
      <c r="A66" s="415" t="s">
        <v>1544</v>
      </c>
      <c r="C66" s="455"/>
      <c r="D66" s="455"/>
      <c r="E66" s="446" t="s">
        <v>1545</v>
      </c>
      <c r="F66" s="456" t="str">
        <f t="shared" si="0"/>
        <v>IND AAUW END SCHOLAR</v>
      </c>
      <c r="G66" s="457">
        <v>28598.93</v>
      </c>
      <c r="H66" s="458">
        <v>0</v>
      </c>
      <c r="I66" s="458">
        <v>-617.74</v>
      </c>
      <c r="J66" s="458">
        <v>1839.35</v>
      </c>
      <c r="K66" s="458">
        <v>0</v>
      </c>
      <c r="L66" s="458">
        <v>0</v>
      </c>
      <c r="M66" s="458">
        <f t="shared" si="1"/>
        <v>29820.539999999997</v>
      </c>
      <c r="P66" s="639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</row>
    <row r="67" spans="1:47" ht="12.75" outlineLevel="1">
      <c r="A67" s="415" t="s">
        <v>1546</v>
      </c>
      <c r="C67" s="455"/>
      <c r="D67" s="455"/>
      <c r="E67" s="446" t="s">
        <v>1547</v>
      </c>
      <c r="F67" s="456" t="str">
        <f t="shared" si="0"/>
        <v>INDEPEN JAYCEES SCSP</v>
      </c>
      <c r="G67" s="457">
        <v>22245.23</v>
      </c>
      <c r="H67" s="458">
        <v>0</v>
      </c>
      <c r="I67" s="458">
        <v>-480.54</v>
      </c>
      <c r="J67" s="458">
        <v>1430.71</v>
      </c>
      <c r="K67" s="458">
        <v>0</v>
      </c>
      <c r="L67" s="458">
        <v>0</v>
      </c>
      <c r="M67" s="458">
        <f t="shared" si="1"/>
        <v>23195.399999999998</v>
      </c>
      <c r="P67" s="639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</row>
    <row r="68" spans="1:47" ht="12.75" outlineLevel="1">
      <c r="A68" s="415" t="s">
        <v>1548</v>
      </c>
      <c r="C68" s="455"/>
      <c r="D68" s="455"/>
      <c r="E68" s="446" t="s">
        <v>1549</v>
      </c>
      <c r="F68" s="456" t="str">
        <f t="shared" si="0"/>
        <v>INDEP YOUNG MATRONS</v>
      </c>
      <c r="G68" s="457">
        <v>18640.23</v>
      </c>
      <c r="H68" s="458">
        <v>0</v>
      </c>
      <c r="I68" s="458">
        <v>-402.65</v>
      </c>
      <c r="J68" s="458">
        <v>1198.86</v>
      </c>
      <c r="K68" s="458">
        <v>0</v>
      </c>
      <c r="L68" s="458">
        <v>0</v>
      </c>
      <c r="M68" s="458">
        <f t="shared" si="1"/>
        <v>19436.44</v>
      </c>
      <c r="P68" s="639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</row>
    <row r="69" spans="1:47" ht="12.75" outlineLevel="1">
      <c r="A69" s="415" t="s">
        <v>1550</v>
      </c>
      <c r="C69" s="455"/>
      <c r="D69" s="455"/>
      <c r="E69" s="446" t="s">
        <v>1551</v>
      </c>
      <c r="F69" s="456" t="str">
        <f t="shared" si="0"/>
        <v>INFO PROD INC SCHOL</v>
      </c>
      <c r="G69" s="457">
        <v>17237.8</v>
      </c>
      <c r="H69" s="458">
        <v>0</v>
      </c>
      <c r="I69" s="458">
        <v>-372.36</v>
      </c>
      <c r="J69" s="458">
        <v>1108.64</v>
      </c>
      <c r="K69" s="458">
        <v>0</v>
      </c>
      <c r="L69" s="458">
        <v>0</v>
      </c>
      <c r="M69" s="458">
        <f t="shared" si="1"/>
        <v>17974.079999999998</v>
      </c>
      <c r="P69" s="639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</row>
    <row r="70" spans="1:47" ht="12.75" outlineLevel="1">
      <c r="A70" s="415" t="s">
        <v>1552</v>
      </c>
      <c r="C70" s="455"/>
      <c r="D70" s="455"/>
      <c r="E70" s="446" t="s">
        <v>1553</v>
      </c>
      <c r="F70" s="456" t="str">
        <f t="shared" si="0"/>
        <v>DOUGLAS IRWIN MEM SH</v>
      </c>
      <c r="G70" s="457">
        <v>7208.32</v>
      </c>
      <c r="H70" s="458">
        <v>0</v>
      </c>
      <c r="I70" s="458">
        <v>-155.71</v>
      </c>
      <c r="J70" s="458">
        <v>463.62</v>
      </c>
      <c r="K70" s="458">
        <v>0</v>
      </c>
      <c r="L70" s="458">
        <v>0</v>
      </c>
      <c r="M70" s="458">
        <f t="shared" si="1"/>
        <v>7516.23</v>
      </c>
      <c r="P70" s="639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</row>
    <row r="71" spans="1:47" ht="12.75" outlineLevel="1">
      <c r="A71" s="415" t="s">
        <v>1554</v>
      </c>
      <c r="C71" s="455"/>
      <c r="D71" s="455"/>
      <c r="E71" s="446" t="s">
        <v>1555</v>
      </c>
      <c r="F71" s="456" t="str">
        <f t="shared" si="0"/>
        <v>ENID &amp; CROSBY KEMPER</v>
      </c>
      <c r="G71" s="457">
        <v>335441.17</v>
      </c>
      <c r="H71" s="458">
        <v>0</v>
      </c>
      <c r="I71" s="458">
        <v>0</v>
      </c>
      <c r="J71" s="458">
        <v>-2935.16</v>
      </c>
      <c r="K71" s="458">
        <v>0</v>
      </c>
      <c r="L71" s="458">
        <v>0</v>
      </c>
      <c r="M71" s="458">
        <f t="shared" si="1"/>
        <v>332506.01</v>
      </c>
      <c r="P71" s="639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</row>
    <row r="72" spans="1:47" ht="12.75" outlineLevel="1">
      <c r="A72" s="415" t="s">
        <v>1556</v>
      </c>
      <c r="C72" s="455"/>
      <c r="D72" s="455"/>
      <c r="E72" s="446" t="s">
        <v>1557</v>
      </c>
      <c r="F72" s="456" t="str">
        <f t="shared" si="0"/>
        <v>MARY KNUTSON SCHP</v>
      </c>
      <c r="G72" s="457">
        <v>14595.34</v>
      </c>
      <c r="H72" s="458">
        <v>0</v>
      </c>
      <c r="I72" s="458">
        <v>-315.26</v>
      </c>
      <c r="J72" s="458">
        <v>938.7</v>
      </c>
      <c r="K72" s="458">
        <v>0</v>
      </c>
      <c r="L72" s="458">
        <v>0</v>
      </c>
      <c r="M72" s="458">
        <f t="shared" si="1"/>
        <v>15218.78</v>
      </c>
      <c r="P72" s="639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</row>
    <row r="73" spans="1:47" ht="12.75" outlineLevel="1">
      <c r="A73" s="415" t="s">
        <v>1558</v>
      </c>
      <c r="C73" s="455"/>
      <c r="D73" s="455"/>
      <c r="E73" s="446" t="s">
        <v>1559</v>
      </c>
      <c r="F73" s="456" t="str">
        <f aca="true" t="shared" si="2" ref="F73:F136">UPPER(E73)</f>
        <v>E K JACOBS MEM SCHP</v>
      </c>
      <c r="G73" s="457">
        <v>1080527.32</v>
      </c>
      <c r="H73" s="458">
        <v>0</v>
      </c>
      <c r="I73" s="458">
        <v>-23340.32</v>
      </c>
      <c r="J73" s="458">
        <v>69494.34</v>
      </c>
      <c r="K73" s="458">
        <v>0</v>
      </c>
      <c r="L73" s="458">
        <v>0</v>
      </c>
      <c r="M73" s="458">
        <f aca="true" t="shared" si="3" ref="M73:M136">G73+H73+I73+J73-K73+L73</f>
        <v>1126681.34</v>
      </c>
      <c r="P73" s="639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</row>
    <row r="74" spans="1:47" ht="12.75" outlineLevel="1">
      <c r="A74" s="415" t="s">
        <v>1560</v>
      </c>
      <c r="C74" s="455"/>
      <c r="D74" s="455"/>
      <c r="E74" s="446" t="s">
        <v>1561</v>
      </c>
      <c r="F74" s="456" t="str">
        <f t="shared" si="2"/>
        <v>WM JACQUES STUDNT AD</v>
      </c>
      <c r="G74" s="457">
        <v>405932</v>
      </c>
      <c r="H74" s="458">
        <v>334.54</v>
      </c>
      <c r="I74" s="458">
        <v>266.87</v>
      </c>
      <c r="J74" s="458">
        <v>-3558.49</v>
      </c>
      <c r="K74" s="458">
        <v>0</v>
      </c>
      <c r="L74" s="458">
        <v>0</v>
      </c>
      <c r="M74" s="458">
        <f t="shared" si="3"/>
        <v>402974.92</v>
      </c>
      <c r="P74" s="639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</row>
    <row r="75" spans="1:47" ht="12.75" outlineLevel="1">
      <c r="A75" s="415" t="s">
        <v>1562</v>
      </c>
      <c r="C75" s="455"/>
      <c r="D75" s="455"/>
      <c r="E75" s="446" t="s">
        <v>1563</v>
      </c>
      <c r="F75" s="456" t="str">
        <f t="shared" si="2"/>
        <v>JOB SCHOLARSHIP</v>
      </c>
      <c r="G75" s="457">
        <v>29135.25</v>
      </c>
      <c r="H75" s="458">
        <v>0</v>
      </c>
      <c r="I75" s="458">
        <v>0</v>
      </c>
      <c r="J75" s="458">
        <v>-254.93</v>
      </c>
      <c r="K75" s="458">
        <v>0</v>
      </c>
      <c r="L75" s="458">
        <v>0</v>
      </c>
      <c r="M75" s="458">
        <f t="shared" si="3"/>
        <v>28880.32</v>
      </c>
      <c r="P75" s="639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</row>
    <row r="76" spans="1:47" ht="12.75" outlineLevel="1">
      <c r="A76" s="415" t="s">
        <v>1564</v>
      </c>
      <c r="C76" s="455"/>
      <c r="D76" s="455"/>
      <c r="E76" s="446" t="s">
        <v>1565</v>
      </c>
      <c r="F76" s="456" t="str">
        <f t="shared" si="2"/>
        <v>PHYLLIS J JONES</v>
      </c>
      <c r="G76" s="457">
        <v>83367.68</v>
      </c>
      <c r="H76" s="458">
        <v>1000</v>
      </c>
      <c r="I76" s="458">
        <v>-1760.28</v>
      </c>
      <c r="J76" s="458">
        <v>5399.86</v>
      </c>
      <c r="K76" s="458">
        <v>0</v>
      </c>
      <c r="L76" s="458">
        <v>0</v>
      </c>
      <c r="M76" s="458">
        <f t="shared" si="3"/>
        <v>88007.26</v>
      </c>
      <c r="P76" s="639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</row>
    <row r="77" spans="1:47" ht="12.75" outlineLevel="1">
      <c r="A77" s="415" t="s">
        <v>1566</v>
      </c>
      <c r="C77" s="455"/>
      <c r="D77" s="455"/>
      <c r="E77" s="446" t="s">
        <v>1567</v>
      </c>
      <c r="F77" s="456" t="str">
        <f t="shared" si="2"/>
        <v>KC ELEM TEACHERS CLB</v>
      </c>
      <c r="G77" s="457">
        <v>115577.83</v>
      </c>
      <c r="H77" s="458">
        <v>0</v>
      </c>
      <c r="I77" s="458">
        <v>0</v>
      </c>
      <c r="J77" s="458">
        <v>-1011.31</v>
      </c>
      <c r="K77" s="458">
        <v>0</v>
      </c>
      <c r="L77" s="458">
        <v>0</v>
      </c>
      <c r="M77" s="458">
        <f t="shared" si="3"/>
        <v>114566.52</v>
      </c>
      <c r="P77" s="639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</row>
    <row r="78" spans="1:47" ht="12.75" outlineLevel="1">
      <c r="A78" s="415" t="s">
        <v>1568</v>
      </c>
      <c r="C78" s="455"/>
      <c r="D78" s="455"/>
      <c r="E78" s="446" t="s">
        <v>1569</v>
      </c>
      <c r="F78" s="456" t="str">
        <f t="shared" si="2"/>
        <v>K C WOMENS GUILD SCH</v>
      </c>
      <c r="G78" s="457">
        <v>11834.19</v>
      </c>
      <c r="H78" s="458">
        <v>0</v>
      </c>
      <c r="I78" s="458">
        <v>0</v>
      </c>
      <c r="J78" s="458">
        <v>-103.56</v>
      </c>
      <c r="K78" s="458">
        <v>0</v>
      </c>
      <c r="L78" s="458">
        <v>0</v>
      </c>
      <c r="M78" s="458">
        <f t="shared" si="3"/>
        <v>11730.630000000001</v>
      </c>
      <c r="P78" s="639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</row>
    <row r="79" spans="1:47" ht="12.75" outlineLevel="1">
      <c r="A79" s="415" t="s">
        <v>1570</v>
      </c>
      <c r="C79" s="455"/>
      <c r="D79" s="455"/>
      <c r="E79" s="446" t="s">
        <v>1571</v>
      </c>
      <c r="F79" s="456" t="str">
        <f t="shared" si="2"/>
        <v>M B KEMP END SCHP</v>
      </c>
      <c r="G79" s="457">
        <v>68386.05</v>
      </c>
      <c r="H79" s="458">
        <v>0</v>
      </c>
      <c r="I79" s="458">
        <v>-1477.2</v>
      </c>
      <c r="J79" s="458">
        <v>4398.26</v>
      </c>
      <c r="K79" s="458">
        <v>0</v>
      </c>
      <c r="L79" s="458">
        <v>0</v>
      </c>
      <c r="M79" s="458">
        <f t="shared" si="3"/>
        <v>71307.11</v>
      </c>
      <c r="P79" s="639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</row>
    <row r="80" spans="1:47" ht="12.75" outlineLevel="1">
      <c r="A80" s="415" t="s">
        <v>1572</v>
      </c>
      <c r="C80" s="455"/>
      <c r="D80" s="455"/>
      <c r="E80" s="446" t="s">
        <v>1573</v>
      </c>
      <c r="F80" s="456" t="str">
        <f t="shared" si="2"/>
        <v>ARTHUR KRIEHN SCH</v>
      </c>
      <c r="G80" s="457">
        <v>552521.92</v>
      </c>
      <c r="H80" s="458">
        <v>10124</v>
      </c>
      <c r="I80" s="458">
        <v>-11581.71</v>
      </c>
      <c r="J80" s="458">
        <v>35712.95</v>
      </c>
      <c r="K80" s="458">
        <v>0</v>
      </c>
      <c r="L80" s="458">
        <v>0</v>
      </c>
      <c r="M80" s="458">
        <f t="shared" si="3"/>
        <v>586777.16</v>
      </c>
      <c r="P80" s="639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</row>
    <row r="81" spans="1:47" ht="12.75" outlineLevel="1">
      <c r="A81" s="415" t="s">
        <v>1574</v>
      </c>
      <c r="C81" s="455"/>
      <c r="D81" s="455"/>
      <c r="E81" s="446" t="s">
        <v>1575</v>
      </c>
      <c r="F81" s="456" t="str">
        <f t="shared" si="2"/>
        <v>ALLEN CRONK SCHP</v>
      </c>
      <c r="G81" s="457">
        <v>12535.84</v>
      </c>
      <c r="H81" s="458">
        <v>0</v>
      </c>
      <c r="I81" s="458">
        <v>-270.79</v>
      </c>
      <c r="J81" s="458">
        <v>806.23</v>
      </c>
      <c r="K81" s="458">
        <v>0</v>
      </c>
      <c r="L81" s="458">
        <v>0</v>
      </c>
      <c r="M81" s="458">
        <f t="shared" si="3"/>
        <v>13071.279999999999</v>
      </c>
      <c r="P81" s="639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</row>
    <row r="82" spans="1:47" ht="12.75" outlineLevel="1">
      <c r="A82" s="415" t="s">
        <v>1576</v>
      </c>
      <c r="C82" s="455"/>
      <c r="D82" s="455"/>
      <c r="E82" s="446" t="s">
        <v>1577</v>
      </c>
      <c r="F82" s="456" t="str">
        <f t="shared" si="2"/>
        <v>SANFORD B LADD AWARD</v>
      </c>
      <c r="G82" s="457">
        <v>3326.39</v>
      </c>
      <c r="H82" s="458">
        <v>0</v>
      </c>
      <c r="I82" s="458">
        <v>-71.85</v>
      </c>
      <c r="J82" s="458">
        <v>213.93</v>
      </c>
      <c r="K82" s="458">
        <v>0</v>
      </c>
      <c r="L82" s="458">
        <v>0</v>
      </c>
      <c r="M82" s="458">
        <f t="shared" si="3"/>
        <v>3468.47</v>
      </c>
      <c r="P82" s="639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</row>
    <row r="83" spans="1:47" ht="12.75" outlineLevel="1">
      <c r="A83" s="415" t="s">
        <v>1578</v>
      </c>
      <c r="C83" s="455"/>
      <c r="D83" s="455"/>
      <c r="E83" s="446" t="s">
        <v>1579</v>
      </c>
      <c r="F83" s="456" t="str">
        <f t="shared" si="2"/>
        <v>RALPH S LATSHAW AWD</v>
      </c>
      <c r="G83" s="457">
        <v>9751.32</v>
      </c>
      <c r="H83" s="458">
        <v>0</v>
      </c>
      <c r="I83" s="458">
        <v>-210.63</v>
      </c>
      <c r="J83" s="458">
        <v>627.16</v>
      </c>
      <c r="K83" s="458">
        <v>0</v>
      </c>
      <c r="L83" s="458">
        <v>0</v>
      </c>
      <c r="M83" s="458">
        <f t="shared" si="3"/>
        <v>10167.85</v>
      </c>
      <c r="P83" s="639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</row>
    <row r="84" spans="1:47" ht="12.75" outlineLevel="1">
      <c r="A84" s="415" t="s">
        <v>1580</v>
      </c>
      <c r="C84" s="455"/>
      <c r="D84" s="455"/>
      <c r="E84" s="446" t="s">
        <v>1581</v>
      </c>
      <c r="F84" s="456" t="str">
        <f t="shared" si="2"/>
        <v>LEATHERMAN SCHOL FD</v>
      </c>
      <c r="G84" s="457">
        <v>106658.08</v>
      </c>
      <c r="H84" s="458">
        <v>0</v>
      </c>
      <c r="I84" s="458">
        <v>-2303.91</v>
      </c>
      <c r="J84" s="458">
        <v>6859.73</v>
      </c>
      <c r="K84" s="458">
        <v>0</v>
      </c>
      <c r="L84" s="458">
        <v>0</v>
      </c>
      <c r="M84" s="458">
        <f t="shared" si="3"/>
        <v>111213.9</v>
      </c>
      <c r="P84" s="639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</row>
    <row r="85" spans="1:47" ht="12.75" outlineLevel="1">
      <c r="A85" s="415" t="s">
        <v>1582</v>
      </c>
      <c r="C85" s="455"/>
      <c r="D85" s="455"/>
      <c r="E85" s="446" t="s">
        <v>1583</v>
      </c>
      <c r="F85" s="456" t="str">
        <f t="shared" si="2"/>
        <v>D LIEBERMAN MEM SCHP</v>
      </c>
      <c r="G85" s="457">
        <v>62064.52</v>
      </c>
      <c r="H85" s="458">
        <v>0</v>
      </c>
      <c r="I85" s="458">
        <v>0</v>
      </c>
      <c r="J85" s="458">
        <v>-543.08</v>
      </c>
      <c r="K85" s="458">
        <v>0</v>
      </c>
      <c r="L85" s="458">
        <v>0</v>
      </c>
      <c r="M85" s="458">
        <f t="shared" si="3"/>
        <v>61521.439999999995</v>
      </c>
      <c r="P85" s="639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</row>
    <row r="86" spans="1:47" ht="12.75" outlineLevel="1">
      <c r="A86" s="415" t="s">
        <v>1584</v>
      </c>
      <c r="C86" s="455"/>
      <c r="D86" s="455"/>
      <c r="E86" s="446" t="s">
        <v>1585</v>
      </c>
      <c r="F86" s="456" t="str">
        <f t="shared" si="2"/>
        <v>R &amp; A M LUYBEN SCHP</v>
      </c>
      <c r="G86" s="457">
        <v>24459.19</v>
      </c>
      <c r="H86" s="458">
        <v>220</v>
      </c>
      <c r="I86" s="458">
        <v>-517</v>
      </c>
      <c r="J86" s="458">
        <v>1577.4</v>
      </c>
      <c r="K86" s="458">
        <v>0</v>
      </c>
      <c r="L86" s="458">
        <v>0</v>
      </c>
      <c r="M86" s="458">
        <f t="shared" si="3"/>
        <v>25739.59</v>
      </c>
      <c r="P86" s="639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</row>
    <row r="87" spans="1:47" ht="12.75" outlineLevel="1">
      <c r="A87" s="415" t="s">
        <v>1586</v>
      </c>
      <c r="C87" s="455"/>
      <c r="D87" s="455"/>
      <c r="E87" s="446" t="s">
        <v>1587</v>
      </c>
      <c r="F87" s="456" t="str">
        <f t="shared" si="2"/>
        <v>MARGOLIS CONSERV SCH</v>
      </c>
      <c r="G87" s="457">
        <v>34864.22</v>
      </c>
      <c r="H87" s="458">
        <v>0</v>
      </c>
      <c r="I87" s="458">
        <v>-753.09</v>
      </c>
      <c r="J87" s="458">
        <v>2242.32</v>
      </c>
      <c r="K87" s="458">
        <v>0</v>
      </c>
      <c r="L87" s="458">
        <v>0</v>
      </c>
      <c r="M87" s="458">
        <f t="shared" si="3"/>
        <v>36353.450000000004</v>
      </c>
      <c r="P87" s="639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</row>
    <row r="88" spans="1:47" ht="12.75" outlineLevel="1">
      <c r="A88" s="415" t="s">
        <v>1588</v>
      </c>
      <c r="C88" s="455"/>
      <c r="D88" s="455"/>
      <c r="E88" s="446" t="s">
        <v>1589</v>
      </c>
      <c r="F88" s="456" t="str">
        <f t="shared" si="2"/>
        <v>PAT MCILRATH SCHP</v>
      </c>
      <c r="G88" s="457">
        <v>58111.44</v>
      </c>
      <c r="H88" s="458">
        <v>100</v>
      </c>
      <c r="I88" s="458">
        <v>0</v>
      </c>
      <c r="J88" s="458">
        <v>-510.24</v>
      </c>
      <c r="K88" s="458">
        <v>0</v>
      </c>
      <c r="L88" s="458">
        <v>0</v>
      </c>
      <c r="M88" s="458">
        <f t="shared" si="3"/>
        <v>57701.200000000004</v>
      </c>
      <c r="P88" s="639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</row>
    <row r="89" spans="1:47" ht="12.75" outlineLevel="1">
      <c r="A89" s="415" t="s">
        <v>1590</v>
      </c>
      <c r="C89" s="455"/>
      <c r="D89" s="455"/>
      <c r="E89" s="446" t="s">
        <v>1591</v>
      </c>
      <c r="F89" s="456" t="str">
        <f t="shared" si="2"/>
        <v>MCCOY-BALDUS SCHP</v>
      </c>
      <c r="G89" s="457">
        <v>5841.88</v>
      </c>
      <c r="H89" s="458">
        <v>0</v>
      </c>
      <c r="I89" s="458">
        <v>0</v>
      </c>
      <c r="J89" s="458">
        <v>-51.11</v>
      </c>
      <c r="K89" s="458">
        <v>0</v>
      </c>
      <c r="L89" s="458">
        <v>0</v>
      </c>
      <c r="M89" s="458">
        <f t="shared" si="3"/>
        <v>5790.77</v>
      </c>
      <c r="P89" s="639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</row>
    <row r="90" spans="1:47" ht="12.75" outlineLevel="1">
      <c r="A90" s="415" t="s">
        <v>1592</v>
      </c>
      <c r="C90" s="455"/>
      <c r="D90" s="455"/>
      <c r="E90" s="446" t="s">
        <v>1593</v>
      </c>
      <c r="F90" s="456" t="str">
        <f t="shared" si="2"/>
        <v>CAMPOBELLO MC SWEGIN</v>
      </c>
      <c r="G90" s="457">
        <v>13953.17</v>
      </c>
      <c r="H90" s="458">
        <v>1000</v>
      </c>
      <c r="I90" s="458">
        <v>-288.79</v>
      </c>
      <c r="J90" s="458">
        <v>914.56</v>
      </c>
      <c r="K90" s="458">
        <v>0</v>
      </c>
      <c r="L90" s="458">
        <v>0</v>
      </c>
      <c r="M90" s="458">
        <f t="shared" si="3"/>
        <v>15578.939999999999</v>
      </c>
      <c r="P90" s="639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</row>
    <row r="91" spans="1:47" ht="12.75" outlineLevel="1">
      <c r="A91" s="415" t="s">
        <v>1594</v>
      </c>
      <c r="C91" s="455"/>
      <c r="D91" s="455"/>
      <c r="E91" s="446" t="s">
        <v>1595</v>
      </c>
      <c r="F91" s="456" t="str">
        <f t="shared" si="2"/>
        <v>MKTG COMM SCHP</v>
      </c>
      <c r="G91" s="457">
        <v>21030.56</v>
      </c>
      <c r="H91" s="458">
        <v>0</v>
      </c>
      <c r="I91" s="458">
        <v>0</v>
      </c>
      <c r="J91" s="458">
        <v>-184</v>
      </c>
      <c r="K91" s="458">
        <v>0</v>
      </c>
      <c r="L91" s="458">
        <v>0</v>
      </c>
      <c r="M91" s="458">
        <f t="shared" si="3"/>
        <v>20846.56</v>
      </c>
      <c r="P91" s="639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</row>
    <row r="92" spans="1:47" ht="12.75" outlineLevel="1">
      <c r="A92" s="415" t="s">
        <v>1596</v>
      </c>
      <c r="C92" s="455"/>
      <c r="D92" s="455"/>
      <c r="E92" s="446" t="s">
        <v>1597</v>
      </c>
      <c r="F92" s="456" t="str">
        <f t="shared" si="2"/>
        <v>MONTGOMERY MEM SCHP</v>
      </c>
      <c r="G92" s="457">
        <v>5365.33</v>
      </c>
      <c r="H92" s="458">
        <v>0</v>
      </c>
      <c r="I92" s="458">
        <v>-115.9</v>
      </c>
      <c r="J92" s="458">
        <v>345.09</v>
      </c>
      <c r="K92" s="458">
        <v>0</v>
      </c>
      <c r="L92" s="458">
        <v>0</v>
      </c>
      <c r="M92" s="458">
        <f t="shared" si="3"/>
        <v>5594.52</v>
      </c>
      <c r="P92" s="639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</row>
    <row r="93" spans="1:47" ht="12.75" outlineLevel="1">
      <c r="A93" s="415" t="s">
        <v>1598</v>
      </c>
      <c r="C93" s="455"/>
      <c r="D93" s="455"/>
      <c r="E93" s="446" t="s">
        <v>1599</v>
      </c>
      <c r="F93" s="456" t="str">
        <f t="shared" si="2"/>
        <v>ANNETTE MOORE AWARD</v>
      </c>
      <c r="G93" s="457">
        <v>1296.1</v>
      </c>
      <c r="H93" s="458">
        <v>0</v>
      </c>
      <c r="I93" s="458">
        <v>-28.01</v>
      </c>
      <c r="J93" s="458">
        <v>83.36</v>
      </c>
      <c r="K93" s="458">
        <v>0</v>
      </c>
      <c r="L93" s="458">
        <v>0</v>
      </c>
      <c r="M93" s="458">
        <f t="shared" si="3"/>
        <v>1351.4499999999998</v>
      </c>
      <c r="P93" s="639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</row>
    <row r="94" spans="1:47" ht="12.75" outlineLevel="1">
      <c r="A94" s="415" t="s">
        <v>1600</v>
      </c>
      <c r="C94" s="455"/>
      <c r="D94" s="455"/>
      <c r="E94" s="446" t="s">
        <v>1601</v>
      </c>
      <c r="F94" s="456" t="str">
        <f t="shared" si="2"/>
        <v>JOHN P MORGAN SCHP</v>
      </c>
      <c r="G94" s="457">
        <v>10060.67</v>
      </c>
      <c r="H94" s="458">
        <v>0</v>
      </c>
      <c r="I94" s="458">
        <v>0</v>
      </c>
      <c r="J94" s="458">
        <v>-88.03</v>
      </c>
      <c r="K94" s="458">
        <v>0</v>
      </c>
      <c r="L94" s="458">
        <v>0</v>
      </c>
      <c r="M94" s="458">
        <f t="shared" si="3"/>
        <v>9972.64</v>
      </c>
      <c r="P94" s="639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</row>
    <row r="95" spans="1:47" ht="12.75" outlineLevel="1">
      <c r="A95" s="415" t="s">
        <v>1602</v>
      </c>
      <c r="C95" s="455"/>
      <c r="D95" s="455"/>
      <c r="E95" s="446" t="s">
        <v>1603</v>
      </c>
      <c r="F95" s="456" t="str">
        <f t="shared" si="2"/>
        <v>MORRIS ASSOC-KC BANK</v>
      </c>
      <c r="G95" s="457">
        <v>13477.37</v>
      </c>
      <c r="H95" s="458">
        <v>0</v>
      </c>
      <c r="I95" s="458">
        <v>0</v>
      </c>
      <c r="J95" s="458">
        <v>-117.93</v>
      </c>
      <c r="K95" s="458">
        <v>0</v>
      </c>
      <c r="L95" s="458">
        <v>0</v>
      </c>
      <c r="M95" s="458">
        <f t="shared" si="3"/>
        <v>13359.44</v>
      </c>
      <c r="P95" s="639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</row>
    <row r="96" spans="1:47" ht="12.75" outlineLevel="1">
      <c r="A96" s="415" t="s">
        <v>1604</v>
      </c>
      <c r="C96" s="455"/>
      <c r="D96" s="455"/>
      <c r="E96" s="446" t="s">
        <v>1605</v>
      </c>
      <c r="F96" s="456" t="str">
        <f t="shared" si="2"/>
        <v>NARAS MUSIC AWARD</v>
      </c>
      <c r="G96" s="457">
        <v>19186.19</v>
      </c>
      <c r="H96" s="458">
        <v>0</v>
      </c>
      <c r="I96" s="458">
        <v>-414.43</v>
      </c>
      <c r="J96" s="458">
        <v>1233.95</v>
      </c>
      <c r="K96" s="458">
        <v>0</v>
      </c>
      <c r="L96" s="458">
        <v>0</v>
      </c>
      <c r="M96" s="458">
        <f t="shared" si="3"/>
        <v>20005.71</v>
      </c>
      <c r="P96" s="639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</row>
    <row r="97" spans="1:47" ht="12.75" outlineLevel="1">
      <c r="A97" s="415" t="s">
        <v>1606</v>
      </c>
      <c r="C97" s="455"/>
      <c r="D97" s="455"/>
      <c r="E97" s="446" t="s">
        <v>1607</v>
      </c>
      <c r="F97" s="456" t="str">
        <f t="shared" si="2"/>
        <v>E H NEWCOMB MEM SCHP</v>
      </c>
      <c r="G97" s="457">
        <v>32960.33</v>
      </c>
      <c r="H97" s="458">
        <v>1000</v>
      </c>
      <c r="I97" s="458">
        <v>-637.71</v>
      </c>
      <c r="J97" s="458">
        <v>2223.08</v>
      </c>
      <c r="K97" s="458">
        <v>0</v>
      </c>
      <c r="L97" s="458">
        <v>0</v>
      </c>
      <c r="M97" s="458">
        <f t="shared" si="3"/>
        <v>35545.700000000004</v>
      </c>
      <c r="P97" s="639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</row>
    <row r="98" spans="1:47" ht="12.75" outlineLevel="1">
      <c r="A98" s="415" t="s">
        <v>1608</v>
      </c>
      <c r="C98" s="455"/>
      <c r="D98" s="455"/>
      <c r="E98" s="446" t="s">
        <v>1609</v>
      </c>
      <c r="F98" s="456" t="str">
        <f t="shared" si="2"/>
        <v>NEWCOMB SO CA SCHP</v>
      </c>
      <c r="G98" s="457">
        <v>32010.13</v>
      </c>
      <c r="H98" s="458">
        <v>1000</v>
      </c>
      <c r="I98" s="458">
        <v>-617.2</v>
      </c>
      <c r="J98" s="458">
        <v>2161.97</v>
      </c>
      <c r="K98" s="458">
        <v>0</v>
      </c>
      <c r="L98" s="458">
        <v>0</v>
      </c>
      <c r="M98" s="458">
        <f t="shared" si="3"/>
        <v>34554.9</v>
      </c>
      <c r="P98" s="639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</row>
    <row r="99" spans="1:47" ht="12.75" outlineLevel="1">
      <c r="A99" s="415" t="s">
        <v>1610</v>
      </c>
      <c r="C99" s="455"/>
      <c r="D99" s="455"/>
      <c r="E99" s="446" t="s">
        <v>1611</v>
      </c>
      <c r="F99" s="456" t="str">
        <f t="shared" si="2"/>
        <v>OELSNER SCHOLARSHIP</v>
      </c>
      <c r="G99" s="457">
        <v>62118.48</v>
      </c>
      <c r="H99" s="458">
        <v>100000</v>
      </c>
      <c r="I99" s="458">
        <v>1030.5</v>
      </c>
      <c r="J99" s="458">
        <v>13996.23</v>
      </c>
      <c r="K99" s="458">
        <v>0</v>
      </c>
      <c r="L99" s="458">
        <v>0</v>
      </c>
      <c r="M99" s="458">
        <f t="shared" si="3"/>
        <v>177145.21000000002</v>
      </c>
      <c r="P99" s="639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</row>
    <row r="100" spans="1:47" ht="12.75" outlineLevel="1">
      <c r="A100" s="415" t="s">
        <v>1612</v>
      </c>
      <c r="C100" s="455"/>
      <c r="D100" s="455"/>
      <c r="E100" s="446" t="s">
        <v>1613</v>
      </c>
      <c r="F100" s="436" t="str">
        <f t="shared" si="2"/>
        <v>MERRILL OTIS FUND</v>
      </c>
      <c r="G100" s="499">
        <v>6604.9</v>
      </c>
      <c r="H100" s="458">
        <v>0</v>
      </c>
      <c r="I100" s="458">
        <v>-142.68</v>
      </c>
      <c r="J100" s="458">
        <v>424.77</v>
      </c>
      <c r="K100" s="458">
        <v>0</v>
      </c>
      <c r="L100" s="458">
        <v>0</v>
      </c>
      <c r="M100" s="458">
        <f t="shared" si="3"/>
        <v>6886.99</v>
      </c>
      <c r="N100" s="455"/>
      <c r="P100" s="639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</row>
    <row r="101" spans="1:47" s="502" customFormat="1" ht="12.75" outlineLevel="1">
      <c r="A101" s="502" t="s">
        <v>1614</v>
      </c>
      <c r="B101" s="503"/>
      <c r="C101" s="455"/>
      <c r="D101" s="455"/>
      <c r="E101" s="455" t="s">
        <v>1615</v>
      </c>
      <c r="F101" s="504" t="str">
        <f t="shared" si="2"/>
        <v>DUDLEY PITTS MEMORAL</v>
      </c>
      <c r="G101" s="505">
        <v>26279.65</v>
      </c>
      <c r="H101" s="506">
        <v>0</v>
      </c>
      <c r="I101" s="506">
        <v>-567.65</v>
      </c>
      <c r="J101" s="506">
        <v>1690.19</v>
      </c>
      <c r="K101" s="506">
        <v>0</v>
      </c>
      <c r="L101" s="506">
        <v>0</v>
      </c>
      <c r="M101" s="506">
        <f t="shared" si="3"/>
        <v>27402.19</v>
      </c>
      <c r="N101" s="122"/>
      <c r="O101" s="507"/>
      <c r="P101" s="639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</row>
    <row r="102" spans="1:47" ht="12.75" outlineLevel="1">
      <c r="A102" s="415" t="s">
        <v>1616</v>
      </c>
      <c r="C102" s="455"/>
      <c r="D102" s="455"/>
      <c r="E102" s="446" t="s">
        <v>1617</v>
      </c>
      <c r="F102" s="456" t="str">
        <f t="shared" si="2"/>
        <v>NORMAN&amp;ELAINE POLSKY END FD</v>
      </c>
      <c r="G102" s="457">
        <v>82836.31</v>
      </c>
      <c r="H102" s="458">
        <v>4000</v>
      </c>
      <c r="I102" s="458">
        <v>1959.52</v>
      </c>
      <c r="J102" s="458">
        <v>5796.37</v>
      </c>
      <c r="K102" s="458">
        <v>0</v>
      </c>
      <c r="L102" s="458">
        <v>3000</v>
      </c>
      <c r="M102" s="458">
        <f t="shared" si="3"/>
        <v>97592.2</v>
      </c>
      <c r="P102" s="639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</row>
    <row r="103" spans="1:47" ht="12.75" outlineLevel="1">
      <c r="A103" s="415" t="s">
        <v>1618</v>
      </c>
      <c r="C103" s="455"/>
      <c r="D103" s="455"/>
      <c r="E103" s="446" t="s">
        <v>1619</v>
      </c>
      <c r="F103" s="456" t="str">
        <f t="shared" si="2"/>
        <v>N J S QUERL SCHOLAR</v>
      </c>
      <c r="G103" s="457">
        <v>389267.25</v>
      </c>
      <c r="H103" s="458">
        <v>0</v>
      </c>
      <c r="I103" s="458">
        <v>-8408.52</v>
      </c>
      <c r="J103" s="458">
        <v>25035.79</v>
      </c>
      <c r="K103" s="458">
        <v>0</v>
      </c>
      <c r="L103" s="458">
        <v>0</v>
      </c>
      <c r="M103" s="458">
        <f t="shared" si="3"/>
        <v>405894.51999999996</v>
      </c>
      <c r="P103" s="639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</row>
    <row r="104" spans="1:47" ht="12.75" outlineLevel="1">
      <c r="A104" s="415" t="s">
        <v>1620</v>
      </c>
      <c r="C104" s="455"/>
      <c r="D104" s="455"/>
      <c r="E104" s="446" t="s">
        <v>1621</v>
      </c>
      <c r="F104" s="456" t="str">
        <f t="shared" si="2"/>
        <v>RICH CORP LAW PRIZE</v>
      </c>
      <c r="G104" s="457">
        <v>70829.23</v>
      </c>
      <c r="H104" s="458">
        <v>0</v>
      </c>
      <c r="I104" s="458">
        <v>-1529.11</v>
      </c>
      <c r="J104" s="458">
        <v>4550.35</v>
      </c>
      <c r="K104" s="458">
        <v>0</v>
      </c>
      <c r="L104" s="458">
        <v>0</v>
      </c>
      <c r="M104" s="458">
        <f t="shared" si="3"/>
        <v>73850.47</v>
      </c>
      <c r="P104" s="639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</row>
    <row r="105" spans="1:47" ht="12.75" outlineLevel="1">
      <c r="A105" s="415" t="s">
        <v>1622</v>
      </c>
      <c r="C105" s="455"/>
      <c r="D105" s="455"/>
      <c r="E105" s="446" t="s">
        <v>1623</v>
      </c>
      <c r="F105" s="456" t="str">
        <f t="shared" si="2"/>
        <v>RILEY DENTAL SCHP</v>
      </c>
      <c r="G105" s="457">
        <v>9597.19</v>
      </c>
      <c r="H105" s="458">
        <v>0</v>
      </c>
      <c r="I105" s="458">
        <v>0</v>
      </c>
      <c r="J105" s="458">
        <v>-83.98</v>
      </c>
      <c r="K105" s="458">
        <v>0</v>
      </c>
      <c r="L105" s="458">
        <v>0</v>
      </c>
      <c r="M105" s="458">
        <f t="shared" si="3"/>
        <v>9513.210000000001</v>
      </c>
      <c r="P105" s="639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</row>
    <row r="106" spans="1:47" ht="12.75" outlineLevel="1">
      <c r="A106" s="415" t="s">
        <v>1624</v>
      </c>
      <c r="C106" s="455"/>
      <c r="D106" s="455"/>
      <c r="E106" s="446" t="s">
        <v>1625</v>
      </c>
      <c r="F106" s="456" t="str">
        <f t="shared" si="2"/>
        <v>DONALD W REYNOLDS SH</v>
      </c>
      <c r="G106" s="457">
        <v>15224.35</v>
      </c>
      <c r="H106" s="458">
        <v>0</v>
      </c>
      <c r="I106" s="458">
        <v>-328.86</v>
      </c>
      <c r="J106" s="458">
        <v>979.15</v>
      </c>
      <c r="K106" s="458">
        <v>0</v>
      </c>
      <c r="L106" s="458">
        <v>0</v>
      </c>
      <c r="M106" s="458">
        <f t="shared" si="3"/>
        <v>15874.64</v>
      </c>
      <c r="P106" s="639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</row>
    <row r="107" spans="1:47" ht="12.75" outlineLevel="1">
      <c r="A107" s="415" t="s">
        <v>1626</v>
      </c>
      <c r="C107" s="455"/>
      <c r="D107" s="455"/>
      <c r="E107" s="446" t="s">
        <v>1627</v>
      </c>
      <c r="F107" s="456" t="str">
        <f t="shared" si="2"/>
        <v>S &amp; C ROACH SCHP</v>
      </c>
      <c r="G107" s="457">
        <v>62946.47</v>
      </c>
      <c r="H107" s="458">
        <v>0</v>
      </c>
      <c r="I107" s="458">
        <v>-1359.7</v>
      </c>
      <c r="J107" s="458">
        <v>4048.43</v>
      </c>
      <c r="K107" s="458">
        <v>0</v>
      </c>
      <c r="L107" s="458">
        <v>0</v>
      </c>
      <c r="M107" s="458">
        <f t="shared" si="3"/>
        <v>65635.2</v>
      </c>
      <c r="P107" s="639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</row>
    <row r="108" spans="1:47" ht="12.75" outlineLevel="1">
      <c r="A108" s="415" t="s">
        <v>1628</v>
      </c>
      <c r="C108" s="455"/>
      <c r="D108" s="455"/>
      <c r="E108" s="446" t="s">
        <v>1629</v>
      </c>
      <c r="F108" s="456" t="str">
        <f t="shared" si="2"/>
        <v>ROBERTSON SCHP</v>
      </c>
      <c r="G108" s="457">
        <v>69907.87</v>
      </c>
      <c r="H108" s="458">
        <v>0</v>
      </c>
      <c r="I108" s="458">
        <v>0</v>
      </c>
      <c r="J108" s="458">
        <v>-611.7</v>
      </c>
      <c r="K108" s="458">
        <v>0</v>
      </c>
      <c r="L108" s="458">
        <v>0</v>
      </c>
      <c r="M108" s="458">
        <f t="shared" si="3"/>
        <v>69296.17</v>
      </c>
      <c r="P108" s="639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</row>
    <row r="109" spans="1:47" ht="12.75" outlineLevel="1">
      <c r="A109" s="415" t="s">
        <v>1630</v>
      </c>
      <c r="C109" s="455"/>
      <c r="D109" s="455"/>
      <c r="E109" s="446" t="s">
        <v>1631</v>
      </c>
      <c r="F109" s="456" t="str">
        <f t="shared" si="2"/>
        <v>OMAR E ROBINSON</v>
      </c>
      <c r="G109" s="457">
        <v>343436.79</v>
      </c>
      <c r="H109" s="458">
        <v>0</v>
      </c>
      <c r="I109" s="458">
        <v>-7418.55</v>
      </c>
      <c r="J109" s="458">
        <v>22088.19</v>
      </c>
      <c r="K109" s="458">
        <v>0</v>
      </c>
      <c r="L109" s="458">
        <v>0</v>
      </c>
      <c r="M109" s="458">
        <f t="shared" si="3"/>
        <v>358106.43</v>
      </c>
      <c r="P109" s="639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</row>
    <row r="110" spans="1:47" ht="12.75" outlineLevel="1">
      <c r="A110" s="415" t="s">
        <v>1632</v>
      </c>
      <c r="C110" s="455"/>
      <c r="D110" s="455"/>
      <c r="E110" s="446" t="s">
        <v>1633</v>
      </c>
      <c r="F110" s="456" t="str">
        <f t="shared" si="2"/>
        <v>LOUIS H EHRLICH SCHL</v>
      </c>
      <c r="G110" s="457">
        <v>39215.21</v>
      </c>
      <c r="H110" s="458">
        <v>0</v>
      </c>
      <c r="I110" s="458">
        <v>0</v>
      </c>
      <c r="J110" s="458">
        <v>-343.13</v>
      </c>
      <c r="K110" s="458">
        <v>0</v>
      </c>
      <c r="L110" s="458">
        <v>0</v>
      </c>
      <c r="M110" s="458">
        <f t="shared" si="3"/>
        <v>38872.08</v>
      </c>
      <c r="P110" s="639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</row>
    <row r="111" spans="1:47" ht="12.75" outlineLevel="1">
      <c r="A111" s="415" t="s">
        <v>1634</v>
      </c>
      <c r="C111" s="455"/>
      <c r="D111" s="455"/>
      <c r="E111" s="446" t="s">
        <v>1635</v>
      </c>
      <c r="F111" s="456" t="str">
        <f t="shared" si="2"/>
        <v>L S ROTHSCHILD FUND</v>
      </c>
      <c r="G111" s="457">
        <v>488406.88</v>
      </c>
      <c r="H111" s="458">
        <v>0</v>
      </c>
      <c r="I111" s="458">
        <v>-10550</v>
      </c>
      <c r="J111" s="458">
        <v>31411.99</v>
      </c>
      <c r="K111" s="458">
        <v>0</v>
      </c>
      <c r="L111" s="458">
        <v>0</v>
      </c>
      <c r="M111" s="458">
        <f t="shared" si="3"/>
        <v>509268.87</v>
      </c>
      <c r="P111" s="639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</row>
    <row r="112" spans="1:47" ht="12.75" outlineLevel="1">
      <c r="A112" s="415" t="s">
        <v>1636</v>
      </c>
      <c r="C112" s="455"/>
      <c r="D112" s="455"/>
      <c r="E112" s="446" t="s">
        <v>1637</v>
      </c>
      <c r="F112" s="456" t="str">
        <f t="shared" si="2"/>
        <v>CAROLINE SCHUTTE SCH</v>
      </c>
      <c r="G112" s="457">
        <v>258567.92</v>
      </c>
      <c r="H112" s="458">
        <v>0</v>
      </c>
      <c r="I112" s="458">
        <v>-6934.52</v>
      </c>
      <c r="J112" s="458">
        <v>16618.67</v>
      </c>
      <c r="K112" s="458">
        <v>0</v>
      </c>
      <c r="L112" s="458">
        <v>0</v>
      </c>
      <c r="M112" s="458">
        <f t="shared" si="3"/>
        <v>268252.07</v>
      </c>
      <c r="P112" s="639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</row>
    <row r="113" spans="1:47" ht="12.75" outlineLevel="1">
      <c r="A113" s="415" t="s">
        <v>1638</v>
      </c>
      <c r="C113" s="455"/>
      <c r="D113" s="455"/>
      <c r="E113" s="446" t="s">
        <v>1639</v>
      </c>
      <c r="F113" s="456" t="str">
        <f t="shared" si="2"/>
        <v>SHAH MEDICAL SCHP</v>
      </c>
      <c r="G113" s="457">
        <v>10239.17</v>
      </c>
      <c r="H113" s="458">
        <v>0</v>
      </c>
      <c r="I113" s="458">
        <v>-221.19</v>
      </c>
      <c r="J113" s="458">
        <v>658.52</v>
      </c>
      <c r="K113" s="458">
        <v>0</v>
      </c>
      <c r="L113" s="458">
        <v>0</v>
      </c>
      <c r="M113" s="458">
        <f t="shared" si="3"/>
        <v>10676.5</v>
      </c>
      <c r="P113" s="639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</row>
    <row r="114" spans="1:47" ht="12.75" outlineLevel="1">
      <c r="A114" s="415" t="s">
        <v>1640</v>
      </c>
      <c r="C114" s="455"/>
      <c r="D114" s="455"/>
      <c r="E114" s="446" t="s">
        <v>1641</v>
      </c>
      <c r="F114" s="456" t="str">
        <f t="shared" si="2"/>
        <v>SMITHER SCHOLARSHIP</v>
      </c>
      <c r="G114" s="457">
        <v>13194.49</v>
      </c>
      <c r="H114" s="458">
        <v>0</v>
      </c>
      <c r="I114" s="458">
        <v>-285.01</v>
      </c>
      <c r="J114" s="458">
        <v>848.6</v>
      </c>
      <c r="K114" s="458">
        <v>0</v>
      </c>
      <c r="L114" s="458">
        <v>0</v>
      </c>
      <c r="M114" s="458">
        <f t="shared" si="3"/>
        <v>13758.08</v>
      </c>
      <c r="P114" s="639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</row>
    <row r="115" spans="1:47" ht="12.75" outlineLevel="1">
      <c r="A115" s="415" t="s">
        <v>1642</v>
      </c>
      <c r="C115" s="455"/>
      <c r="D115" s="455"/>
      <c r="E115" s="446" t="s">
        <v>1643</v>
      </c>
      <c r="F115" s="456" t="str">
        <f t="shared" si="2"/>
        <v>R &amp; P SNYDER SCHP</v>
      </c>
      <c r="G115" s="457">
        <v>12783.92</v>
      </c>
      <c r="H115" s="458">
        <v>0</v>
      </c>
      <c r="I115" s="458">
        <v>-276.15</v>
      </c>
      <c r="J115" s="458">
        <v>822.21</v>
      </c>
      <c r="K115" s="458">
        <v>0</v>
      </c>
      <c r="L115" s="458">
        <v>0</v>
      </c>
      <c r="M115" s="458">
        <f t="shared" si="3"/>
        <v>13329.98</v>
      </c>
      <c r="P115" s="639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</row>
    <row r="116" spans="1:47" ht="12.75" outlineLevel="1">
      <c r="A116" s="415" t="s">
        <v>1644</v>
      </c>
      <c r="C116" s="455"/>
      <c r="D116" s="455"/>
      <c r="E116" s="446" t="s">
        <v>1645</v>
      </c>
      <c r="F116" s="456" t="str">
        <f t="shared" si="2"/>
        <v>DAVID SNOWER MEM</v>
      </c>
      <c r="G116" s="457">
        <v>5381.52</v>
      </c>
      <c r="H116" s="458">
        <v>0</v>
      </c>
      <c r="I116" s="458">
        <v>-116.24</v>
      </c>
      <c r="J116" s="458">
        <v>346.09</v>
      </c>
      <c r="K116" s="458">
        <v>0</v>
      </c>
      <c r="L116" s="458">
        <v>0</v>
      </c>
      <c r="M116" s="458">
        <f t="shared" si="3"/>
        <v>5611.370000000001</v>
      </c>
      <c r="P116" s="639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</row>
    <row r="117" spans="1:47" ht="12.75" outlineLevel="1">
      <c r="A117" s="415" t="s">
        <v>1646</v>
      </c>
      <c r="C117" s="455"/>
      <c r="D117" s="455"/>
      <c r="E117" s="446" t="s">
        <v>1647</v>
      </c>
      <c r="F117" s="456" t="str">
        <f t="shared" si="2"/>
        <v>STEIN-OPPENHEIMER</v>
      </c>
      <c r="G117" s="457">
        <v>72919.86</v>
      </c>
      <c r="H117" s="458">
        <v>0</v>
      </c>
      <c r="I117" s="458">
        <v>0</v>
      </c>
      <c r="J117" s="458">
        <v>-638.05</v>
      </c>
      <c r="K117" s="458">
        <v>0</v>
      </c>
      <c r="L117" s="458">
        <v>0</v>
      </c>
      <c r="M117" s="458">
        <f t="shared" si="3"/>
        <v>72281.81</v>
      </c>
      <c r="P117" s="639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</row>
    <row r="118" spans="1:47" ht="12.75" outlineLevel="1">
      <c r="A118" s="415" t="s">
        <v>1648</v>
      </c>
      <c r="C118" s="455"/>
      <c r="D118" s="455"/>
      <c r="E118" s="446" t="s">
        <v>1649</v>
      </c>
      <c r="F118" s="456" t="str">
        <f t="shared" si="2"/>
        <v>STEPHENSON MUSIC ED</v>
      </c>
      <c r="G118" s="457">
        <v>26807.38</v>
      </c>
      <c r="H118" s="458">
        <v>250</v>
      </c>
      <c r="I118" s="458">
        <v>0</v>
      </c>
      <c r="J118" s="458">
        <v>-235.63</v>
      </c>
      <c r="K118" s="458">
        <v>0</v>
      </c>
      <c r="L118" s="458">
        <v>0</v>
      </c>
      <c r="M118" s="458">
        <f t="shared" si="3"/>
        <v>26821.75</v>
      </c>
      <c r="P118" s="639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</row>
    <row r="119" spans="1:47" ht="12.75" outlineLevel="1">
      <c r="A119" s="415" t="s">
        <v>1650</v>
      </c>
      <c r="C119" s="455"/>
      <c r="D119" s="455"/>
      <c r="E119" s="446" t="s">
        <v>1651</v>
      </c>
      <c r="F119" s="456" t="str">
        <f t="shared" si="2"/>
        <v>LEITH STEVENS MEM</v>
      </c>
      <c r="G119" s="457">
        <v>47391.73</v>
      </c>
      <c r="H119" s="458">
        <v>400</v>
      </c>
      <c r="I119" s="458">
        <v>-1006.84</v>
      </c>
      <c r="J119" s="458">
        <v>3088.42</v>
      </c>
      <c r="K119" s="458">
        <v>0</v>
      </c>
      <c r="L119" s="458">
        <v>0</v>
      </c>
      <c r="M119" s="458">
        <f t="shared" si="3"/>
        <v>49873.310000000005</v>
      </c>
      <c r="P119" s="639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</row>
    <row r="120" spans="1:47" ht="12.75" outlineLevel="1">
      <c r="A120" s="415" t="s">
        <v>1652</v>
      </c>
      <c r="C120" s="455"/>
      <c r="D120" s="455"/>
      <c r="E120" s="446" t="s">
        <v>1653</v>
      </c>
      <c r="F120" s="456" t="str">
        <f t="shared" si="2"/>
        <v>BARBARA STORCK AWD</v>
      </c>
      <c r="G120" s="457">
        <v>6967.03</v>
      </c>
      <c r="H120" s="458">
        <v>0</v>
      </c>
      <c r="I120" s="458">
        <v>-150.51</v>
      </c>
      <c r="J120" s="458">
        <v>448.08</v>
      </c>
      <c r="K120" s="458">
        <v>0</v>
      </c>
      <c r="L120" s="458">
        <v>0</v>
      </c>
      <c r="M120" s="458">
        <f t="shared" si="3"/>
        <v>7264.599999999999</v>
      </c>
      <c r="P120" s="639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</row>
    <row r="121" spans="1:47" ht="12.75" outlineLevel="1">
      <c r="A121" s="415" t="s">
        <v>1654</v>
      </c>
      <c r="C121" s="455"/>
      <c r="D121" s="455"/>
      <c r="E121" s="446" t="s">
        <v>1655</v>
      </c>
      <c r="F121" s="456" t="str">
        <f t="shared" si="2"/>
        <v>STRANDBERG ENDOWMENT</v>
      </c>
      <c r="G121" s="457">
        <v>172382.7</v>
      </c>
      <c r="H121" s="458">
        <v>579.6</v>
      </c>
      <c r="I121" s="458">
        <v>-3720.79</v>
      </c>
      <c r="J121" s="458">
        <v>11086.87</v>
      </c>
      <c r="K121" s="458">
        <v>0</v>
      </c>
      <c r="L121" s="458">
        <v>0</v>
      </c>
      <c r="M121" s="458">
        <f t="shared" si="3"/>
        <v>180328.38</v>
      </c>
      <c r="P121" s="639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</row>
    <row r="122" spans="1:47" ht="12.75" outlineLevel="1">
      <c r="A122" s="415" t="s">
        <v>1656</v>
      </c>
      <c r="C122" s="455"/>
      <c r="D122" s="455"/>
      <c r="E122" s="446" t="s">
        <v>1657</v>
      </c>
      <c r="F122" s="456" t="str">
        <f t="shared" si="2"/>
        <v>STL FR UMKC MED SCHP</v>
      </c>
      <c r="G122" s="457">
        <v>40103.57</v>
      </c>
      <c r="H122" s="458">
        <v>5025</v>
      </c>
      <c r="I122" s="458">
        <v>-807.24</v>
      </c>
      <c r="J122" s="458">
        <v>2723.09</v>
      </c>
      <c r="K122" s="458">
        <v>0</v>
      </c>
      <c r="L122" s="458">
        <v>0</v>
      </c>
      <c r="M122" s="458">
        <f t="shared" si="3"/>
        <v>47044.42</v>
      </c>
      <c r="P122" s="639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</row>
    <row r="123" spans="1:47" ht="12.75" outlineLevel="1">
      <c r="A123" s="415" t="s">
        <v>1658</v>
      </c>
      <c r="C123" s="455"/>
      <c r="D123" s="455"/>
      <c r="E123" s="446" t="s">
        <v>1659</v>
      </c>
      <c r="F123" s="456" t="str">
        <f t="shared" si="2"/>
        <v>THOMAS MEM JAZZ SCHP</v>
      </c>
      <c r="G123" s="457">
        <v>12786.18</v>
      </c>
      <c r="H123" s="458">
        <v>0</v>
      </c>
      <c r="I123" s="458">
        <v>0</v>
      </c>
      <c r="J123" s="458">
        <v>-111.9</v>
      </c>
      <c r="K123" s="458">
        <v>0</v>
      </c>
      <c r="L123" s="458">
        <v>0</v>
      </c>
      <c r="M123" s="458">
        <f t="shared" si="3"/>
        <v>12674.28</v>
      </c>
      <c r="P123" s="639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</row>
    <row r="124" spans="1:47" ht="12.75" outlineLevel="1">
      <c r="A124" s="415" t="s">
        <v>1660</v>
      </c>
      <c r="C124" s="455"/>
      <c r="D124" s="455"/>
      <c r="E124" s="446" t="s">
        <v>1661</v>
      </c>
      <c r="F124" s="456" t="str">
        <f t="shared" si="2"/>
        <v>TOMICH MEMORIAL</v>
      </c>
      <c r="G124" s="457">
        <v>10643.92</v>
      </c>
      <c r="H124" s="458">
        <v>100</v>
      </c>
      <c r="I124" s="458">
        <v>0.25</v>
      </c>
      <c r="J124" s="458">
        <v>-93.82</v>
      </c>
      <c r="K124" s="458">
        <v>0</v>
      </c>
      <c r="L124" s="458">
        <v>0</v>
      </c>
      <c r="M124" s="458">
        <f t="shared" si="3"/>
        <v>10650.35</v>
      </c>
      <c r="P124" s="639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</row>
    <row r="125" spans="1:47" ht="12.75" outlineLevel="1">
      <c r="A125" s="415" t="s">
        <v>1662</v>
      </c>
      <c r="C125" s="455"/>
      <c r="D125" s="455"/>
      <c r="E125" s="446" t="s">
        <v>1663</v>
      </c>
      <c r="F125" s="456" t="str">
        <f t="shared" si="2"/>
        <v>VAN DEURSEN VOCAL</v>
      </c>
      <c r="G125" s="457">
        <v>18842.21</v>
      </c>
      <c r="H125" s="458">
        <v>0</v>
      </c>
      <c r="I125" s="458">
        <v>-407.01</v>
      </c>
      <c r="J125" s="458">
        <v>1211.84</v>
      </c>
      <c r="K125" s="458">
        <v>0</v>
      </c>
      <c r="L125" s="458">
        <v>0</v>
      </c>
      <c r="M125" s="458">
        <f t="shared" si="3"/>
        <v>19647.04</v>
      </c>
      <c r="P125" s="639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</row>
    <row r="126" spans="1:47" ht="12.75" outlineLevel="1">
      <c r="A126" s="415" t="s">
        <v>1664</v>
      </c>
      <c r="C126" s="455"/>
      <c r="D126" s="455"/>
      <c r="E126" s="446" t="s">
        <v>1665</v>
      </c>
      <c r="F126" s="456" t="str">
        <f t="shared" si="2"/>
        <v>KEVIN VANCE MEM SCH</v>
      </c>
      <c r="G126" s="457">
        <v>13580.59</v>
      </c>
      <c r="H126" s="458">
        <v>0</v>
      </c>
      <c r="I126" s="458">
        <v>-293.35</v>
      </c>
      <c r="J126" s="458">
        <v>873.45</v>
      </c>
      <c r="K126" s="458">
        <v>0</v>
      </c>
      <c r="L126" s="458">
        <v>0</v>
      </c>
      <c r="M126" s="458">
        <f t="shared" si="3"/>
        <v>14160.69</v>
      </c>
      <c r="P126" s="639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</row>
    <row r="127" spans="1:47" ht="12.75" outlineLevel="1">
      <c r="A127" s="415" t="s">
        <v>1666</v>
      </c>
      <c r="C127" s="455"/>
      <c r="D127" s="455"/>
      <c r="E127" s="446" t="s">
        <v>1667</v>
      </c>
      <c r="F127" s="456" t="str">
        <f t="shared" si="2"/>
        <v>WILLIAM VOLKER SCHP</v>
      </c>
      <c r="G127" s="457">
        <v>271162.91</v>
      </c>
      <c r="H127" s="458">
        <v>0</v>
      </c>
      <c r="I127" s="458">
        <v>-5857.36</v>
      </c>
      <c r="J127" s="458">
        <v>17439.88</v>
      </c>
      <c r="K127" s="458">
        <v>0</v>
      </c>
      <c r="L127" s="458">
        <v>0</v>
      </c>
      <c r="M127" s="458">
        <f t="shared" si="3"/>
        <v>282745.43</v>
      </c>
      <c r="P127" s="639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</row>
    <row r="128" spans="1:47" ht="12.75" outlineLevel="1">
      <c r="A128" s="415" t="s">
        <v>1668</v>
      </c>
      <c r="C128" s="455"/>
      <c r="D128" s="455"/>
      <c r="E128" s="446" t="s">
        <v>1669</v>
      </c>
      <c r="F128" s="456" t="str">
        <f t="shared" si="2"/>
        <v>DENIS WARD SCHP</v>
      </c>
      <c r="G128" s="457">
        <v>6557.29</v>
      </c>
      <c r="H128" s="458">
        <v>1095</v>
      </c>
      <c r="I128" s="458">
        <v>17.51</v>
      </c>
      <c r="J128" s="458">
        <v>-95.96</v>
      </c>
      <c r="K128" s="458">
        <v>0</v>
      </c>
      <c r="L128" s="458">
        <v>0</v>
      </c>
      <c r="M128" s="458">
        <f t="shared" si="3"/>
        <v>7573.84</v>
      </c>
      <c r="P128" s="639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</row>
    <row r="129" spans="1:47" ht="12.75" outlineLevel="1">
      <c r="A129" s="415" t="s">
        <v>1670</v>
      </c>
      <c r="C129" s="455"/>
      <c r="D129" s="455"/>
      <c r="E129" s="446" t="s">
        <v>1671</v>
      </c>
      <c r="F129" s="456" t="str">
        <f t="shared" si="2"/>
        <v>C B WATTS SCHP</v>
      </c>
      <c r="G129" s="457">
        <v>112088.52</v>
      </c>
      <c r="H129" s="458">
        <v>0</v>
      </c>
      <c r="I129" s="458">
        <v>-2421.22</v>
      </c>
      <c r="J129" s="458">
        <v>7209.02</v>
      </c>
      <c r="K129" s="458">
        <v>0</v>
      </c>
      <c r="L129" s="458">
        <v>0</v>
      </c>
      <c r="M129" s="458">
        <f t="shared" si="3"/>
        <v>116876.32</v>
      </c>
      <c r="P129" s="639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</row>
    <row r="130" spans="1:47" ht="12.75" outlineLevel="1">
      <c r="A130" s="415" t="s">
        <v>1672</v>
      </c>
      <c r="C130" s="455"/>
      <c r="D130" s="455"/>
      <c r="E130" s="446" t="s">
        <v>1673</v>
      </c>
      <c r="F130" s="456" t="str">
        <f t="shared" si="2"/>
        <v>RONALD N WEST SCHP</v>
      </c>
      <c r="G130" s="457">
        <v>154216.21</v>
      </c>
      <c r="H130" s="458">
        <v>0</v>
      </c>
      <c r="I130" s="458">
        <v>-3331.21</v>
      </c>
      <c r="J130" s="458">
        <v>9918.44</v>
      </c>
      <c r="K130" s="458">
        <v>0</v>
      </c>
      <c r="L130" s="458">
        <v>0</v>
      </c>
      <c r="M130" s="458">
        <f t="shared" si="3"/>
        <v>160803.44</v>
      </c>
      <c r="P130" s="639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</row>
    <row r="131" spans="1:47" ht="12.75" outlineLevel="1">
      <c r="A131" s="415" t="s">
        <v>1674</v>
      </c>
      <c r="C131" s="455"/>
      <c r="D131" s="455"/>
      <c r="E131" s="446" t="s">
        <v>1675</v>
      </c>
      <c r="F131" s="456" t="str">
        <f t="shared" si="2"/>
        <v>PROF ENGINEERS AUX</v>
      </c>
      <c r="G131" s="457">
        <v>19494.5</v>
      </c>
      <c r="H131" s="458">
        <v>340</v>
      </c>
      <c r="I131" s="458">
        <v>-407.84</v>
      </c>
      <c r="J131" s="458">
        <v>1254.43</v>
      </c>
      <c r="K131" s="458">
        <v>0</v>
      </c>
      <c r="L131" s="458">
        <v>0</v>
      </c>
      <c r="M131" s="458">
        <f t="shared" si="3"/>
        <v>20681.09</v>
      </c>
      <c r="P131" s="639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</row>
    <row r="132" spans="1:47" ht="12.75" outlineLevel="1">
      <c r="A132" s="415" t="s">
        <v>1676</v>
      </c>
      <c r="C132" s="455"/>
      <c r="D132" s="455"/>
      <c r="E132" s="446" t="s">
        <v>1677</v>
      </c>
      <c r="F132" s="456" t="str">
        <f t="shared" si="2"/>
        <v>WEST MO FRIENDS -MED</v>
      </c>
      <c r="G132" s="457">
        <v>15279.08</v>
      </c>
      <c r="H132" s="458">
        <v>200</v>
      </c>
      <c r="I132" s="458">
        <v>-336.46</v>
      </c>
      <c r="J132" s="458">
        <v>990.27</v>
      </c>
      <c r="K132" s="458">
        <v>0</v>
      </c>
      <c r="L132" s="458">
        <v>0</v>
      </c>
      <c r="M132" s="458">
        <f t="shared" si="3"/>
        <v>16132.890000000001</v>
      </c>
      <c r="P132" s="639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</row>
    <row r="133" spans="1:47" ht="12.75" outlineLevel="1">
      <c r="A133" s="415" t="s">
        <v>1678</v>
      </c>
      <c r="C133" s="455"/>
      <c r="D133" s="455"/>
      <c r="E133" s="446" t="s">
        <v>1679</v>
      </c>
      <c r="F133" s="456" t="str">
        <f t="shared" si="2"/>
        <v>WOMEN'S COMM CONSERV</v>
      </c>
      <c r="G133" s="457">
        <v>73513.33</v>
      </c>
      <c r="H133" s="458">
        <v>2097.7</v>
      </c>
      <c r="I133" s="458">
        <v>-1413.13</v>
      </c>
      <c r="J133" s="458">
        <v>4791.17</v>
      </c>
      <c r="K133" s="458">
        <v>0</v>
      </c>
      <c r="L133" s="458">
        <v>0</v>
      </c>
      <c r="M133" s="458">
        <f t="shared" si="3"/>
        <v>78989.06999999999</v>
      </c>
      <c r="P133" s="639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</row>
    <row r="134" spans="1:47" ht="12.75" outlineLevel="1">
      <c r="A134" s="415" t="s">
        <v>1680</v>
      </c>
      <c r="C134" s="455"/>
      <c r="D134" s="455"/>
      <c r="E134" s="446" t="s">
        <v>1681</v>
      </c>
      <c r="F134" s="456" t="str">
        <f t="shared" si="2"/>
        <v>WHEELOCK SCHP</v>
      </c>
      <c r="G134" s="457">
        <v>16723.5</v>
      </c>
      <c r="H134" s="458">
        <v>0</v>
      </c>
      <c r="I134" s="458">
        <v>-361.24</v>
      </c>
      <c r="J134" s="458">
        <v>1075.57</v>
      </c>
      <c r="K134" s="458">
        <v>0</v>
      </c>
      <c r="L134" s="458">
        <v>0</v>
      </c>
      <c r="M134" s="458">
        <f t="shared" si="3"/>
        <v>17437.83</v>
      </c>
      <c r="P134" s="639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</row>
    <row r="135" spans="1:47" ht="12.75" outlineLevel="1">
      <c r="A135" s="415" t="s">
        <v>1682</v>
      </c>
      <c r="C135" s="455"/>
      <c r="D135" s="455"/>
      <c r="E135" s="446" t="s">
        <v>1683</v>
      </c>
      <c r="F135" s="456" t="str">
        <f t="shared" si="2"/>
        <v>HAZEL B WILLIAMS SCH</v>
      </c>
      <c r="G135" s="457">
        <v>27446.83</v>
      </c>
      <c r="H135" s="458">
        <v>0</v>
      </c>
      <c r="I135" s="458">
        <v>-592.87</v>
      </c>
      <c r="J135" s="458">
        <v>1765.23</v>
      </c>
      <c r="K135" s="458">
        <v>0</v>
      </c>
      <c r="L135" s="458">
        <v>0</v>
      </c>
      <c r="M135" s="458">
        <f t="shared" si="3"/>
        <v>28619.190000000002</v>
      </c>
      <c r="P135" s="639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</row>
    <row r="136" spans="1:47" ht="12.75" outlineLevel="1">
      <c r="A136" s="415" t="s">
        <v>1684</v>
      </c>
      <c r="C136" s="455"/>
      <c r="D136" s="455"/>
      <c r="E136" s="446" t="s">
        <v>1685</v>
      </c>
      <c r="F136" s="456" t="str">
        <f t="shared" si="2"/>
        <v>L &amp; H HILL SCHOL</v>
      </c>
      <c r="G136" s="457">
        <v>24005.7</v>
      </c>
      <c r="H136" s="458">
        <v>0</v>
      </c>
      <c r="I136" s="458">
        <v>-518.56</v>
      </c>
      <c r="J136" s="458">
        <v>1543.94</v>
      </c>
      <c r="K136" s="458">
        <v>0</v>
      </c>
      <c r="L136" s="458">
        <v>0</v>
      </c>
      <c r="M136" s="458">
        <f t="shared" si="3"/>
        <v>25031.079999999998</v>
      </c>
      <c r="P136" s="639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</row>
    <row r="137" spans="1:47" ht="12.75" outlineLevel="1">
      <c r="A137" s="415" t="s">
        <v>1686</v>
      </c>
      <c r="C137" s="455"/>
      <c r="D137" s="455"/>
      <c r="E137" s="446" t="s">
        <v>1687</v>
      </c>
      <c r="F137" s="456" t="str">
        <f aca="true" t="shared" si="4" ref="F137:F200">UPPER(E137)</f>
        <v>C W ALLENDORFER-BANK</v>
      </c>
      <c r="G137" s="457">
        <v>94185.47</v>
      </c>
      <c r="H137" s="458">
        <v>0</v>
      </c>
      <c r="I137" s="458">
        <v>0</v>
      </c>
      <c r="J137" s="458">
        <v>-824.13</v>
      </c>
      <c r="K137" s="458">
        <v>0</v>
      </c>
      <c r="L137" s="458">
        <v>0</v>
      </c>
      <c r="M137" s="458">
        <f aca="true" t="shared" si="5" ref="M137:M200">G137+H137+I137+J137-K137+L137</f>
        <v>93361.34</v>
      </c>
      <c r="P137" s="639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</row>
    <row r="138" spans="1:47" ht="12.75" outlineLevel="1">
      <c r="A138" s="415" t="s">
        <v>1688</v>
      </c>
      <c r="C138" s="455"/>
      <c r="D138" s="455"/>
      <c r="E138" s="446" t="s">
        <v>1689</v>
      </c>
      <c r="F138" s="456" t="str">
        <f t="shared" si="4"/>
        <v>ALUMNI REUNION FELL</v>
      </c>
      <c r="G138" s="457">
        <v>77062.92</v>
      </c>
      <c r="H138" s="458">
        <v>0</v>
      </c>
      <c r="I138" s="458">
        <v>-1067.15</v>
      </c>
      <c r="J138" s="458">
        <v>4975.1</v>
      </c>
      <c r="K138" s="458">
        <v>0</v>
      </c>
      <c r="L138" s="458">
        <v>0</v>
      </c>
      <c r="M138" s="458">
        <f t="shared" si="5"/>
        <v>80970.87000000001</v>
      </c>
      <c r="P138" s="639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</row>
    <row r="139" spans="1:47" ht="12.75" outlineLevel="1">
      <c r="A139" s="415" t="s">
        <v>1690</v>
      </c>
      <c r="C139" s="455"/>
      <c r="D139" s="455"/>
      <c r="E139" s="446" t="s">
        <v>1691</v>
      </c>
      <c r="F139" s="456" t="str">
        <f t="shared" si="4"/>
        <v>C BALDRIDGE ENDOW</v>
      </c>
      <c r="G139" s="457">
        <v>112802.45</v>
      </c>
      <c r="H139" s="458">
        <v>0</v>
      </c>
      <c r="I139" s="458">
        <v>-2436.61</v>
      </c>
      <c r="J139" s="458">
        <v>7254.91</v>
      </c>
      <c r="K139" s="458">
        <v>0</v>
      </c>
      <c r="L139" s="458">
        <v>0</v>
      </c>
      <c r="M139" s="458">
        <f t="shared" si="5"/>
        <v>117620.75</v>
      </c>
      <c r="P139" s="639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</row>
    <row r="140" spans="1:47" ht="12.75" outlineLevel="1">
      <c r="A140" s="415" t="s">
        <v>1692</v>
      </c>
      <c r="C140" s="455"/>
      <c r="D140" s="455"/>
      <c r="E140" s="446" t="s">
        <v>1693</v>
      </c>
      <c r="F140" s="456" t="str">
        <f t="shared" si="4"/>
        <v>D BENJAMIN LIBR COLL</v>
      </c>
      <c r="G140" s="457">
        <v>11072.75</v>
      </c>
      <c r="H140" s="458">
        <v>50</v>
      </c>
      <c r="I140" s="458">
        <v>-238.29</v>
      </c>
      <c r="J140" s="458">
        <v>713.36</v>
      </c>
      <c r="K140" s="458">
        <v>0</v>
      </c>
      <c r="L140" s="458">
        <v>0</v>
      </c>
      <c r="M140" s="458">
        <f t="shared" si="5"/>
        <v>11597.82</v>
      </c>
      <c r="P140" s="639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</row>
    <row r="141" spans="1:47" ht="12.75" outlineLevel="1">
      <c r="A141" s="415" t="s">
        <v>1694</v>
      </c>
      <c r="C141" s="455"/>
      <c r="D141" s="455"/>
      <c r="E141" s="446" t="s">
        <v>1695</v>
      </c>
      <c r="F141" s="456" t="str">
        <f t="shared" si="4"/>
        <v>MO CHR KIMBALL MRI</v>
      </c>
      <c r="G141" s="457">
        <v>1507272.03</v>
      </c>
      <c r="H141" s="458">
        <v>0</v>
      </c>
      <c r="I141" s="458">
        <v>-32558.37</v>
      </c>
      <c r="J141" s="458">
        <v>96940.53</v>
      </c>
      <c r="K141" s="458">
        <v>0</v>
      </c>
      <c r="L141" s="458">
        <v>0</v>
      </c>
      <c r="M141" s="458">
        <f t="shared" si="5"/>
        <v>1571654.19</v>
      </c>
      <c r="P141" s="639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</row>
    <row r="142" spans="1:47" ht="12.75" outlineLevel="1">
      <c r="A142" s="415" t="s">
        <v>1696</v>
      </c>
      <c r="C142" s="455"/>
      <c r="D142" s="455"/>
      <c r="E142" s="446" t="s">
        <v>1697</v>
      </c>
      <c r="F142" s="456" t="str">
        <f t="shared" si="4"/>
        <v>H BONFILS PROF CONSV</v>
      </c>
      <c r="G142" s="457">
        <v>277633.63</v>
      </c>
      <c r="H142" s="458">
        <v>0</v>
      </c>
      <c r="I142" s="458">
        <v>-5997.12</v>
      </c>
      <c r="J142" s="458">
        <v>17856.07</v>
      </c>
      <c r="K142" s="458">
        <v>0</v>
      </c>
      <c r="L142" s="458">
        <v>0</v>
      </c>
      <c r="M142" s="458">
        <f t="shared" si="5"/>
        <v>289492.58</v>
      </c>
      <c r="P142" s="639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</row>
    <row r="143" spans="1:47" ht="12.75" outlineLevel="1">
      <c r="A143" s="415" t="s">
        <v>1698</v>
      </c>
      <c r="C143" s="455"/>
      <c r="D143" s="455"/>
      <c r="E143" s="446" t="s">
        <v>1699</v>
      </c>
      <c r="F143" s="456" t="str">
        <f t="shared" si="4"/>
        <v>BRENNER FAC AWD</v>
      </c>
      <c r="G143" s="457">
        <v>62288.91</v>
      </c>
      <c r="H143" s="458">
        <v>0</v>
      </c>
      <c r="I143" s="458">
        <v>0</v>
      </c>
      <c r="J143" s="458">
        <v>-545.05</v>
      </c>
      <c r="K143" s="458">
        <v>0</v>
      </c>
      <c r="L143" s="458">
        <v>0</v>
      </c>
      <c r="M143" s="458">
        <f t="shared" si="5"/>
        <v>61743.86</v>
      </c>
      <c r="P143" s="639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</row>
    <row r="144" spans="1:47" ht="12.75" outlineLevel="1">
      <c r="A144" s="415" t="s">
        <v>1700</v>
      </c>
      <c r="C144" s="455"/>
      <c r="D144" s="455"/>
      <c r="E144" s="446" t="s">
        <v>1701</v>
      </c>
      <c r="F144" s="456" t="str">
        <f t="shared" si="4"/>
        <v>BUTLER FDN FELLOW</v>
      </c>
      <c r="G144" s="457">
        <v>8597.63</v>
      </c>
      <c r="H144" s="458">
        <v>0</v>
      </c>
      <c r="I144" s="458">
        <v>0</v>
      </c>
      <c r="J144" s="458">
        <v>-75.25</v>
      </c>
      <c r="K144" s="458">
        <v>0</v>
      </c>
      <c r="L144" s="458">
        <v>0</v>
      </c>
      <c r="M144" s="458">
        <f t="shared" si="5"/>
        <v>8522.38</v>
      </c>
      <c r="P144" s="639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</row>
    <row r="145" spans="1:47" ht="12.75" outlineLevel="1">
      <c r="A145" s="415" t="s">
        <v>1702</v>
      </c>
      <c r="C145" s="455"/>
      <c r="D145" s="455"/>
      <c r="E145" s="446" t="s">
        <v>1703</v>
      </c>
      <c r="F145" s="456" t="str">
        <f t="shared" si="4"/>
        <v>CHAPMAN ENDOWMENT</v>
      </c>
      <c r="G145" s="457">
        <v>1450940.12</v>
      </c>
      <c r="H145" s="458">
        <v>0</v>
      </c>
      <c r="I145" s="458">
        <v>-31341.54</v>
      </c>
      <c r="J145" s="458">
        <v>93317.53</v>
      </c>
      <c r="K145" s="458">
        <v>0</v>
      </c>
      <c r="L145" s="458">
        <v>0</v>
      </c>
      <c r="M145" s="458">
        <f t="shared" si="5"/>
        <v>1512916.11</v>
      </c>
      <c r="P145" s="639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</row>
    <row r="146" spans="1:47" ht="12.75" outlineLevel="1">
      <c r="A146" s="415" t="s">
        <v>1704</v>
      </c>
      <c r="C146" s="455"/>
      <c r="D146" s="455"/>
      <c r="E146" s="446" t="s">
        <v>1705</v>
      </c>
      <c r="F146" s="456" t="str">
        <f t="shared" si="4"/>
        <v>C B COCKEFAIR CHAIR</v>
      </c>
      <c r="G146" s="457">
        <v>533303.65</v>
      </c>
      <c r="H146" s="458">
        <v>1000</v>
      </c>
      <c r="I146" s="458">
        <v>-11505.07</v>
      </c>
      <c r="J146" s="458">
        <v>34316.84</v>
      </c>
      <c r="K146" s="458">
        <v>0</v>
      </c>
      <c r="L146" s="458">
        <v>0</v>
      </c>
      <c r="M146" s="458">
        <f t="shared" si="5"/>
        <v>557115.42</v>
      </c>
      <c r="P146" s="639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</row>
    <row r="147" spans="1:47" ht="12.75" outlineLevel="1">
      <c r="A147" s="415" t="s">
        <v>1706</v>
      </c>
      <c r="C147" s="455"/>
      <c r="D147" s="455"/>
      <c r="E147" s="446" t="s">
        <v>1707</v>
      </c>
      <c r="F147" s="436" t="str">
        <f t="shared" si="4"/>
        <v>DALEE FUND</v>
      </c>
      <c r="G147" s="499">
        <v>20752.45</v>
      </c>
      <c r="H147" s="458">
        <v>0</v>
      </c>
      <c r="I147" s="458">
        <v>-448.27</v>
      </c>
      <c r="J147" s="458">
        <v>1334.69</v>
      </c>
      <c r="K147" s="458">
        <v>0</v>
      </c>
      <c r="L147" s="458">
        <v>0</v>
      </c>
      <c r="M147" s="458">
        <f t="shared" si="5"/>
        <v>21638.87</v>
      </c>
      <c r="N147" s="455"/>
      <c r="P147" s="639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</row>
    <row r="148" spans="1:47" s="502" customFormat="1" ht="12.75" outlineLevel="1">
      <c r="A148" s="502" t="s">
        <v>1708</v>
      </c>
      <c r="B148" s="503"/>
      <c r="C148" s="455"/>
      <c r="D148" s="455"/>
      <c r="E148" s="455" t="s">
        <v>1709</v>
      </c>
      <c r="F148" s="504" t="str">
        <f t="shared" si="4"/>
        <v>DEAN'S OPPORTUN FD</v>
      </c>
      <c r="G148" s="505">
        <v>538892.24</v>
      </c>
      <c r="H148" s="506">
        <v>60000</v>
      </c>
      <c r="I148" s="506">
        <v>-9018.08</v>
      </c>
      <c r="J148" s="506">
        <v>35745</v>
      </c>
      <c r="K148" s="506">
        <v>0</v>
      </c>
      <c r="L148" s="506">
        <v>0</v>
      </c>
      <c r="M148" s="506">
        <f t="shared" si="5"/>
        <v>625619.16</v>
      </c>
      <c r="N148" s="122"/>
      <c r="O148" s="507"/>
      <c r="P148" s="639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</row>
    <row r="149" spans="1:47" ht="12.75" outlineLevel="1">
      <c r="A149" s="415" t="s">
        <v>1710</v>
      </c>
      <c r="C149" s="455"/>
      <c r="D149" s="455"/>
      <c r="E149" s="446" t="s">
        <v>1711</v>
      </c>
      <c r="F149" s="456" t="str">
        <f t="shared" si="4"/>
        <v>ERNEST DICK LECT FD</v>
      </c>
      <c r="G149" s="457">
        <v>24144.71</v>
      </c>
      <c r="H149" s="458">
        <v>0</v>
      </c>
      <c r="I149" s="458">
        <v>-521.06</v>
      </c>
      <c r="J149" s="458">
        <v>1552.92</v>
      </c>
      <c r="K149" s="458">
        <v>0</v>
      </c>
      <c r="L149" s="458">
        <v>0</v>
      </c>
      <c r="M149" s="458">
        <f t="shared" si="5"/>
        <v>25176.57</v>
      </c>
      <c r="P149" s="639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</row>
    <row r="150" spans="1:47" ht="12.75" outlineLevel="1">
      <c r="A150" s="415" t="s">
        <v>1712</v>
      </c>
      <c r="C150" s="455"/>
      <c r="D150" s="455"/>
      <c r="E150" s="446" t="s">
        <v>1713</v>
      </c>
      <c r="F150" s="456" t="str">
        <f t="shared" si="4"/>
        <v>DIMOND TAKE WING FND</v>
      </c>
      <c r="G150" s="457">
        <v>60096.1</v>
      </c>
      <c r="H150" s="458">
        <v>0</v>
      </c>
      <c r="I150" s="458">
        <v>-1298.14</v>
      </c>
      <c r="J150" s="458">
        <v>3865.1</v>
      </c>
      <c r="K150" s="458">
        <v>0</v>
      </c>
      <c r="L150" s="458">
        <v>0</v>
      </c>
      <c r="M150" s="458">
        <f t="shared" si="5"/>
        <v>62663.06</v>
      </c>
      <c r="P150" s="639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</row>
    <row r="151" spans="1:47" ht="12.75" outlineLevel="1">
      <c r="A151" s="415" t="s">
        <v>1714</v>
      </c>
      <c r="C151" s="455"/>
      <c r="D151" s="455"/>
      <c r="E151" s="446" t="s">
        <v>1715</v>
      </c>
      <c r="F151" s="456" t="str">
        <f t="shared" si="4"/>
        <v>MED SCH ALUMNI BALL</v>
      </c>
      <c r="G151" s="457">
        <v>48592.1</v>
      </c>
      <c r="H151" s="458">
        <v>0</v>
      </c>
      <c r="I151" s="458">
        <v>-1049.64</v>
      </c>
      <c r="J151" s="458">
        <v>3125.2</v>
      </c>
      <c r="K151" s="458">
        <v>0</v>
      </c>
      <c r="L151" s="458">
        <v>0</v>
      </c>
      <c r="M151" s="458">
        <f t="shared" si="5"/>
        <v>50667.659999999996</v>
      </c>
      <c r="P151" s="639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</row>
    <row r="152" spans="1:47" ht="12.75" outlineLevel="1">
      <c r="A152" s="415" t="s">
        <v>1716</v>
      </c>
      <c r="C152" s="455"/>
      <c r="D152" s="455"/>
      <c r="E152" s="446" t="s">
        <v>1717</v>
      </c>
      <c r="F152" s="456" t="str">
        <f t="shared" si="4"/>
        <v>MO. CHAIR - DIVELEY</v>
      </c>
      <c r="G152" s="457">
        <v>2134936.75</v>
      </c>
      <c r="H152" s="458">
        <v>0</v>
      </c>
      <c r="I152" s="458">
        <v>-46116.49</v>
      </c>
      <c r="J152" s="458">
        <v>137308.9</v>
      </c>
      <c r="K152" s="458">
        <v>0</v>
      </c>
      <c r="L152" s="458">
        <v>0</v>
      </c>
      <c r="M152" s="458">
        <f t="shared" si="5"/>
        <v>2226129.16</v>
      </c>
      <c r="P152" s="639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</row>
    <row r="153" spans="1:47" ht="12.75" outlineLevel="1">
      <c r="A153" s="415" t="s">
        <v>1718</v>
      </c>
      <c r="C153" s="455"/>
      <c r="D153" s="455"/>
      <c r="E153" s="446" t="s">
        <v>1719</v>
      </c>
      <c r="F153" s="456" t="str">
        <f t="shared" si="4"/>
        <v>ENG GOOD TEACH AWARD</v>
      </c>
      <c r="G153" s="457">
        <v>28696.71</v>
      </c>
      <c r="H153" s="458">
        <v>0</v>
      </c>
      <c r="I153" s="458">
        <v>-619.87</v>
      </c>
      <c r="J153" s="458">
        <v>1845.64</v>
      </c>
      <c r="K153" s="458">
        <v>0</v>
      </c>
      <c r="L153" s="458">
        <v>0</v>
      </c>
      <c r="M153" s="458">
        <f t="shared" si="5"/>
        <v>29922.48</v>
      </c>
      <c r="P153" s="639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</row>
    <row r="154" spans="1:47" ht="12.75" outlineLevel="1">
      <c r="A154" s="415" t="s">
        <v>1720</v>
      </c>
      <c r="C154" s="455"/>
      <c r="D154" s="455"/>
      <c r="E154" s="446" t="s">
        <v>1721</v>
      </c>
      <c r="F154" s="456" t="str">
        <f t="shared" si="4"/>
        <v>MMD MO PROF ENTREPRE</v>
      </c>
      <c r="G154" s="457">
        <v>1378799.99</v>
      </c>
      <c r="H154" s="458">
        <v>0</v>
      </c>
      <c r="I154" s="458">
        <v>-29783.26</v>
      </c>
      <c r="J154" s="458">
        <v>88677.82</v>
      </c>
      <c r="K154" s="458">
        <v>0</v>
      </c>
      <c r="L154" s="458">
        <v>0</v>
      </c>
      <c r="M154" s="458">
        <f t="shared" si="5"/>
        <v>1437694.55</v>
      </c>
      <c r="P154" s="639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</row>
    <row r="155" spans="1:47" ht="12.75" outlineLevel="1">
      <c r="A155" s="415" t="s">
        <v>1722</v>
      </c>
      <c r="C155" s="455"/>
      <c r="D155" s="455"/>
      <c r="E155" s="446" t="s">
        <v>1723</v>
      </c>
      <c r="F155" s="456" t="str">
        <f t="shared" si="4"/>
        <v>MMD MO PROF BIOLOGY</v>
      </c>
      <c r="G155" s="457">
        <v>887836.63</v>
      </c>
      <c r="H155" s="458">
        <v>0</v>
      </c>
      <c r="I155" s="458">
        <v>-19178.05</v>
      </c>
      <c r="J155" s="458">
        <v>57101.39</v>
      </c>
      <c r="K155" s="458">
        <v>0</v>
      </c>
      <c r="L155" s="458">
        <v>0</v>
      </c>
      <c r="M155" s="458">
        <f t="shared" si="5"/>
        <v>925759.97</v>
      </c>
      <c r="P155" s="639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</row>
    <row r="156" spans="1:47" ht="12.75" outlineLevel="1">
      <c r="A156" s="415" t="s">
        <v>1724</v>
      </c>
      <c r="C156" s="455"/>
      <c r="D156" s="455"/>
      <c r="E156" s="446" t="s">
        <v>1725</v>
      </c>
      <c r="F156" s="456" t="str">
        <f t="shared" si="4"/>
        <v>FELD END FOR LETTERS</v>
      </c>
      <c r="G156" s="457">
        <v>476713.59</v>
      </c>
      <c r="H156" s="458">
        <v>0</v>
      </c>
      <c r="I156" s="458">
        <v>16684.43</v>
      </c>
      <c r="J156" s="458">
        <v>-1463.98</v>
      </c>
      <c r="K156" s="458">
        <v>0</v>
      </c>
      <c r="L156" s="458">
        <v>-12606.2</v>
      </c>
      <c r="M156" s="458">
        <f t="shared" si="5"/>
        <v>479327.84</v>
      </c>
      <c r="P156" s="639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</row>
    <row r="157" spans="1:47" ht="12.75" outlineLevel="1">
      <c r="A157" s="415" t="s">
        <v>1726</v>
      </c>
      <c r="C157" s="455"/>
      <c r="D157" s="455"/>
      <c r="E157" s="446" t="s">
        <v>1727</v>
      </c>
      <c r="F157" s="456" t="str">
        <f t="shared" si="4"/>
        <v>GERSHON HADAS JUDACI</v>
      </c>
      <c r="G157" s="457">
        <v>10914.34</v>
      </c>
      <c r="H157" s="458">
        <v>0</v>
      </c>
      <c r="I157" s="458">
        <v>-235.76</v>
      </c>
      <c r="J157" s="458">
        <v>701.98</v>
      </c>
      <c r="K157" s="458">
        <v>0</v>
      </c>
      <c r="L157" s="458">
        <v>0</v>
      </c>
      <c r="M157" s="458">
        <f t="shared" si="5"/>
        <v>11380.56</v>
      </c>
      <c r="P157" s="639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</row>
    <row r="158" spans="1:47" ht="12.75" outlineLevel="1">
      <c r="A158" s="415" t="s">
        <v>1728</v>
      </c>
      <c r="C158" s="455"/>
      <c r="D158" s="455"/>
      <c r="E158" s="446" t="s">
        <v>1729</v>
      </c>
      <c r="F158" s="456" t="str">
        <f t="shared" si="4"/>
        <v>WILLIAM GRANT MO PRF</v>
      </c>
      <c r="G158" s="457">
        <v>562957.76</v>
      </c>
      <c r="H158" s="458">
        <v>0</v>
      </c>
      <c r="I158" s="458">
        <v>8548.09</v>
      </c>
      <c r="J158" s="458">
        <v>37567.73</v>
      </c>
      <c r="K158" s="458">
        <v>0</v>
      </c>
      <c r="L158" s="458">
        <v>0</v>
      </c>
      <c r="M158" s="458">
        <f t="shared" si="5"/>
        <v>609073.58</v>
      </c>
      <c r="P158" s="639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</row>
    <row r="159" spans="1:47" ht="12.75" outlineLevel="1">
      <c r="A159" s="415" t="s">
        <v>1730</v>
      </c>
      <c r="C159" s="455"/>
      <c r="D159" s="455"/>
      <c r="E159" s="446" t="s">
        <v>1731</v>
      </c>
      <c r="F159" s="456" t="str">
        <f t="shared" si="4"/>
        <v>HARZFELD CHAIR-BU AD</v>
      </c>
      <c r="G159" s="457">
        <v>437346.99</v>
      </c>
      <c r="H159" s="458">
        <v>0</v>
      </c>
      <c r="I159" s="458">
        <v>-9447.07</v>
      </c>
      <c r="J159" s="458">
        <v>28128.05</v>
      </c>
      <c r="K159" s="458">
        <v>0</v>
      </c>
      <c r="L159" s="458">
        <v>0</v>
      </c>
      <c r="M159" s="458">
        <f t="shared" si="5"/>
        <v>456027.97</v>
      </c>
      <c r="P159" s="639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</row>
    <row r="160" spans="1:47" ht="12.75" outlineLevel="1">
      <c r="A160" s="415" t="s">
        <v>1732</v>
      </c>
      <c r="C160" s="455"/>
      <c r="D160" s="455"/>
      <c r="E160" s="446" t="s">
        <v>1733</v>
      </c>
      <c r="F160" s="456" t="str">
        <f t="shared" si="4"/>
        <v>HASHINGER PROF-MED</v>
      </c>
      <c r="G160" s="457">
        <v>271515.87</v>
      </c>
      <c r="H160" s="458">
        <v>0</v>
      </c>
      <c r="I160" s="458">
        <v>-5864.97</v>
      </c>
      <c r="J160" s="458">
        <v>17462.6</v>
      </c>
      <c r="K160" s="458">
        <v>0</v>
      </c>
      <c r="L160" s="458">
        <v>0</v>
      </c>
      <c r="M160" s="458">
        <f t="shared" si="5"/>
        <v>283113.5</v>
      </c>
      <c r="P160" s="639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</row>
    <row r="161" spans="1:47" ht="12.75" outlineLevel="1">
      <c r="A161" s="415" t="s">
        <v>1734</v>
      </c>
      <c r="C161" s="455"/>
      <c r="D161" s="455"/>
      <c r="E161" s="446" t="s">
        <v>1735</v>
      </c>
      <c r="F161" s="456" t="str">
        <f t="shared" si="4"/>
        <v>MO CHAIR - HICKLIN</v>
      </c>
      <c r="G161" s="457">
        <v>1874698.17</v>
      </c>
      <c r="H161" s="458">
        <v>0</v>
      </c>
      <c r="I161" s="458">
        <v>-40495.08</v>
      </c>
      <c r="J161" s="458">
        <v>120571.62</v>
      </c>
      <c r="K161" s="458">
        <v>0</v>
      </c>
      <c r="L161" s="458">
        <v>0</v>
      </c>
      <c r="M161" s="458">
        <f t="shared" si="5"/>
        <v>1954774.71</v>
      </c>
      <c r="P161" s="639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</row>
    <row r="162" spans="1:47" ht="12.75" outlineLevel="1">
      <c r="A162" s="415" t="s">
        <v>1736</v>
      </c>
      <c r="C162" s="455"/>
      <c r="D162" s="455"/>
      <c r="E162" s="446" t="s">
        <v>1737</v>
      </c>
      <c r="F162" s="456" t="str">
        <f t="shared" si="4"/>
        <v>F HOFFMAN MEM</v>
      </c>
      <c r="G162" s="457">
        <v>21551.81</v>
      </c>
      <c r="H162" s="458">
        <v>0</v>
      </c>
      <c r="I162" s="458">
        <v>0</v>
      </c>
      <c r="J162" s="458">
        <v>-188.57</v>
      </c>
      <c r="K162" s="458">
        <v>0</v>
      </c>
      <c r="L162" s="458">
        <v>0</v>
      </c>
      <c r="M162" s="458">
        <f t="shared" si="5"/>
        <v>21363.24</v>
      </c>
      <c r="P162" s="639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</row>
    <row r="163" spans="1:47" ht="12.75" outlineLevel="1">
      <c r="A163" s="415" t="s">
        <v>1738</v>
      </c>
      <c r="C163" s="455"/>
      <c r="D163" s="455"/>
      <c r="E163" s="446" t="s">
        <v>1739</v>
      </c>
      <c r="F163" s="456" t="str">
        <f t="shared" si="4"/>
        <v>R HULEN PROF-URB AFF</v>
      </c>
      <c r="G163" s="457">
        <v>843313.38</v>
      </c>
      <c r="H163" s="458">
        <v>0</v>
      </c>
      <c r="I163" s="458">
        <v>-18216.3</v>
      </c>
      <c r="J163" s="458">
        <v>54237.88</v>
      </c>
      <c r="K163" s="458">
        <v>0</v>
      </c>
      <c r="L163" s="458">
        <v>0</v>
      </c>
      <c r="M163" s="458">
        <f t="shared" si="5"/>
        <v>879334.96</v>
      </c>
      <c r="P163" s="639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</row>
    <row r="164" spans="1:47" ht="12.75" outlineLevel="1">
      <c r="A164" s="415" t="s">
        <v>1740</v>
      </c>
      <c r="C164" s="455"/>
      <c r="D164" s="455"/>
      <c r="E164" s="446" t="s">
        <v>1741</v>
      </c>
      <c r="F164" s="456" t="str">
        <f t="shared" si="4"/>
        <v>J P KEM LIBRARY END</v>
      </c>
      <c r="G164" s="457">
        <v>12460.61</v>
      </c>
      <c r="H164" s="458">
        <v>0</v>
      </c>
      <c r="I164" s="458">
        <v>0</v>
      </c>
      <c r="J164" s="458">
        <v>-109.03</v>
      </c>
      <c r="K164" s="458">
        <v>0</v>
      </c>
      <c r="L164" s="458">
        <v>0</v>
      </c>
      <c r="M164" s="458">
        <f t="shared" si="5"/>
        <v>12351.58</v>
      </c>
      <c r="P164" s="639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</row>
    <row r="165" spans="1:47" ht="12.75" outlineLevel="1">
      <c r="A165" s="415" t="s">
        <v>1742</v>
      </c>
      <c r="C165" s="455"/>
      <c r="D165" s="455"/>
      <c r="E165" s="446" t="s">
        <v>1743</v>
      </c>
      <c r="F165" s="456" t="str">
        <f t="shared" si="4"/>
        <v>KAUFFMAN MO CHR EDU</v>
      </c>
      <c r="G165" s="457">
        <v>1443020.08</v>
      </c>
      <c r="H165" s="458">
        <v>0</v>
      </c>
      <c r="I165" s="458">
        <v>-31170.48</v>
      </c>
      <c r="J165" s="458">
        <v>92808.14</v>
      </c>
      <c r="K165" s="458">
        <v>0</v>
      </c>
      <c r="L165" s="458">
        <v>0</v>
      </c>
      <c r="M165" s="458">
        <f t="shared" si="5"/>
        <v>1504657.74</v>
      </c>
      <c r="P165" s="639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</row>
    <row r="166" spans="1:47" ht="12.75" outlineLevel="1">
      <c r="A166" s="415" t="s">
        <v>1744</v>
      </c>
      <c r="C166" s="455"/>
      <c r="D166" s="455"/>
      <c r="E166" s="446" t="s">
        <v>1745</v>
      </c>
      <c r="F166" s="456" t="str">
        <f t="shared" si="4"/>
        <v>KAUFFMAN MO CHR INT</v>
      </c>
      <c r="G166" s="457">
        <v>1442671.12</v>
      </c>
      <c r="H166" s="458">
        <v>0</v>
      </c>
      <c r="I166" s="458">
        <v>-31162.93</v>
      </c>
      <c r="J166" s="458">
        <v>92785.71</v>
      </c>
      <c r="K166" s="458">
        <v>0</v>
      </c>
      <c r="L166" s="458">
        <v>0</v>
      </c>
      <c r="M166" s="458">
        <f t="shared" si="5"/>
        <v>1504293.9000000001</v>
      </c>
      <c r="P166" s="639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</row>
    <row r="167" spans="1:47" ht="12.75" outlineLevel="1">
      <c r="A167" s="415" t="s">
        <v>1746</v>
      </c>
      <c r="C167" s="455"/>
      <c r="D167" s="455"/>
      <c r="E167" s="446" t="s">
        <v>1747</v>
      </c>
      <c r="F167" s="456" t="str">
        <f t="shared" si="4"/>
        <v>KAUFFMAN MO CHR III</v>
      </c>
      <c r="G167" s="457">
        <v>1442671.12</v>
      </c>
      <c r="H167" s="458">
        <v>0</v>
      </c>
      <c r="I167" s="458">
        <v>-31162.93</v>
      </c>
      <c r="J167" s="458">
        <v>92785.7</v>
      </c>
      <c r="K167" s="458">
        <v>0</v>
      </c>
      <c r="L167" s="458">
        <v>0</v>
      </c>
      <c r="M167" s="458">
        <f t="shared" si="5"/>
        <v>1504293.8900000001</v>
      </c>
      <c r="P167" s="639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</row>
    <row r="168" spans="1:47" ht="12.75" outlineLevel="1">
      <c r="A168" s="415" t="s">
        <v>1748</v>
      </c>
      <c r="C168" s="455"/>
      <c r="D168" s="455"/>
      <c r="E168" s="446" t="s">
        <v>1749</v>
      </c>
      <c r="F168" s="456" t="str">
        <f t="shared" si="4"/>
        <v>CLARENCE KIVETT END</v>
      </c>
      <c r="G168" s="457">
        <v>18385.35</v>
      </c>
      <c r="H168" s="458">
        <v>0</v>
      </c>
      <c r="I168" s="458">
        <v>-493.06</v>
      </c>
      <c r="J168" s="458">
        <v>1181.66</v>
      </c>
      <c r="K168" s="458">
        <v>0</v>
      </c>
      <c r="L168" s="458">
        <v>0</v>
      </c>
      <c r="M168" s="458">
        <f t="shared" si="5"/>
        <v>19073.949999999997</v>
      </c>
      <c r="P168" s="639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</row>
    <row r="169" spans="1:47" ht="12.75" outlineLevel="1">
      <c r="A169" s="415" t="s">
        <v>1750</v>
      </c>
      <c r="C169" s="455"/>
      <c r="D169" s="455"/>
      <c r="E169" s="446" t="s">
        <v>1751</v>
      </c>
      <c r="F169" s="456" t="str">
        <f t="shared" si="4"/>
        <v>LABUDDE ENDOWMENT</v>
      </c>
      <c r="G169" s="457">
        <v>369640.68</v>
      </c>
      <c r="H169" s="458">
        <v>100</v>
      </c>
      <c r="I169" s="458">
        <v>0.31</v>
      </c>
      <c r="J169" s="458">
        <v>-3234.46</v>
      </c>
      <c r="K169" s="458">
        <v>0</v>
      </c>
      <c r="L169" s="458">
        <v>0</v>
      </c>
      <c r="M169" s="458">
        <f t="shared" si="5"/>
        <v>366506.52999999997</v>
      </c>
      <c r="P169" s="639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</row>
    <row r="170" spans="1:47" ht="12.75" outlineLevel="1">
      <c r="A170" s="415" t="s">
        <v>1752</v>
      </c>
      <c r="C170" s="455"/>
      <c r="D170" s="455"/>
      <c r="E170" s="446" t="s">
        <v>1753</v>
      </c>
      <c r="F170" s="456" t="str">
        <f t="shared" si="4"/>
        <v>LEVITT PROF IN HUM</v>
      </c>
      <c r="G170" s="457">
        <v>399058.07</v>
      </c>
      <c r="H170" s="458">
        <v>0</v>
      </c>
      <c r="I170" s="458">
        <v>-8619.99</v>
      </c>
      <c r="J170" s="458">
        <v>25665.51</v>
      </c>
      <c r="K170" s="458">
        <v>0</v>
      </c>
      <c r="L170" s="458">
        <v>0</v>
      </c>
      <c r="M170" s="458">
        <f t="shared" si="5"/>
        <v>416103.59</v>
      </c>
      <c r="P170" s="639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</row>
    <row r="171" spans="1:47" ht="12.75" outlineLevel="1">
      <c r="A171" s="415" t="s">
        <v>1754</v>
      </c>
      <c r="C171" s="455"/>
      <c r="D171" s="455"/>
      <c r="E171" s="446" t="s">
        <v>1755</v>
      </c>
      <c r="F171" s="456" t="str">
        <f t="shared" si="4"/>
        <v>M MARTINEZ-CARRION BIO SC LEC</v>
      </c>
      <c r="G171" s="457">
        <v>23048.87</v>
      </c>
      <c r="H171" s="458">
        <v>0</v>
      </c>
      <c r="I171" s="458">
        <v>-497.92</v>
      </c>
      <c r="J171" s="458">
        <v>1482.36</v>
      </c>
      <c r="K171" s="458">
        <v>3</v>
      </c>
      <c r="L171" s="458">
        <v>0</v>
      </c>
      <c r="M171" s="458">
        <f t="shared" si="5"/>
        <v>24030.31</v>
      </c>
      <c r="P171" s="639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</row>
    <row r="172" spans="1:47" ht="12.75" outlineLevel="1">
      <c r="A172" s="415" t="s">
        <v>1756</v>
      </c>
      <c r="C172" s="455"/>
      <c r="D172" s="455"/>
      <c r="E172" s="446" t="s">
        <v>1757</v>
      </c>
      <c r="F172" s="456" t="str">
        <f t="shared" si="4"/>
        <v>SOL MARGOLIN EDUC FD</v>
      </c>
      <c r="G172" s="457">
        <v>12507.11</v>
      </c>
      <c r="H172" s="458">
        <v>0</v>
      </c>
      <c r="I172" s="458">
        <v>-270.15</v>
      </c>
      <c r="J172" s="458">
        <v>804.38</v>
      </c>
      <c r="K172" s="458">
        <v>0</v>
      </c>
      <c r="L172" s="458">
        <v>0</v>
      </c>
      <c r="M172" s="458">
        <f t="shared" si="5"/>
        <v>13041.34</v>
      </c>
      <c r="P172" s="639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</row>
    <row r="173" spans="1:47" ht="12.75" outlineLevel="1">
      <c r="A173" s="415" t="s">
        <v>1758</v>
      </c>
      <c r="C173" s="455"/>
      <c r="D173" s="455"/>
      <c r="E173" s="446" t="s">
        <v>1759</v>
      </c>
      <c r="F173" s="456" t="str">
        <f t="shared" si="4"/>
        <v>E W &amp; K R MARES LIB</v>
      </c>
      <c r="G173" s="457">
        <v>32650.81</v>
      </c>
      <c r="H173" s="458">
        <v>0</v>
      </c>
      <c r="I173" s="458">
        <v>-705.3</v>
      </c>
      <c r="J173" s="458">
        <v>2099.93</v>
      </c>
      <c r="K173" s="458">
        <v>0</v>
      </c>
      <c r="L173" s="458">
        <v>0</v>
      </c>
      <c r="M173" s="458">
        <f t="shared" si="5"/>
        <v>34045.44</v>
      </c>
      <c r="P173" s="639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</row>
    <row r="174" spans="1:47" ht="12.75" outlineLevel="1">
      <c r="A174" s="415" t="s">
        <v>1760</v>
      </c>
      <c r="C174" s="455"/>
      <c r="D174" s="455"/>
      <c r="E174" s="446" t="s">
        <v>1761</v>
      </c>
      <c r="F174" s="456" t="str">
        <f t="shared" si="4"/>
        <v>L S C MILLSAP PROF</v>
      </c>
      <c r="G174" s="457">
        <v>634487.45</v>
      </c>
      <c r="H174" s="458">
        <v>0</v>
      </c>
      <c r="I174" s="458">
        <v>0</v>
      </c>
      <c r="J174" s="458">
        <v>-5551.87</v>
      </c>
      <c r="K174" s="458">
        <v>0</v>
      </c>
      <c r="L174" s="458">
        <v>0</v>
      </c>
      <c r="M174" s="458">
        <f t="shared" si="5"/>
        <v>628935.58</v>
      </c>
      <c r="P174" s="639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</row>
    <row r="175" spans="1:47" ht="12.75" outlineLevel="1">
      <c r="A175" s="415" t="s">
        <v>1762</v>
      </c>
      <c r="C175" s="455"/>
      <c r="D175" s="455"/>
      <c r="E175" s="446" t="s">
        <v>1763</v>
      </c>
      <c r="F175" s="456" t="str">
        <f t="shared" si="4"/>
        <v>R A C MILLSAP PROF</v>
      </c>
      <c r="G175" s="457">
        <v>618210.31</v>
      </c>
      <c r="H175" s="458">
        <v>0</v>
      </c>
      <c r="I175" s="458">
        <v>0</v>
      </c>
      <c r="J175" s="458">
        <v>-5409.43</v>
      </c>
      <c r="K175" s="458">
        <v>0</v>
      </c>
      <c r="L175" s="458">
        <v>0</v>
      </c>
      <c r="M175" s="458">
        <f t="shared" si="5"/>
        <v>612800.88</v>
      </c>
      <c r="P175" s="639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</row>
    <row r="176" spans="1:47" ht="12.75" outlineLevel="1">
      <c r="A176" s="415" t="s">
        <v>1764</v>
      </c>
      <c r="C176" s="455"/>
      <c r="D176" s="455"/>
      <c r="E176" s="446" t="s">
        <v>1765</v>
      </c>
      <c r="F176" s="456" t="str">
        <f t="shared" si="4"/>
        <v>MO CHAIR MMD BIO SCI</v>
      </c>
      <c r="G176" s="457">
        <v>2576122.38</v>
      </c>
      <c r="H176" s="458">
        <v>0</v>
      </c>
      <c r="I176" s="458">
        <v>-55646.45</v>
      </c>
      <c r="J176" s="458">
        <v>165683.86</v>
      </c>
      <c r="K176" s="458">
        <v>0</v>
      </c>
      <c r="L176" s="458">
        <v>0</v>
      </c>
      <c r="M176" s="458">
        <f t="shared" si="5"/>
        <v>2686159.7899999996</v>
      </c>
      <c r="P176" s="639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</row>
    <row r="177" spans="1:47" ht="12.75" outlineLevel="1">
      <c r="A177" s="415" t="s">
        <v>1766</v>
      </c>
      <c r="C177" s="455"/>
      <c r="D177" s="455"/>
      <c r="E177" s="446" t="s">
        <v>1767</v>
      </c>
      <c r="F177" s="456" t="str">
        <f t="shared" si="4"/>
        <v>MED SCHOOL AWD SERV</v>
      </c>
      <c r="G177" s="457">
        <v>10757.54</v>
      </c>
      <c r="H177" s="458">
        <v>0</v>
      </c>
      <c r="I177" s="458">
        <v>53.53</v>
      </c>
      <c r="J177" s="458">
        <v>-96.15</v>
      </c>
      <c r="K177" s="458">
        <v>0</v>
      </c>
      <c r="L177" s="458">
        <v>6000</v>
      </c>
      <c r="M177" s="458">
        <f t="shared" si="5"/>
        <v>16714.920000000002</v>
      </c>
      <c r="P177" s="639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</row>
    <row r="178" spans="1:47" ht="12.75" outlineLevel="1">
      <c r="A178" s="415" t="s">
        <v>1768</v>
      </c>
      <c r="C178" s="455"/>
      <c r="D178" s="455"/>
      <c r="E178" s="446" t="s">
        <v>1769</v>
      </c>
      <c r="F178" s="456" t="str">
        <f t="shared" si="4"/>
        <v>MENN LIBRARY FUND</v>
      </c>
      <c r="G178" s="457">
        <v>6636.8</v>
      </c>
      <c r="H178" s="458">
        <v>0</v>
      </c>
      <c r="I178" s="458">
        <v>-143.35</v>
      </c>
      <c r="J178" s="458">
        <v>426.85</v>
      </c>
      <c r="K178" s="458">
        <v>0</v>
      </c>
      <c r="L178" s="458">
        <v>0</v>
      </c>
      <c r="M178" s="458">
        <f t="shared" si="5"/>
        <v>6920.3</v>
      </c>
      <c r="P178" s="639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</row>
    <row r="179" spans="1:47" ht="12.75" outlineLevel="1">
      <c r="A179" s="415" t="s">
        <v>1770</v>
      </c>
      <c r="C179" s="455"/>
      <c r="D179" s="455"/>
      <c r="E179" s="446" t="s">
        <v>1771</v>
      </c>
      <c r="F179" s="456" t="str">
        <f t="shared" si="4"/>
        <v>MILLSAP DIST ARTIST</v>
      </c>
      <c r="G179" s="457">
        <v>509504.55</v>
      </c>
      <c r="H179" s="458">
        <v>0</v>
      </c>
      <c r="I179" s="458">
        <v>0</v>
      </c>
      <c r="J179" s="458">
        <v>-4458.25</v>
      </c>
      <c r="K179" s="458">
        <v>0</v>
      </c>
      <c r="L179" s="458">
        <v>0</v>
      </c>
      <c r="M179" s="458">
        <f t="shared" si="5"/>
        <v>505046.3</v>
      </c>
      <c r="P179" s="639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</row>
    <row r="180" spans="1:47" ht="12.75" outlineLevel="1">
      <c r="A180" s="415" t="s">
        <v>1772</v>
      </c>
      <c r="C180" s="455"/>
      <c r="D180" s="455"/>
      <c r="E180" s="446" t="s">
        <v>1773</v>
      </c>
      <c r="F180" s="456" t="str">
        <f t="shared" si="4"/>
        <v>DONALD MOCKER ENDOW</v>
      </c>
      <c r="G180" s="457">
        <v>9984.58</v>
      </c>
      <c r="H180" s="458">
        <v>0</v>
      </c>
      <c r="I180" s="458">
        <v>-215.67</v>
      </c>
      <c r="J180" s="458">
        <v>642.16</v>
      </c>
      <c r="K180" s="458">
        <v>0</v>
      </c>
      <c r="L180" s="458">
        <v>0</v>
      </c>
      <c r="M180" s="458">
        <f t="shared" si="5"/>
        <v>10411.07</v>
      </c>
      <c r="P180" s="639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</row>
    <row r="181" spans="1:47" ht="12.75" outlineLevel="1">
      <c r="A181" s="415" t="s">
        <v>1774</v>
      </c>
      <c r="C181" s="455"/>
      <c r="D181" s="455"/>
      <c r="E181" s="446" t="s">
        <v>1775</v>
      </c>
      <c r="F181" s="456" t="str">
        <f t="shared" si="4"/>
        <v>ED NELSON PROF-DENT</v>
      </c>
      <c r="G181" s="457">
        <v>653282.77</v>
      </c>
      <c r="H181" s="458">
        <v>0</v>
      </c>
      <c r="I181" s="458">
        <v>-14111.48</v>
      </c>
      <c r="J181" s="458">
        <v>42016.02</v>
      </c>
      <c r="K181" s="458">
        <v>0</v>
      </c>
      <c r="L181" s="458">
        <v>0</v>
      </c>
      <c r="M181" s="458">
        <f t="shared" si="5"/>
        <v>681187.31</v>
      </c>
      <c r="P181" s="639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</row>
    <row r="182" spans="1:47" ht="12.75" outlineLevel="1">
      <c r="A182" s="415" t="s">
        <v>1776</v>
      </c>
      <c r="C182" s="455"/>
      <c r="D182" s="455"/>
      <c r="E182" s="446" t="s">
        <v>1777</v>
      </c>
      <c r="F182" s="456" t="str">
        <f t="shared" si="4"/>
        <v>NICHOLS LIBR ENDOW</v>
      </c>
      <c r="G182" s="457">
        <v>1110605.63</v>
      </c>
      <c r="H182" s="458">
        <v>0</v>
      </c>
      <c r="I182" s="458">
        <v>-23990.04</v>
      </c>
      <c r="J182" s="458">
        <v>71428.83</v>
      </c>
      <c r="K182" s="458">
        <v>0</v>
      </c>
      <c r="L182" s="458">
        <v>0</v>
      </c>
      <c r="M182" s="458">
        <f t="shared" si="5"/>
        <v>1158044.42</v>
      </c>
      <c r="P182" s="639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</row>
    <row r="183" spans="1:47" ht="12.75" outlineLevel="1">
      <c r="A183" s="415" t="s">
        <v>1778</v>
      </c>
      <c r="C183" s="455"/>
      <c r="D183" s="455"/>
      <c r="E183" s="446" t="s">
        <v>1779</v>
      </c>
      <c r="F183" s="456" t="str">
        <f t="shared" si="4"/>
        <v>OPPENSTEIN PROF</v>
      </c>
      <c r="G183" s="457">
        <v>104450.76</v>
      </c>
      <c r="H183" s="458">
        <v>0</v>
      </c>
      <c r="I183" s="458">
        <v>0</v>
      </c>
      <c r="J183" s="458">
        <v>-913.96</v>
      </c>
      <c r="K183" s="458">
        <v>0</v>
      </c>
      <c r="L183" s="458">
        <v>0</v>
      </c>
      <c r="M183" s="458">
        <f t="shared" si="5"/>
        <v>103536.79999999999</v>
      </c>
      <c r="P183" s="639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</row>
    <row r="184" spans="1:47" ht="12.75" outlineLevel="1">
      <c r="A184" s="415" t="s">
        <v>1780</v>
      </c>
      <c r="C184" s="455"/>
      <c r="D184" s="455"/>
      <c r="E184" s="446" t="s">
        <v>1781</v>
      </c>
      <c r="F184" s="456" t="str">
        <f t="shared" si="4"/>
        <v>WELLER OVERSTREET FD</v>
      </c>
      <c r="G184" s="457">
        <v>46391.45</v>
      </c>
      <c r="H184" s="458">
        <v>0</v>
      </c>
      <c r="I184" s="458">
        <v>-1002.09</v>
      </c>
      <c r="J184" s="458">
        <v>2983.67</v>
      </c>
      <c r="K184" s="458">
        <v>0</v>
      </c>
      <c r="L184" s="458">
        <v>0</v>
      </c>
      <c r="M184" s="458">
        <f t="shared" si="5"/>
        <v>48373.03</v>
      </c>
      <c r="P184" s="639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</row>
    <row r="185" spans="1:47" ht="12.75" outlineLevel="1">
      <c r="A185" s="415" t="s">
        <v>1782</v>
      </c>
      <c r="C185" s="455"/>
      <c r="D185" s="455"/>
      <c r="E185" s="446" t="s">
        <v>1783</v>
      </c>
      <c r="F185" s="456" t="str">
        <f t="shared" si="4"/>
        <v>NON PROFIT MGMT</v>
      </c>
      <c r="G185" s="457">
        <v>1093508.06</v>
      </c>
      <c r="H185" s="458">
        <v>0</v>
      </c>
      <c r="I185" s="458">
        <v>0</v>
      </c>
      <c r="J185" s="458">
        <v>-9568.4</v>
      </c>
      <c r="K185" s="458">
        <v>0</v>
      </c>
      <c r="L185" s="458">
        <v>0</v>
      </c>
      <c r="M185" s="458">
        <f t="shared" si="5"/>
        <v>1083939.6600000001</v>
      </c>
      <c r="P185" s="639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</row>
    <row r="186" spans="1:47" ht="12.75" outlineLevel="1">
      <c r="A186" s="415" t="s">
        <v>1784</v>
      </c>
      <c r="C186" s="455"/>
      <c r="D186" s="455"/>
      <c r="E186" s="446" t="s">
        <v>1785</v>
      </c>
      <c r="F186" s="456" t="str">
        <f t="shared" si="4"/>
        <v>E REISNER ENDOWMENT</v>
      </c>
      <c r="G186" s="457">
        <v>17950.2</v>
      </c>
      <c r="H186" s="458">
        <v>0</v>
      </c>
      <c r="I186" s="458">
        <v>-387.75</v>
      </c>
      <c r="J186" s="458">
        <v>1154.46</v>
      </c>
      <c r="K186" s="458">
        <v>0</v>
      </c>
      <c r="L186" s="458">
        <v>0</v>
      </c>
      <c r="M186" s="458">
        <f t="shared" si="5"/>
        <v>18716.91</v>
      </c>
      <c r="P186" s="639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</row>
    <row r="187" spans="1:47" ht="12.75" outlineLevel="1">
      <c r="A187" s="415" t="s">
        <v>1786</v>
      </c>
      <c r="C187" s="455"/>
      <c r="D187" s="455"/>
      <c r="E187" s="446" t="s">
        <v>1787</v>
      </c>
      <c r="F187" s="456" t="str">
        <f t="shared" si="4"/>
        <v>DR LEO ROGERS PROF</v>
      </c>
      <c r="G187" s="457">
        <v>578573.04</v>
      </c>
      <c r="H187" s="458">
        <v>0</v>
      </c>
      <c r="I187" s="458">
        <v>-12497.68</v>
      </c>
      <c r="J187" s="458">
        <v>37211.04</v>
      </c>
      <c r="K187" s="458">
        <v>0</v>
      </c>
      <c r="L187" s="458">
        <v>0</v>
      </c>
      <c r="M187" s="458">
        <f t="shared" si="5"/>
        <v>603286.4</v>
      </c>
      <c r="P187" s="639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</row>
    <row r="188" spans="1:47" ht="12.75" outlineLevel="1">
      <c r="A188" s="415" t="s">
        <v>1788</v>
      </c>
      <c r="C188" s="455"/>
      <c r="D188" s="455"/>
      <c r="E188" s="446" t="s">
        <v>1789</v>
      </c>
      <c r="F188" s="456" t="str">
        <f t="shared" si="4"/>
        <v>S ORLANDO SOMERS PR</v>
      </c>
      <c r="G188" s="457">
        <v>533155.87</v>
      </c>
      <c r="H188" s="458">
        <v>0</v>
      </c>
      <c r="I188" s="458">
        <v>-11516.62</v>
      </c>
      <c r="J188" s="458">
        <v>34290.02</v>
      </c>
      <c r="K188" s="458">
        <v>0</v>
      </c>
      <c r="L188" s="458">
        <v>0</v>
      </c>
      <c r="M188" s="458">
        <f t="shared" si="5"/>
        <v>555929.27</v>
      </c>
      <c r="P188" s="639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</row>
    <row r="189" spans="1:47" ht="12.75" outlineLevel="1">
      <c r="A189" s="415" t="s">
        <v>1790</v>
      </c>
      <c r="C189" s="455"/>
      <c r="D189" s="455"/>
      <c r="E189" s="446" t="s">
        <v>1791</v>
      </c>
      <c r="F189" s="456" t="str">
        <f t="shared" si="4"/>
        <v>PHILLIPS PROFESSORSP</v>
      </c>
      <c r="G189" s="457">
        <v>559268.54</v>
      </c>
      <c r="H189" s="458">
        <v>0</v>
      </c>
      <c r="I189" s="458">
        <v>-12080.69</v>
      </c>
      <c r="J189" s="458">
        <v>35969.48</v>
      </c>
      <c r="K189" s="458">
        <v>0</v>
      </c>
      <c r="L189" s="458">
        <v>0</v>
      </c>
      <c r="M189" s="458">
        <f t="shared" si="5"/>
        <v>583157.3300000001</v>
      </c>
      <c r="P189" s="639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</row>
    <row r="190" spans="1:47" ht="12.75" outlineLevel="1">
      <c r="A190" s="415" t="s">
        <v>1792</v>
      </c>
      <c r="C190" s="455"/>
      <c r="D190" s="455"/>
      <c r="E190" s="446" t="s">
        <v>1793</v>
      </c>
      <c r="F190" s="456" t="str">
        <f t="shared" si="4"/>
        <v>SECOND CENTURY DENTL</v>
      </c>
      <c r="G190" s="457">
        <v>170304.08</v>
      </c>
      <c r="H190" s="458">
        <v>0</v>
      </c>
      <c r="I190" s="458">
        <v>-3908.6</v>
      </c>
      <c r="J190" s="458">
        <v>10938.03</v>
      </c>
      <c r="K190" s="458">
        <v>0</v>
      </c>
      <c r="L190" s="458">
        <v>0</v>
      </c>
      <c r="M190" s="458">
        <f t="shared" si="5"/>
        <v>177333.50999999998</v>
      </c>
      <c r="P190" s="639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</row>
    <row r="191" spans="1:47" ht="12.75" outlineLevel="1">
      <c r="A191" s="415" t="s">
        <v>1794</v>
      </c>
      <c r="C191" s="455"/>
      <c r="D191" s="455"/>
      <c r="E191" s="446" t="s">
        <v>1795</v>
      </c>
      <c r="F191" s="456" t="str">
        <f t="shared" si="4"/>
        <v>MO PROF - SCHUTTE</v>
      </c>
      <c r="G191" s="457">
        <v>1094727.73</v>
      </c>
      <c r="H191" s="458">
        <v>0</v>
      </c>
      <c r="I191" s="458">
        <v>-23544.32</v>
      </c>
      <c r="J191" s="458">
        <v>70249.81</v>
      </c>
      <c r="K191" s="458">
        <v>0</v>
      </c>
      <c r="L191" s="458">
        <v>0</v>
      </c>
      <c r="M191" s="458">
        <f t="shared" si="5"/>
        <v>1141433.22</v>
      </c>
      <c r="P191" s="639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</row>
    <row r="192" spans="1:47" ht="12.75" outlineLevel="1">
      <c r="A192" s="415" t="s">
        <v>1796</v>
      </c>
      <c r="C192" s="455"/>
      <c r="D192" s="455"/>
      <c r="E192" s="446" t="s">
        <v>1797</v>
      </c>
      <c r="F192" s="456" t="str">
        <f t="shared" si="4"/>
        <v>C F SCOFIELD BOOK FD</v>
      </c>
      <c r="G192" s="457">
        <v>25867.42</v>
      </c>
      <c r="H192" s="458">
        <v>0</v>
      </c>
      <c r="I192" s="458">
        <v>-558.75</v>
      </c>
      <c r="J192" s="458">
        <v>1663.68</v>
      </c>
      <c r="K192" s="458">
        <v>0</v>
      </c>
      <c r="L192" s="458">
        <v>0</v>
      </c>
      <c r="M192" s="458">
        <f t="shared" si="5"/>
        <v>26972.35</v>
      </c>
      <c r="P192" s="639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</row>
    <row r="193" spans="1:47" ht="12.75" outlineLevel="1">
      <c r="A193" s="415" t="s">
        <v>1798</v>
      </c>
      <c r="C193" s="455"/>
      <c r="D193" s="455"/>
      <c r="E193" s="446" t="s">
        <v>1799</v>
      </c>
      <c r="F193" s="456" t="str">
        <f t="shared" si="4"/>
        <v>H SILVERFORB FAC DEV</v>
      </c>
      <c r="G193" s="457">
        <v>58889.74</v>
      </c>
      <c r="H193" s="458">
        <v>0</v>
      </c>
      <c r="I193" s="458">
        <v>-1272.05</v>
      </c>
      <c r="J193" s="458">
        <v>3787.52</v>
      </c>
      <c r="K193" s="458">
        <v>0</v>
      </c>
      <c r="L193" s="458">
        <v>0</v>
      </c>
      <c r="M193" s="458">
        <f t="shared" si="5"/>
        <v>61405.20999999999</v>
      </c>
      <c r="P193" s="639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</row>
    <row r="194" spans="1:47" ht="12.75" outlineLevel="1">
      <c r="A194" s="415" t="s">
        <v>1800</v>
      </c>
      <c r="C194" s="455"/>
      <c r="D194" s="455"/>
      <c r="E194" s="446" t="s">
        <v>1801</v>
      </c>
      <c r="F194" s="436" t="str">
        <f t="shared" si="4"/>
        <v>SIRRIDGE LECTURE</v>
      </c>
      <c r="G194" s="499">
        <v>25723.34</v>
      </c>
      <c r="H194" s="458">
        <v>0</v>
      </c>
      <c r="I194" s="458">
        <v>-555.66</v>
      </c>
      <c r="J194" s="458">
        <v>1654.39</v>
      </c>
      <c r="K194" s="458">
        <v>0</v>
      </c>
      <c r="L194" s="458">
        <v>0</v>
      </c>
      <c r="M194" s="458">
        <f t="shared" si="5"/>
        <v>26822.07</v>
      </c>
      <c r="N194" s="455"/>
      <c r="P194" s="639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</row>
    <row r="195" spans="1:47" s="502" customFormat="1" ht="12.75" outlineLevel="1">
      <c r="A195" s="502" t="s">
        <v>1802</v>
      </c>
      <c r="B195" s="503"/>
      <c r="C195" s="455"/>
      <c r="D195" s="455"/>
      <c r="E195" s="455" t="s">
        <v>1803</v>
      </c>
      <c r="F195" s="504" t="str">
        <f t="shared" si="4"/>
        <v>E A SMITH &amp; SM PGM</v>
      </c>
      <c r="G195" s="505">
        <v>99300.88</v>
      </c>
      <c r="H195" s="506">
        <v>0</v>
      </c>
      <c r="I195" s="506">
        <v>-2144.98</v>
      </c>
      <c r="J195" s="506">
        <v>6386.56</v>
      </c>
      <c r="K195" s="506">
        <v>0</v>
      </c>
      <c r="L195" s="506">
        <v>0</v>
      </c>
      <c r="M195" s="506">
        <f t="shared" si="5"/>
        <v>103542.46</v>
      </c>
      <c r="N195" s="122"/>
      <c r="O195" s="507"/>
      <c r="P195" s="639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</row>
    <row r="196" spans="1:47" ht="12.75" outlineLevel="1">
      <c r="A196" s="415" t="s">
        <v>1804</v>
      </c>
      <c r="C196" s="455"/>
      <c r="D196" s="455"/>
      <c r="E196" s="446" t="s">
        <v>1805</v>
      </c>
      <c r="F196" s="456" t="str">
        <f t="shared" si="4"/>
        <v>EDWARD A SMITH / MO CHAIR LAW</v>
      </c>
      <c r="G196" s="457">
        <v>573118.15</v>
      </c>
      <c r="H196" s="458">
        <v>0</v>
      </c>
      <c r="I196" s="458">
        <v>-12379.85</v>
      </c>
      <c r="J196" s="458">
        <v>36860.21</v>
      </c>
      <c r="K196" s="458">
        <v>0</v>
      </c>
      <c r="L196" s="458">
        <v>0</v>
      </c>
      <c r="M196" s="458">
        <f t="shared" si="5"/>
        <v>597598.51</v>
      </c>
      <c r="P196" s="639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</row>
    <row r="197" spans="1:47" ht="12.75" outlineLevel="1">
      <c r="A197" s="415" t="s">
        <v>1806</v>
      </c>
      <c r="C197" s="455"/>
      <c r="D197" s="455"/>
      <c r="E197" s="446" t="s">
        <v>1807</v>
      </c>
      <c r="F197" s="456" t="str">
        <f t="shared" si="4"/>
        <v>D &amp; D THOMPSON A&amp;S</v>
      </c>
      <c r="G197" s="457">
        <v>933487.16</v>
      </c>
      <c r="H197" s="458">
        <v>0</v>
      </c>
      <c r="I197" s="458">
        <v>-20135.14</v>
      </c>
      <c r="J197" s="458">
        <v>60039.33</v>
      </c>
      <c r="K197" s="458">
        <v>0</v>
      </c>
      <c r="L197" s="458">
        <v>0</v>
      </c>
      <c r="M197" s="458">
        <f t="shared" si="5"/>
        <v>973391.35</v>
      </c>
      <c r="P197" s="639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</row>
    <row r="198" spans="1:47" ht="12.75" outlineLevel="1">
      <c r="A198" s="415" t="s">
        <v>1808</v>
      </c>
      <c r="C198" s="455"/>
      <c r="D198" s="455"/>
      <c r="E198" s="446" t="s">
        <v>1809</v>
      </c>
      <c r="F198" s="456" t="str">
        <f t="shared" si="4"/>
        <v>MO CHAIR STRANDBERG</v>
      </c>
      <c r="G198" s="457">
        <v>1529253.2</v>
      </c>
      <c r="H198" s="458">
        <v>0</v>
      </c>
      <c r="I198" s="458">
        <v>-33033.19</v>
      </c>
      <c r="J198" s="458">
        <v>98354.25</v>
      </c>
      <c r="K198" s="458">
        <v>0</v>
      </c>
      <c r="L198" s="458">
        <v>0</v>
      </c>
      <c r="M198" s="458">
        <f t="shared" si="5"/>
        <v>1594574.26</v>
      </c>
      <c r="P198" s="639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</row>
    <row r="199" spans="1:47" ht="12.75" outlineLevel="1">
      <c r="A199" s="415" t="s">
        <v>1810</v>
      </c>
      <c r="C199" s="455"/>
      <c r="D199" s="455"/>
      <c r="E199" s="446" t="s">
        <v>1811</v>
      </c>
      <c r="F199" s="456" t="str">
        <f t="shared" si="4"/>
        <v>D &amp; D THOMPSON NURS</v>
      </c>
      <c r="G199" s="457">
        <v>745553.89</v>
      </c>
      <c r="H199" s="458">
        <v>0</v>
      </c>
      <c r="I199" s="458">
        <v>-16104.61</v>
      </c>
      <c r="J199" s="458">
        <v>47950.46</v>
      </c>
      <c r="K199" s="458">
        <v>0</v>
      </c>
      <c r="L199" s="458">
        <v>0</v>
      </c>
      <c r="M199" s="458">
        <f t="shared" si="5"/>
        <v>777399.74</v>
      </c>
      <c r="P199" s="639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</row>
    <row r="200" spans="1:47" ht="12.75" outlineLevel="1">
      <c r="A200" s="415" t="s">
        <v>1812</v>
      </c>
      <c r="C200" s="455"/>
      <c r="D200" s="455"/>
      <c r="E200" s="446" t="s">
        <v>1813</v>
      </c>
      <c r="F200" s="456" t="str">
        <f t="shared" si="4"/>
        <v>STATLAND LIB ENDOW</v>
      </c>
      <c r="G200" s="457">
        <v>20616.83</v>
      </c>
      <c r="H200" s="458">
        <v>0</v>
      </c>
      <c r="I200" s="458">
        <v>-445.33</v>
      </c>
      <c r="J200" s="458">
        <v>1325.95</v>
      </c>
      <c r="K200" s="458">
        <v>0</v>
      </c>
      <c r="L200" s="458">
        <v>0</v>
      </c>
      <c r="M200" s="458">
        <f t="shared" si="5"/>
        <v>21497.45</v>
      </c>
      <c r="P200" s="639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</row>
    <row r="201" spans="1:47" ht="12.75" outlineLevel="1">
      <c r="A201" s="415" t="s">
        <v>1814</v>
      </c>
      <c r="C201" s="455"/>
      <c r="D201" s="455"/>
      <c r="E201" s="446" t="s">
        <v>1815</v>
      </c>
      <c r="F201" s="456" t="str">
        <f aca="true" t="shared" si="6" ref="F201:F264">UPPER(E201)</f>
        <v>HELEN STEVENS SCHOL</v>
      </c>
      <c r="G201" s="457">
        <v>18285.56</v>
      </c>
      <c r="H201" s="458">
        <v>30</v>
      </c>
      <c r="I201" s="458">
        <v>-391.36</v>
      </c>
      <c r="J201" s="458">
        <v>1176.74</v>
      </c>
      <c r="K201" s="458">
        <v>0</v>
      </c>
      <c r="L201" s="458">
        <v>0</v>
      </c>
      <c r="M201" s="458">
        <f aca="true" t="shared" si="7" ref="M201:M264">G201+H201+I201+J201-K201+L201</f>
        <v>19100.940000000002</v>
      </c>
      <c r="P201" s="639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</row>
    <row r="202" spans="1:47" ht="12.75" outlineLevel="1">
      <c r="A202" s="415" t="s">
        <v>1816</v>
      </c>
      <c r="C202" s="455"/>
      <c r="D202" s="455"/>
      <c r="E202" s="446" t="s">
        <v>1817</v>
      </c>
      <c r="F202" s="456" t="str">
        <f t="shared" si="6"/>
        <v>MO CHAIR - STRIPP</v>
      </c>
      <c r="G202" s="457">
        <v>800978.85</v>
      </c>
      <c r="H202" s="458">
        <v>0</v>
      </c>
      <c r="I202" s="458">
        <v>-17301.84</v>
      </c>
      <c r="J202" s="458">
        <v>51515.15</v>
      </c>
      <c r="K202" s="458">
        <v>0</v>
      </c>
      <c r="L202" s="458">
        <v>120000</v>
      </c>
      <c r="M202" s="458">
        <f t="shared" si="7"/>
        <v>955192.16</v>
      </c>
      <c r="P202" s="639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</row>
    <row r="203" spans="1:47" ht="12.75" outlineLevel="1">
      <c r="A203" s="415" t="s">
        <v>1818</v>
      </c>
      <c r="C203" s="455"/>
      <c r="D203" s="455"/>
      <c r="E203" s="446" t="s">
        <v>1819</v>
      </c>
      <c r="F203" s="456" t="str">
        <f t="shared" si="6"/>
        <v>UMKC GEN LIBRARY END</v>
      </c>
      <c r="G203" s="457">
        <v>894593.66</v>
      </c>
      <c r="H203" s="458">
        <v>0</v>
      </c>
      <c r="I203" s="458">
        <v>0</v>
      </c>
      <c r="J203" s="458">
        <v>-7827.86</v>
      </c>
      <c r="K203" s="458">
        <v>0</v>
      </c>
      <c r="L203" s="458">
        <v>0</v>
      </c>
      <c r="M203" s="458">
        <f t="shared" si="7"/>
        <v>886765.8</v>
      </c>
      <c r="P203" s="639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</row>
    <row r="204" spans="1:47" ht="12.75" outlineLevel="1">
      <c r="A204" s="415" t="s">
        <v>1820</v>
      </c>
      <c r="C204" s="455"/>
      <c r="D204" s="455"/>
      <c r="E204" s="446" t="s">
        <v>1821</v>
      </c>
      <c r="F204" s="456" t="str">
        <f t="shared" si="6"/>
        <v>VEATCH ENDOWMENT</v>
      </c>
      <c r="G204" s="457">
        <v>20378.01</v>
      </c>
      <c r="H204" s="458">
        <v>0</v>
      </c>
      <c r="I204" s="458">
        <v>0</v>
      </c>
      <c r="J204" s="458">
        <v>-178.31</v>
      </c>
      <c r="K204" s="458">
        <v>0</v>
      </c>
      <c r="L204" s="458">
        <v>0</v>
      </c>
      <c r="M204" s="458">
        <f t="shared" si="7"/>
        <v>20199.699999999997</v>
      </c>
      <c r="P204" s="639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</row>
    <row r="205" spans="1:47" ht="12.75" outlineLevel="1">
      <c r="A205" s="415" t="s">
        <v>1822</v>
      </c>
      <c r="C205" s="455"/>
      <c r="D205" s="455"/>
      <c r="E205" s="446" t="s">
        <v>1823</v>
      </c>
      <c r="F205" s="456" t="str">
        <f t="shared" si="6"/>
        <v>WASSERMAN MED SCH</v>
      </c>
      <c r="G205" s="457">
        <v>10945.43</v>
      </c>
      <c r="H205" s="458">
        <v>0</v>
      </c>
      <c r="I205" s="458">
        <v>-236.44</v>
      </c>
      <c r="J205" s="458">
        <v>703.95</v>
      </c>
      <c r="K205" s="458">
        <v>0</v>
      </c>
      <c r="L205" s="458">
        <v>0</v>
      </c>
      <c r="M205" s="458">
        <f t="shared" si="7"/>
        <v>11412.94</v>
      </c>
      <c r="P205" s="639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</row>
    <row r="206" spans="1:47" ht="12.75" outlineLevel="1">
      <c r="A206" s="415" t="s">
        <v>1824</v>
      </c>
      <c r="C206" s="455"/>
      <c r="D206" s="455"/>
      <c r="E206" s="446" t="s">
        <v>1825</v>
      </c>
      <c r="F206" s="456" t="str">
        <f t="shared" si="6"/>
        <v>ROCHE LAB/ WILKINSON</v>
      </c>
      <c r="G206" s="457">
        <v>20013.37</v>
      </c>
      <c r="H206" s="458">
        <v>150</v>
      </c>
      <c r="I206" s="458">
        <v>-426.35</v>
      </c>
      <c r="J206" s="458">
        <v>1287.45</v>
      </c>
      <c r="K206" s="458">
        <v>0</v>
      </c>
      <c r="L206" s="458">
        <v>0</v>
      </c>
      <c r="M206" s="458">
        <f t="shared" si="7"/>
        <v>21024.47</v>
      </c>
      <c r="P206" s="639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</row>
    <row r="207" spans="1:47" ht="12.75" outlineLevel="1">
      <c r="A207" s="415" t="s">
        <v>1826</v>
      </c>
      <c r="C207" s="455"/>
      <c r="D207" s="455"/>
      <c r="E207" s="446" t="s">
        <v>1827</v>
      </c>
      <c r="F207" s="456" t="str">
        <f t="shared" si="6"/>
        <v>J &amp; E WOLFF COLLECT</v>
      </c>
      <c r="G207" s="457">
        <v>20722.69</v>
      </c>
      <c r="H207" s="458">
        <v>0</v>
      </c>
      <c r="I207" s="458">
        <v>0</v>
      </c>
      <c r="J207" s="458">
        <v>-181.34</v>
      </c>
      <c r="K207" s="458">
        <v>0</v>
      </c>
      <c r="L207" s="458">
        <v>0</v>
      </c>
      <c r="M207" s="458">
        <f t="shared" si="7"/>
        <v>20541.35</v>
      </c>
      <c r="P207" s="639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</row>
    <row r="208" spans="1:47" ht="12.75" outlineLevel="1">
      <c r="A208" s="415" t="s">
        <v>1828</v>
      </c>
      <c r="C208" s="455"/>
      <c r="D208" s="455"/>
      <c r="E208" s="446" t="s">
        <v>1829</v>
      </c>
      <c r="F208" s="456" t="str">
        <f t="shared" si="6"/>
        <v>FOWLER &amp; ABRANZ SCHP</v>
      </c>
      <c r="G208" s="457">
        <v>4060.56</v>
      </c>
      <c r="H208" s="458">
        <v>0</v>
      </c>
      <c r="I208" s="458">
        <v>93.18</v>
      </c>
      <c r="J208" s="458">
        <v>278.7</v>
      </c>
      <c r="K208" s="458">
        <v>0</v>
      </c>
      <c r="L208" s="458">
        <v>0</v>
      </c>
      <c r="M208" s="458">
        <f t="shared" si="7"/>
        <v>4432.44</v>
      </c>
      <c r="P208" s="639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</row>
    <row r="209" spans="1:47" ht="12.75" outlineLevel="1">
      <c r="A209" s="415" t="s">
        <v>1830</v>
      </c>
      <c r="C209" s="455"/>
      <c r="D209" s="455"/>
      <c r="E209" s="446" t="s">
        <v>1831</v>
      </c>
      <c r="F209" s="456" t="str">
        <f t="shared" si="6"/>
        <v>JOEL C*BROWN BK AWD</v>
      </c>
      <c r="G209" s="457">
        <v>11502.37</v>
      </c>
      <c r="H209" s="458">
        <v>100</v>
      </c>
      <c r="I209" s="458">
        <v>-247.6</v>
      </c>
      <c r="J209" s="458">
        <v>740.51</v>
      </c>
      <c r="K209" s="458">
        <v>0</v>
      </c>
      <c r="L209" s="458">
        <v>0</v>
      </c>
      <c r="M209" s="458">
        <f t="shared" si="7"/>
        <v>12095.28</v>
      </c>
      <c r="P209" s="639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</row>
    <row r="210" spans="1:47" ht="12.75" outlineLevel="1">
      <c r="A210" s="415" t="s">
        <v>1832</v>
      </c>
      <c r="C210" s="455"/>
      <c r="D210" s="455"/>
      <c r="E210" s="446" t="s">
        <v>1833</v>
      </c>
      <c r="F210" s="456" t="str">
        <f t="shared" si="6"/>
        <v>EUGENE*BUTLER SCSP</v>
      </c>
      <c r="G210" s="457">
        <v>12209.64</v>
      </c>
      <c r="H210" s="458">
        <v>0</v>
      </c>
      <c r="I210" s="458">
        <v>-263.73</v>
      </c>
      <c r="J210" s="458">
        <v>785.27</v>
      </c>
      <c r="K210" s="458">
        <v>0</v>
      </c>
      <c r="L210" s="458">
        <v>0</v>
      </c>
      <c r="M210" s="458">
        <f t="shared" si="7"/>
        <v>12731.18</v>
      </c>
      <c r="P210" s="639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</row>
    <row r="211" spans="1:47" ht="12.75" outlineLevel="1">
      <c r="A211" s="415" t="s">
        <v>1834</v>
      </c>
      <c r="C211" s="455"/>
      <c r="D211" s="455"/>
      <c r="E211" s="446" t="s">
        <v>1835</v>
      </c>
      <c r="F211" s="456" t="str">
        <f t="shared" si="6"/>
        <v>PATRICIA GIER SCSP</v>
      </c>
      <c r="G211" s="457">
        <v>13467.36</v>
      </c>
      <c r="H211" s="458">
        <v>0</v>
      </c>
      <c r="I211" s="458">
        <v>-290.9</v>
      </c>
      <c r="J211" s="458">
        <v>866.18</v>
      </c>
      <c r="K211" s="458">
        <v>0</v>
      </c>
      <c r="L211" s="458">
        <v>0</v>
      </c>
      <c r="M211" s="458">
        <f t="shared" si="7"/>
        <v>14042.640000000001</v>
      </c>
      <c r="P211" s="639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</row>
    <row r="212" spans="1:47" ht="12.75" outlineLevel="1">
      <c r="A212" s="415" t="s">
        <v>1836</v>
      </c>
      <c r="C212" s="455"/>
      <c r="D212" s="455"/>
      <c r="E212" s="446" t="s">
        <v>1837</v>
      </c>
      <c r="F212" s="456" t="str">
        <f t="shared" si="6"/>
        <v>HENSON LECTURE IN CS</v>
      </c>
      <c r="G212" s="457">
        <v>-777.23</v>
      </c>
      <c r="H212" s="458">
        <v>0</v>
      </c>
      <c r="I212" s="458">
        <v>0</v>
      </c>
      <c r="J212" s="458">
        <v>-29.39</v>
      </c>
      <c r="K212" s="458">
        <v>0</v>
      </c>
      <c r="L212" s="458">
        <v>0</v>
      </c>
      <c r="M212" s="458">
        <f t="shared" si="7"/>
        <v>-806.62</v>
      </c>
      <c r="P212" s="639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</row>
    <row r="213" spans="1:47" ht="12.75" outlineLevel="1">
      <c r="A213" s="415" t="s">
        <v>1838</v>
      </c>
      <c r="C213" s="455"/>
      <c r="D213" s="455"/>
      <c r="E213" s="446" t="s">
        <v>1839</v>
      </c>
      <c r="F213" s="456" t="str">
        <f t="shared" si="6"/>
        <v>H K BUETTNER EDUC FD</v>
      </c>
      <c r="G213" s="457">
        <v>863531.56</v>
      </c>
      <c r="H213" s="458">
        <v>0</v>
      </c>
      <c r="I213" s="458">
        <v>19817.76</v>
      </c>
      <c r="J213" s="458">
        <v>59275.52</v>
      </c>
      <c r="K213" s="458">
        <v>0</v>
      </c>
      <c r="L213" s="458">
        <v>0</v>
      </c>
      <c r="M213" s="458">
        <f t="shared" si="7"/>
        <v>942624.8400000001</v>
      </c>
      <c r="P213" s="639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</row>
    <row r="214" spans="1:47" ht="12.75" outlineLevel="1">
      <c r="A214" s="415" t="s">
        <v>1840</v>
      </c>
      <c r="C214" s="455"/>
      <c r="D214" s="455"/>
      <c r="E214" s="446" t="s">
        <v>1841</v>
      </c>
      <c r="F214" s="456" t="str">
        <f t="shared" si="6"/>
        <v>LEFKOWITZ PROFESSORSHIP</v>
      </c>
      <c r="G214" s="457">
        <v>681735.48</v>
      </c>
      <c r="H214" s="458">
        <v>0</v>
      </c>
      <c r="I214" s="458">
        <v>-14756.58</v>
      </c>
      <c r="J214" s="458">
        <v>43843.94</v>
      </c>
      <c r="K214" s="458">
        <v>0</v>
      </c>
      <c r="L214" s="458">
        <v>0</v>
      </c>
      <c r="M214" s="458">
        <f t="shared" si="7"/>
        <v>710822.8400000001</v>
      </c>
      <c r="P214" s="639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</row>
    <row r="215" spans="1:47" ht="12.75" outlineLevel="1">
      <c r="A215" s="415" t="s">
        <v>1842</v>
      </c>
      <c r="C215" s="455"/>
      <c r="D215" s="455"/>
      <c r="E215" s="446" t="s">
        <v>1843</v>
      </c>
      <c r="F215" s="456" t="str">
        <f t="shared" si="6"/>
        <v>LARRY*MAGNUSON SCHOL</v>
      </c>
      <c r="G215" s="457">
        <v>4271.85</v>
      </c>
      <c r="H215" s="458">
        <v>0</v>
      </c>
      <c r="I215" s="458">
        <v>98.03</v>
      </c>
      <c r="J215" s="458">
        <v>293.14</v>
      </c>
      <c r="K215" s="458">
        <v>0</v>
      </c>
      <c r="L215" s="458">
        <v>0</v>
      </c>
      <c r="M215" s="458">
        <f t="shared" si="7"/>
        <v>4663.02</v>
      </c>
      <c r="P215" s="639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</row>
    <row r="216" spans="1:47" ht="12.75" outlineLevel="1">
      <c r="A216" s="415" t="s">
        <v>1844</v>
      </c>
      <c r="C216" s="455"/>
      <c r="D216" s="455"/>
      <c r="E216" s="446" t="s">
        <v>1845</v>
      </c>
      <c r="F216" s="456" t="str">
        <f t="shared" si="6"/>
        <v>MCNEFF LENGEL TRUST</v>
      </c>
      <c r="G216" s="457">
        <v>44343.7</v>
      </c>
      <c r="H216" s="458">
        <v>0</v>
      </c>
      <c r="I216" s="458">
        <v>1017.7</v>
      </c>
      <c r="J216" s="458">
        <v>3043.55</v>
      </c>
      <c r="K216" s="458">
        <v>0</v>
      </c>
      <c r="L216" s="458">
        <v>0</v>
      </c>
      <c r="M216" s="458">
        <f t="shared" si="7"/>
        <v>48404.95</v>
      </c>
      <c r="P216" s="639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</row>
    <row r="217" spans="1:47" ht="12.75" outlineLevel="1">
      <c r="A217" s="415" t="s">
        <v>1846</v>
      </c>
      <c r="C217" s="455"/>
      <c r="D217" s="455"/>
      <c r="E217" s="446" t="s">
        <v>1847</v>
      </c>
      <c r="F217" s="456" t="str">
        <f t="shared" si="6"/>
        <v>MED SC ALUMNI SCSP</v>
      </c>
      <c r="G217" s="457">
        <v>44307.72</v>
      </c>
      <c r="H217" s="458">
        <v>19014.57</v>
      </c>
      <c r="I217" s="458">
        <v>-321.23</v>
      </c>
      <c r="J217" s="458">
        <v>4282.18</v>
      </c>
      <c r="K217" s="458">
        <v>966</v>
      </c>
      <c r="L217" s="458">
        <v>0</v>
      </c>
      <c r="M217" s="458">
        <f t="shared" si="7"/>
        <v>66317.23999999999</v>
      </c>
      <c r="P217" s="639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</row>
    <row r="218" spans="1:47" ht="12.75" outlineLevel="1">
      <c r="A218" s="415" t="s">
        <v>1848</v>
      </c>
      <c r="C218" s="455"/>
      <c r="D218" s="455"/>
      <c r="E218" s="446" t="s">
        <v>1849</v>
      </c>
      <c r="F218" s="456" t="str">
        <f t="shared" si="6"/>
        <v>JANICE*MEINRATH/COCK</v>
      </c>
      <c r="G218" s="457">
        <v>5964.12</v>
      </c>
      <c r="H218" s="458">
        <v>0</v>
      </c>
      <c r="I218" s="458">
        <v>136.86</v>
      </c>
      <c r="J218" s="458">
        <v>409.35</v>
      </c>
      <c r="K218" s="458">
        <v>0</v>
      </c>
      <c r="L218" s="458">
        <v>0</v>
      </c>
      <c r="M218" s="458">
        <f t="shared" si="7"/>
        <v>6510.33</v>
      </c>
      <c r="P218" s="639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</row>
    <row r="219" spans="1:47" ht="12.75" outlineLevel="1">
      <c r="A219" s="415" t="s">
        <v>1850</v>
      </c>
      <c r="C219" s="455"/>
      <c r="D219" s="455"/>
      <c r="E219" s="446" t="s">
        <v>1851</v>
      </c>
      <c r="F219" s="456" t="str">
        <f t="shared" si="6"/>
        <v>MNL TECH/PERSONNEL</v>
      </c>
      <c r="G219" s="457">
        <v>839493.5</v>
      </c>
      <c r="H219" s="458">
        <v>0</v>
      </c>
      <c r="I219" s="458">
        <v>-18133.78</v>
      </c>
      <c r="J219" s="458">
        <v>53992.2</v>
      </c>
      <c r="K219" s="458">
        <v>0</v>
      </c>
      <c r="L219" s="458">
        <v>0</v>
      </c>
      <c r="M219" s="458">
        <f t="shared" si="7"/>
        <v>875351.9199999999</v>
      </c>
      <c r="P219" s="639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</row>
    <row r="220" spans="1:47" ht="12.75" outlineLevel="1">
      <c r="A220" s="415" t="s">
        <v>1852</v>
      </c>
      <c r="C220" s="455"/>
      <c r="D220" s="455"/>
      <c r="E220" s="446" t="s">
        <v>1853</v>
      </c>
      <c r="F220" s="456" t="str">
        <f t="shared" si="6"/>
        <v>MNL EXPANSION FUND</v>
      </c>
      <c r="G220" s="457">
        <v>2377483.39</v>
      </c>
      <c r="H220" s="458">
        <v>47866</v>
      </c>
      <c r="I220" s="458">
        <v>55287.6</v>
      </c>
      <c r="J220" s="458">
        <v>165646.13</v>
      </c>
      <c r="K220" s="458">
        <v>0</v>
      </c>
      <c r="L220" s="458">
        <v>0</v>
      </c>
      <c r="M220" s="458">
        <f t="shared" si="7"/>
        <v>2646283.12</v>
      </c>
      <c r="P220" s="639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</row>
    <row r="221" spans="1:47" ht="12.75" outlineLevel="1">
      <c r="A221" s="415" t="s">
        <v>1854</v>
      </c>
      <c r="C221" s="455"/>
      <c r="D221" s="455"/>
      <c r="E221" s="446" t="s">
        <v>1855</v>
      </c>
      <c r="F221" s="456" t="str">
        <f t="shared" si="6"/>
        <v>PEMBERTON SCSP FD</v>
      </c>
      <c r="G221" s="457">
        <v>40173.27</v>
      </c>
      <c r="H221" s="458">
        <v>0</v>
      </c>
      <c r="I221" s="458">
        <v>-867.77</v>
      </c>
      <c r="J221" s="458">
        <v>2583.73</v>
      </c>
      <c r="K221" s="458">
        <v>0</v>
      </c>
      <c r="L221" s="458">
        <v>0</v>
      </c>
      <c r="M221" s="458">
        <f t="shared" si="7"/>
        <v>41889.23</v>
      </c>
      <c r="P221" s="639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</row>
    <row r="222" spans="1:47" ht="12.75" outlineLevel="1">
      <c r="A222" s="415" t="s">
        <v>1856</v>
      </c>
      <c r="C222" s="455"/>
      <c r="D222" s="455"/>
      <c r="E222" s="446" t="s">
        <v>1857</v>
      </c>
      <c r="F222" s="456" t="str">
        <f t="shared" si="6"/>
        <v>M SIRRIDGE LECT FUND</v>
      </c>
      <c r="G222" s="457">
        <v>0.02</v>
      </c>
      <c r="H222" s="458">
        <v>0</v>
      </c>
      <c r="I222" s="458">
        <v>0</v>
      </c>
      <c r="J222" s="458">
        <v>0</v>
      </c>
      <c r="K222" s="458">
        <v>0</v>
      </c>
      <c r="L222" s="458">
        <v>0</v>
      </c>
      <c r="M222" s="458">
        <f t="shared" si="7"/>
        <v>0.02</v>
      </c>
      <c r="P222" s="639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</row>
    <row r="223" spans="1:47" ht="12.75" outlineLevel="1">
      <c r="A223" s="415" t="s">
        <v>1858</v>
      </c>
      <c r="C223" s="455"/>
      <c r="D223" s="455"/>
      <c r="E223" s="446" t="s">
        <v>1859</v>
      </c>
      <c r="F223" s="456" t="str">
        <f t="shared" si="6"/>
        <v>SUTTER FUND</v>
      </c>
      <c r="G223" s="457">
        <v>18676.52</v>
      </c>
      <c r="H223" s="458">
        <v>0</v>
      </c>
      <c r="I223" s="458">
        <v>428.49</v>
      </c>
      <c r="J223" s="458">
        <v>1280.09</v>
      </c>
      <c r="K223" s="458">
        <v>0</v>
      </c>
      <c r="L223" s="458">
        <v>0</v>
      </c>
      <c r="M223" s="458">
        <f t="shared" si="7"/>
        <v>20385.100000000002</v>
      </c>
      <c r="P223" s="639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</row>
    <row r="224" spans="1:47" ht="12.75" outlineLevel="1">
      <c r="A224" s="415" t="s">
        <v>1860</v>
      </c>
      <c r="C224" s="455"/>
      <c r="D224" s="455"/>
      <c r="E224" s="446" t="s">
        <v>1861</v>
      </c>
      <c r="F224" s="456" t="str">
        <f t="shared" si="6"/>
        <v>JAMES S*MEISTER SCSP</v>
      </c>
      <c r="G224" s="457">
        <v>194919.2</v>
      </c>
      <c r="H224" s="458">
        <v>0</v>
      </c>
      <c r="I224" s="458">
        <v>4473.3</v>
      </c>
      <c r="J224" s="458">
        <v>13379.87</v>
      </c>
      <c r="K224" s="458">
        <v>0</v>
      </c>
      <c r="L224" s="458">
        <v>0</v>
      </c>
      <c r="M224" s="458">
        <f t="shared" si="7"/>
        <v>212772.37</v>
      </c>
      <c r="P224" s="639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</row>
    <row r="225" spans="1:47" ht="12.75" outlineLevel="1">
      <c r="A225" s="415" t="s">
        <v>1862</v>
      </c>
      <c r="C225" s="455"/>
      <c r="D225" s="455"/>
      <c r="E225" s="446" t="s">
        <v>1863</v>
      </c>
      <c r="F225" s="456" t="str">
        <f t="shared" si="6"/>
        <v>WESTERMANN SCHOLARS</v>
      </c>
      <c r="G225" s="457">
        <v>176665.1</v>
      </c>
      <c r="H225" s="458">
        <v>0</v>
      </c>
      <c r="I225" s="458">
        <v>-3968.62</v>
      </c>
      <c r="J225" s="458">
        <v>11352.22</v>
      </c>
      <c r="K225" s="458">
        <v>0</v>
      </c>
      <c r="L225" s="458">
        <v>0</v>
      </c>
      <c r="M225" s="458">
        <f t="shared" si="7"/>
        <v>184048.7</v>
      </c>
      <c r="P225" s="639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</row>
    <row r="226" spans="1:47" ht="12.75" outlineLevel="1">
      <c r="A226" s="415" t="s">
        <v>1864</v>
      </c>
      <c r="C226" s="455"/>
      <c r="D226" s="455"/>
      <c r="E226" s="446" t="s">
        <v>1865</v>
      </c>
      <c r="F226" s="456" t="str">
        <f t="shared" si="6"/>
        <v>VICTOR*WILSON SCHOL</v>
      </c>
      <c r="G226" s="457">
        <v>24696.45</v>
      </c>
      <c r="H226" s="458">
        <v>0</v>
      </c>
      <c r="I226" s="458">
        <v>566.83</v>
      </c>
      <c r="J226" s="458">
        <v>1695.05</v>
      </c>
      <c r="K226" s="458">
        <v>0</v>
      </c>
      <c r="L226" s="458">
        <v>0</v>
      </c>
      <c r="M226" s="458">
        <f t="shared" si="7"/>
        <v>26958.33</v>
      </c>
      <c r="P226" s="639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</row>
    <row r="227" spans="1:47" ht="12.75" outlineLevel="1">
      <c r="A227" s="415" t="s">
        <v>1866</v>
      </c>
      <c r="C227" s="455"/>
      <c r="D227" s="455"/>
      <c r="E227" s="446" t="s">
        <v>1867</v>
      </c>
      <c r="F227" s="456" t="str">
        <f t="shared" si="6"/>
        <v>MARJORIE ALLEN FELL</v>
      </c>
      <c r="G227" s="457">
        <v>165919.19</v>
      </c>
      <c r="H227" s="458">
        <v>0</v>
      </c>
      <c r="I227" s="458">
        <v>-3584.02</v>
      </c>
      <c r="J227" s="458">
        <v>10671.12</v>
      </c>
      <c r="K227" s="458">
        <v>0</v>
      </c>
      <c r="L227" s="458">
        <v>0</v>
      </c>
      <c r="M227" s="458">
        <f t="shared" si="7"/>
        <v>173006.29</v>
      </c>
      <c r="P227" s="639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</row>
    <row r="228" spans="1:47" ht="12.75" outlineLevel="1">
      <c r="A228" s="415" t="s">
        <v>1868</v>
      </c>
      <c r="C228" s="455"/>
      <c r="D228" s="455"/>
      <c r="E228" s="446" t="s">
        <v>1869</v>
      </c>
      <c r="F228" s="456" t="str">
        <f t="shared" si="6"/>
        <v>SIRRIDGE FUND</v>
      </c>
      <c r="G228" s="457">
        <v>340687.28</v>
      </c>
      <c r="H228" s="458">
        <v>31670</v>
      </c>
      <c r="I228" s="458">
        <v>-6614.65</v>
      </c>
      <c r="J228" s="458">
        <v>23583.94</v>
      </c>
      <c r="K228" s="458">
        <v>0</v>
      </c>
      <c r="L228" s="458">
        <v>0</v>
      </c>
      <c r="M228" s="458">
        <f t="shared" si="7"/>
        <v>389326.57</v>
      </c>
      <c r="P228" s="639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</row>
    <row r="229" spans="1:47" ht="12.75" outlineLevel="1">
      <c r="A229" s="415" t="s">
        <v>1870</v>
      </c>
      <c r="C229" s="455"/>
      <c r="D229" s="455"/>
      <c r="E229" s="446" t="s">
        <v>1871</v>
      </c>
      <c r="F229" s="456" t="str">
        <f t="shared" si="6"/>
        <v>JAMES*FALLS END FUND</v>
      </c>
      <c r="G229" s="457">
        <v>-1.08</v>
      </c>
      <c r="H229" s="458">
        <v>0</v>
      </c>
      <c r="I229" s="458">
        <v>0</v>
      </c>
      <c r="J229" s="458">
        <v>0</v>
      </c>
      <c r="K229" s="458">
        <v>0</v>
      </c>
      <c r="L229" s="458">
        <v>0</v>
      </c>
      <c r="M229" s="458">
        <f t="shared" si="7"/>
        <v>-1.08</v>
      </c>
      <c r="P229" s="639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</row>
    <row r="230" spans="1:47" ht="12.75" outlineLevel="1">
      <c r="A230" s="415" t="s">
        <v>1872</v>
      </c>
      <c r="C230" s="455"/>
      <c r="D230" s="455"/>
      <c r="E230" s="446" t="s">
        <v>1873</v>
      </c>
      <c r="F230" s="456" t="str">
        <f t="shared" si="6"/>
        <v>H*LYNN E*WHITE SCSP</v>
      </c>
      <c r="G230" s="457">
        <v>22051.71</v>
      </c>
      <c r="H230" s="458">
        <v>0</v>
      </c>
      <c r="I230" s="458">
        <v>-476.35</v>
      </c>
      <c r="J230" s="458">
        <v>1418.27</v>
      </c>
      <c r="K230" s="458">
        <v>0</v>
      </c>
      <c r="L230" s="458">
        <v>0</v>
      </c>
      <c r="M230" s="458">
        <f t="shared" si="7"/>
        <v>22993.63</v>
      </c>
      <c r="P230" s="639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</row>
    <row r="231" spans="1:47" ht="12.75" outlineLevel="1">
      <c r="A231" s="415" t="s">
        <v>1874</v>
      </c>
      <c r="C231" s="455"/>
      <c r="D231" s="455"/>
      <c r="E231" s="446" t="s">
        <v>1875</v>
      </c>
      <c r="F231" s="456" t="str">
        <f t="shared" si="6"/>
        <v>RON GREENBAUM PROJECT</v>
      </c>
      <c r="G231" s="457">
        <v>-94.85</v>
      </c>
      <c r="H231" s="458">
        <v>0</v>
      </c>
      <c r="I231" s="458">
        <v>0</v>
      </c>
      <c r="J231" s="458">
        <v>0</v>
      </c>
      <c r="K231" s="458">
        <v>0</v>
      </c>
      <c r="L231" s="458">
        <v>0</v>
      </c>
      <c r="M231" s="458">
        <f t="shared" si="7"/>
        <v>-94.85</v>
      </c>
      <c r="P231" s="639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</row>
    <row r="232" spans="1:47" ht="12.75" outlineLevel="1">
      <c r="A232" s="415" t="s">
        <v>1876</v>
      </c>
      <c r="C232" s="455"/>
      <c r="D232" s="455"/>
      <c r="E232" s="446" t="s">
        <v>1877</v>
      </c>
      <c r="F232" s="456" t="str">
        <f t="shared" si="6"/>
        <v>NADINE LOUGH FUND</v>
      </c>
      <c r="G232" s="457">
        <v>41917.32</v>
      </c>
      <c r="H232" s="458">
        <v>0</v>
      </c>
      <c r="I232" s="458">
        <v>-905.46</v>
      </c>
      <c r="J232" s="458">
        <v>2695.94</v>
      </c>
      <c r="K232" s="458">
        <v>0</v>
      </c>
      <c r="L232" s="458">
        <v>0</v>
      </c>
      <c r="M232" s="458">
        <f t="shared" si="7"/>
        <v>43707.8</v>
      </c>
      <c r="P232" s="639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</row>
    <row r="233" spans="1:47" ht="12.75" outlineLevel="1">
      <c r="A233" s="415" t="s">
        <v>1878</v>
      </c>
      <c r="C233" s="455"/>
      <c r="D233" s="455"/>
      <c r="E233" s="446" t="s">
        <v>1879</v>
      </c>
      <c r="F233" s="456" t="str">
        <f t="shared" si="6"/>
        <v>MISSOURI PROF ACCOUTANCY</v>
      </c>
      <c r="G233" s="457">
        <v>150626.09</v>
      </c>
      <c r="H233" s="458">
        <v>0</v>
      </c>
      <c r="I233" s="458">
        <v>-3253.64</v>
      </c>
      <c r="J233" s="458">
        <v>9687.55</v>
      </c>
      <c r="K233" s="458">
        <v>0</v>
      </c>
      <c r="L233" s="458">
        <v>0</v>
      </c>
      <c r="M233" s="458">
        <f t="shared" si="7"/>
        <v>157059.99999999997</v>
      </c>
      <c r="P233" s="639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</row>
    <row r="234" spans="1:47" ht="12.75" outlineLevel="1">
      <c r="A234" s="415" t="s">
        <v>1880</v>
      </c>
      <c r="C234" s="455"/>
      <c r="D234" s="455"/>
      <c r="E234" s="446" t="s">
        <v>1881</v>
      </c>
      <c r="F234" s="456" t="str">
        <f t="shared" si="6"/>
        <v>FAYE KIRCHER PUBLIC SPEAK SCHP</v>
      </c>
      <c r="G234" s="457">
        <v>9302.72</v>
      </c>
      <c r="H234" s="458">
        <v>0</v>
      </c>
      <c r="I234" s="458">
        <v>-200.95</v>
      </c>
      <c r="J234" s="458">
        <v>598.27</v>
      </c>
      <c r="K234" s="458">
        <v>0</v>
      </c>
      <c r="L234" s="458">
        <v>0</v>
      </c>
      <c r="M234" s="458">
        <f t="shared" si="7"/>
        <v>9700.039999999999</v>
      </c>
      <c r="P234" s="639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</row>
    <row r="235" spans="1:47" ht="12.75" outlineLevel="1">
      <c r="A235" s="415" t="s">
        <v>1882</v>
      </c>
      <c r="C235" s="455"/>
      <c r="D235" s="455"/>
      <c r="E235" s="446" t="s">
        <v>1883</v>
      </c>
      <c r="F235" s="456" t="str">
        <f t="shared" si="6"/>
        <v>KCUR FM UNREST</v>
      </c>
      <c r="G235" s="457">
        <v>957253.23</v>
      </c>
      <c r="H235" s="458">
        <v>0</v>
      </c>
      <c r="I235" s="458">
        <v>-20677.49</v>
      </c>
      <c r="J235" s="458">
        <v>61565.94</v>
      </c>
      <c r="K235" s="458">
        <v>0</v>
      </c>
      <c r="L235" s="458">
        <v>0</v>
      </c>
      <c r="M235" s="458">
        <f t="shared" si="7"/>
        <v>998141.6799999999</v>
      </c>
      <c r="P235" s="639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</row>
    <row r="236" spans="1:47" ht="12.75" outlineLevel="1">
      <c r="A236" s="415" t="s">
        <v>1884</v>
      </c>
      <c r="C236" s="455"/>
      <c r="D236" s="455"/>
      <c r="E236" s="446" t="s">
        <v>1885</v>
      </c>
      <c r="F236" s="456" t="str">
        <f t="shared" si="6"/>
        <v>ABERNATHY TRUST</v>
      </c>
      <c r="G236" s="457">
        <v>68366.84</v>
      </c>
      <c r="H236" s="458">
        <v>0</v>
      </c>
      <c r="I236" s="458">
        <v>-1476.77</v>
      </c>
      <c r="J236" s="458">
        <v>4397.02</v>
      </c>
      <c r="K236" s="458">
        <v>0</v>
      </c>
      <c r="L236" s="458">
        <v>0</v>
      </c>
      <c r="M236" s="458">
        <f t="shared" si="7"/>
        <v>71287.09</v>
      </c>
      <c r="P236" s="639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</row>
    <row r="237" spans="1:47" ht="12.75" outlineLevel="1">
      <c r="A237" s="415" t="s">
        <v>1886</v>
      </c>
      <c r="C237" s="455"/>
      <c r="D237" s="455"/>
      <c r="E237" s="446" t="s">
        <v>1887</v>
      </c>
      <c r="F237" s="456" t="str">
        <f t="shared" si="6"/>
        <v>STANFORD SCHOLARSHIP</v>
      </c>
      <c r="G237" s="457">
        <v>36492.57</v>
      </c>
      <c r="H237" s="458">
        <v>0</v>
      </c>
      <c r="I237" s="458">
        <v>-788.28</v>
      </c>
      <c r="J237" s="458">
        <v>2347.03</v>
      </c>
      <c r="K237" s="458">
        <v>0</v>
      </c>
      <c r="L237" s="458">
        <v>0</v>
      </c>
      <c r="M237" s="458">
        <f t="shared" si="7"/>
        <v>38051.32</v>
      </c>
      <c r="P237" s="639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</row>
    <row r="238" spans="1:47" ht="12.75" outlineLevel="1">
      <c r="A238" s="415" t="s">
        <v>1888</v>
      </c>
      <c r="C238" s="455"/>
      <c r="D238" s="455"/>
      <c r="E238" s="446" t="s">
        <v>1889</v>
      </c>
      <c r="F238" s="456" t="str">
        <f t="shared" si="6"/>
        <v>VIRGINIA MACKIE ENDOW</v>
      </c>
      <c r="G238" s="457">
        <v>11757.12</v>
      </c>
      <c r="H238" s="458">
        <v>675</v>
      </c>
      <c r="I238" s="458">
        <v>-242.98</v>
      </c>
      <c r="J238" s="458">
        <v>759.91</v>
      </c>
      <c r="K238" s="458">
        <v>0</v>
      </c>
      <c r="L238" s="458">
        <v>0</v>
      </c>
      <c r="M238" s="458">
        <f t="shared" si="7"/>
        <v>12949.050000000001</v>
      </c>
      <c r="P238" s="639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</row>
    <row r="239" spans="1:47" ht="12.75" outlineLevel="1">
      <c r="A239" s="415" t="s">
        <v>1890</v>
      </c>
      <c r="C239" s="455"/>
      <c r="D239" s="455"/>
      <c r="E239" s="446" t="s">
        <v>1891</v>
      </c>
      <c r="F239" s="456" t="str">
        <f t="shared" si="6"/>
        <v>DR AND MRS STANLEY NIU ENG SCH</v>
      </c>
      <c r="G239" s="457">
        <v>17662.01</v>
      </c>
      <c r="H239" s="458">
        <v>0</v>
      </c>
      <c r="I239" s="458">
        <v>-368.71</v>
      </c>
      <c r="J239" s="458">
        <v>1136.79</v>
      </c>
      <c r="K239" s="458">
        <v>0</v>
      </c>
      <c r="L239" s="458">
        <v>0</v>
      </c>
      <c r="M239" s="458">
        <f t="shared" si="7"/>
        <v>18430.09</v>
      </c>
      <c r="P239" s="639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</row>
    <row r="240" spans="1:47" ht="12.75" outlineLevel="1">
      <c r="A240" s="415" t="s">
        <v>1892</v>
      </c>
      <c r="C240" s="455"/>
      <c r="D240" s="455"/>
      <c r="E240" s="446" t="s">
        <v>1893</v>
      </c>
      <c r="F240" s="456" t="str">
        <f t="shared" si="6"/>
        <v>MARTIN DANEMAN SCHOLARSHIP</v>
      </c>
      <c r="G240" s="457">
        <v>19764.69</v>
      </c>
      <c r="H240" s="458">
        <v>3200</v>
      </c>
      <c r="I240" s="458">
        <v>-298.9</v>
      </c>
      <c r="J240" s="458">
        <v>1354.51</v>
      </c>
      <c r="K240" s="458">
        <v>0</v>
      </c>
      <c r="L240" s="458">
        <v>0</v>
      </c>
      <c r="M240" s="458">
        <f t="shared" si="7"/>
        <v>24020.299999999996</v>
      </c>
      <c r="P240" s="639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</row>
    <row r="241" spans="1:47" ht="12.75" outlineLevel="1">
      <c r="A241" s="415" t="s">
        <v>1894</v>
      </c>
      <c r="C241" s="455"/>
      <c r="D241" s="455"/>
      <c r="E241" s="446" t="s">
        <v>1895</v>
      </c>
      <c r="F241" s="436" t="str">
        <f t="shared" si="6"/>
        <v>RICHARDSON K NOBACK AWARD</v>
      </c>
      <c r="G241" s="499">
        <v>31617.31</v>
      </c>
      <c r="H241" s="458">
        <v>1000</v>
      </c>
      <c r="I241" s="458">
        <v>-649.15</v>
      </c>
      <c r="J241" s="458">
        <v>2052.04</v>
      </c>
      <c r="K241" s="458">
        <v>0</v>
      </c>
      <c r="L241" s="458">
        <v>0</v>
      </c>
      <c r="M241" s="458">
        <f t="shared" si="7"/>
        <v>34020.2</v>
      </c>
      <c r="N241" s="455"/>
      <c r="P241" s="639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</row>
    <row r="242" spans="1:47" s="502" customFormat="1" ht="12.75" outlineLevel="1">
      <c r="A242" s="502" t="s">
        <v>1896</v>
      </c>
      <c r="B242" s="503"/>
      <c r="C242" s="455"/>
      <c r="D242" s="455"/>
      <c r="E242" s="455" t="s">
        <v>1897</v>
      </c>
      <c r="F242" s="504" t="str">
        <f t="shared" si="6"/>
        <v>SHAFFER AWARD FOR COMMNTY SERV</v>
      </c>
      <c r="G242" s="505">
        <v>16291.15</v>
      </c>
      <c r="H242" s="506">
        <v>0</v>
      </c>
      <c r="I242" s="506">
        <v>-307.91</v>
      </c>
      <c r="J242" s="506">
        <v>1050.63</v>
      </c>
      <c r="K242" s="506">
        <v>0</v>
      </c>
      <c r="L242" s="506">
        <v>0</v>
      </c>
      <c r="M242" s="506">
        <f t="shared" si="7"/>
        <v>17033.87</v>
      </c>
      <c r="N242" s="122"/>
      <c r="O242" s="507"/>
      <c r="P242" s="639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</row>
    <row r="243" spans="1:47" ht="12.75" outlineLevel="1">
      <c r="A243" s="415" t="s">
        <v>1898</v>
      </c>
      <c r="C243" s="455"/>
      <c r="D243" s="455"/>
      <c r="E243" s="446" t="s">
        <v>1899</v>
      </c>
      <c r="F243" s="456" t="str">
        <f t="shared" si="6"/>
        <v>LAURA L BACKUS AWD FOR PEDIATR</v>
      </c>
      <c r="G243" s="457">
        <v>9756.7</v>
      </c>
      <c r="H243" s="458">
        <v>100</v>
      </c>
      <c r="I243" s="458">
        <v>-210.38</v>
      </c>
      <c r="J243" s="458">
        <v>627.5</v>
      </c>
      <c r="K243" s="458">
        <v>0</v>
      </c>
      <c r="L243" s="458">
        <v>0</v>
      </c>
      <c r="M243" s="458">
        <f t="shared" si="7"/>
        <v>10273.820000000002</v>
      </c>
      <c r="P243" s="639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</row>
    <row r="244" spans="1:47" ht="12.75" outlineLevel="1">
      <c r="A244" s="415" t="s">
        <v>1900</v>
      </c>
      <c r="C244" s="455"/>
      <c r="D244" s="455"/>
      <c r="E244" s="446" t="s">
        <v>1901</v>
      </c>
      <c r="F244" s="456" t="str">
        <f t="shared" si="6"/>
        <v>HELEN STRIFFLER RULLE SCHOL FD</v>
      </c>
      <c r="G244" s="457">
        <v>22666.19</v>
      </c>
      <c r="H244" s="458">
        <v>0</v>
      </c>
      <c r="I244" s="458">
        <v>-489.6</v>
      </c>
      <c r="J244" s="458">
        <v>1457.79</v>
      </c>
      <c r="K244" s="458">
        <v>0</v>
      </c>
      <c r="L244" s="458">
        <v>0</v>
      </c>
      <c r="M244" s="458">
        <f t="shared" si="7"/>
        <v>23634.38</v>
      </c>
      <c r="P244" s="639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</row>
    <row r="245" spans="1:47" ht="12.75" outlineLevel="1">
      <c r="A245" s="415" t="s">
        <v>1902</v>
      </c>
      <c r="C245" s="455"/>
      <c r="D245" s="455"/>
      <c r="E245" s="446" t="s">
        <v>1903</v>
      </c>
      <c r="F245" s="456" t="str">
        <f t="shared" si="6"/>
        <v>BRYAN ROSS BOLDEN MEMORIAL SCH</v>
      </c>
      <c r="G245" s="457">
        <v>11466.27</v>
      </c>
      <c r="H245" s="458">
        <v>0</v>
      </c>
      <c r="I245" s="458">
        <v>-238.29</v>
      </c>
      <c r="J245" s="458">
        <v>738.08</v>
      </c>
      <c r="K245" s="458">
        <v>0</v>
      </c>
      <c r="L245" s="458">
        <v>0</v>
      </c>
      <c r="M245" s="458">
        <f t="shared" si="7"/>
        <v>11966.06</v>
      </c>
      <c r="P245" s="639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</row>
    <row r="246" spans="1:47" ht="12.75" outlineLevel="1">
      <c r="A246" s="415" t="s">
        <v>1904</v>
      </c>
      <c r="C246" s="455"/>
      <c r="D246" s="455"/>
      <c r="E246" s="446" t="s">
        <v>1905</v>
      </c>
      <c r="F246" s="456" t="str">
        <f t="shared" si="6"/>
        <v>H WAYNE TWYMAN SCHOLARSHIP</v>
      </c>
      <c r="G246" s="457">
        <v>16149.97</v>
      </c>
      <c r="H246" s="458">
        <v>200</v>
      </c>
      <c r="I246" s="458">
        <v>-339.86</v>
      </c>
      <c r="J246" s="458">
        <v>1039.08</v>
      </c>
      <c r="K246" s="458">
        <v>0</v>
      </c>
      <c r="L246" s="458">
        <v>0</v>
      </c>
      <c r="M246" s="458">
        <f t="shared" si="7"/>
        <v>17049.19</v>
      </c>
      <c r="P246" s="639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</row>
    <row r="247" spans="1:47" ht="12.75" outlineLevel="1">
      <c r="A247" s="415" t="s">
        <v>1906</v>
      </c>
      <c r="C247" s="455"/>
      <c r="D247" s="455"/>
      <c r="E247" s="446" t="s">
        <v>1907</v>
      </c>
      <c r="F247" s="456" t="str">
        <f t="shared" si="6"/>
        <v>PHYLLIS BERNSTEIN SCHOLARSHIP</v>
      </c>
      <c r="G247" s="457">
        <v>11000.43</v>
      </c>
      <c r="H247" s="458">
        <v>0</v>
      </c>
      <c r="I247" s="458">
        <v>-237.62</v>
      </c>
      <c r="J247" s="458">
        <v>707.48</v>
      </c>
      <c r="K247" s="458">
        <v>0</v>
      </c>
      <c r="L247" s="458">
        <v>0</v>
      </c>
      <c r="M247" s="458">
        <f t="shared" si="7"/>
        <v>11470.289999999999</v>
      </c>
      <c r="P247" s="639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</row>
    <row r="248" spans="1:47" ht="12.75" outlineLevel="1">
      <c r="A248" s="415" t="s">
        <v>1908</v>
      </c>
      <c r="C248" s="455"/>
      <c r="D248" s="455"/>
      <c r="E248" s="446" t="s">
        <v>1909</v>
      </c>
      <c r="F248" s="456" t="str">
        <f t="shared" si="6"/>
        <v>DENNIS SCHEMMEL ENDOW FD</v>
      </c>
      <c r="G248" s="457">
        <v>12932.97</v>
      </c>
      <c r="H248" s="458">
        <v>0</v>
      </c>
      <c r="I248" s="458">
        <v>296.66</v>
      </c>
      <c r="J248" s="458">
        <v>885.97</v>
      </c>
      <c r="K248" s="458">
        <v>0</v>
      </c>
      <c r="L248" s="458">
        <v>0</v>
      </c>
      <c r="M248" s="458">
        <f t="shared" si="7"/>
        <v>14115.599999999999</v>
      </c>
      <c r="P248" s="639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</row>
    <row r="249" spans="1:47" ht="12.75" outlineLevel="1">
      <c r="A249" s="415" t="s">
        <v>1910</v>
      </c>
      <c r="C249" s="455"/>
      <c r="D249" s="455"/>
      <c r="E249" s="446" t="s">
        <v>1911</v>
      </c>
      <c r="F249" s="456" t="str">
        <f t="shared" si="6"/>
        <v>FREDERICK B JENKINS FAMILY SCH</v>
      </c>
      <c r="G249" s="457">
        <v>24521.66</v>
      </c>
      <c r="H249" s="458">
        <v>0</v>
      </c>
      <c r="I249" s="458">
        <v>-529.71</v>
      </c>
      <c r="J249" s="458">
        <v>1577.11</v>
      </c>
      <c r="K249" s="458">
        <v>0</v>
      </c>
      <c r="L249" s="458">
        <v>0</v>
      </c>
      <c r="M249" s="458">
        <f t="shared" si="7"/>
        <v>25569.06</v>
      </c>
      <c r="P249" s="639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</row>
    <row r="250" spans="1:47" ht="12.75" outlineLevel="1">
      <c r="A250" s="415" t="s">
        <v>1912</v>
      </c>
      <c r="C250" s="455"/>
      <c r="D250" s="455"/>
      <c r="E250" s="446" t="s">
        <v>1913</v>
      </c>
      <c r="F250" s="456" t="str">
        <f t="shared" si="6"/>
        <v>ALAN HINTZ BANKING SCHOLARSHIP</v>
      </c>
      <c r="G250" s="457">
        <v>10365.72</v>
      </c>
      <c r="H250" s="458">
        <v>0</v>
      </c>
      <c r="I250" s="458">
        <v>-223.92</v>
      </c>
      <c r="J250" s="458">
        <v>666.67</v>
      </c>
      <c r="K250" s="458">
        <v>0</v>
      </c>
      <c r="L250" s="458">
        <v>0</v>
      </c>
      <c r="M250" s="458">
        <f t="shared" si="7"/>
        <v>10808.47</v>
      </c>
      <c r="P250" s="639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</row>
    <row r="251" spans="1:47" ht="12.75" outlineLevel="1">
      <c r="A251" s="415" t="s">
        <v>1914</v>
      </c>
      <c r="C251" s="455"/>
      <c r="D251" s="455"/>
      <c r="E251" s="446" t="s">
        <v>1915</v>
      </c>
      <c r="F251" s="456" t="str">
        <f t="shared" si="6"/>
        <v>CHARLENE BENTLEY SCH</v>
      </c>
      <c r="G251" s="457">
        <v>58631.7</v>
      </c>
      <c r="H251" s="458">
        <v>10000</v>
      </c>
      <c r="I251" s="458">
        <v>-802.84</v>
      </c>
      <c r="J251" s="458">
        <v>3882.74</v>
      </c>
      <c r="K251" s="458">
        <v>0</v>
      </c>
      <c r="L251" s="458">
        <v>0</v>
      </c>
      <c r="M251" s="458">
        <f t="shared" si="7"/>
        <v>71711.6</v>
      </c>
      <c r="P251" s="639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</row>
    <row r="252" spans="1:47" ht="12.75" outlineLevel="1">
      <c r="A252" s="415" t="s">
        <v>1916</v>
      </c>
      <c r="C252" s="455"/>
      <c r="D252" s="455"/>
      <c r="E252" s="446" t="s">
        <v>1917</v>
      </c>
      <c r="F252" s="456" t="str">
        <f t="shared" si="6"/>
        <v>SHIRLEY BEAN SCHOLARSHIP</v>
      </c>
      <c r="G252" s="457">
        <v>11113.82</v>
      </c>
      <c r="H252" s="458">
        <v>0</v>
      </c>
      <c r="I252" s="458">
        <v>-240.06</v>
      </c>
      <c r="J252" s="458">
        <v>714.78</v>
      </c>
      <c r="K252" s="458">
        <v>0</v>
      </c>
      <c r="L252" s="458">
        <v>0</v>
      </c>
      <c r="M252" s="458">
        <f t="shared" si="7"/>
        <v>11588.54</v>
      </c>
      <c r="P252" s="639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</row>
    <row r="253" spans="1:47" ht="12.75" outlineLevel="1">
      <c r="A253" s="415" t="s">
        <v>1918</v>
      </c>
      <c r="C253" s="455"/>
      <c r="D253" s="455"/>
      <c r="E253" s="446" t="s">
        <v>1919</v>
      </c>
      <c r="F253" s="456" t="str">
        <f t="shared" si="6"/>
        <v>RICHARD GENTILE SCHOLARSHIP</v>
      </c>
      <c r="G253" s="457">
        <v>213.37</v>
      </c>
      <c r="H253" s="458">
        <v>0</v>
      </c>
      <c r="I253" s="458">
        <v>-0.76</v>
      </c>
      <c r="J253" s="458">
        <v>13.98</v>
      </c>
      <c r="K253" s="458">
        <v>0</v>
      </c>
      <c r="L253" s="458">
        <v>0</v>
      </c>
      <c r="M253" s="458">
        <f t="shared" si="7"/>
        <v>226.59</v>
      </c>
      <c r="P253" s="639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</row>
    <row r="254" spans="1:47" ht="12.75" outlineLevel="1">
      <c r="A254" s="415" t="s">
        <v>1920</v>
      </c>
      <c r="C254" s="455"/>
      <c r="D254" s="455"/>
      <c r="E254" s="446" t="s">
        <v>1921</v>
      </c>
      <c r="F254" s="456" t="str">
        <f t="shared" si="6"/>
        <v>UMKC STAFF ASSEMBLY</v>
      </c>
      <c r="G254" s="457">
        <v>7060.03</v>
      </c>
      <c r="H254" s="458">
        <v>62.5</v>
      </c>
      <c r="I254" s="458">
        <v>234.53</v>
      </c>
      <c r="J254" s="458">
        <v>584.32</v>
      </c>
      <c r="K254" s="458">
        <v>-286</v>
      </c>
      <c r="L254" s="458">
        <v>4000</v>
      </c>
      <c r="M254" s="458">
        <f t="shared" si="7"/>
        <v>12227.38</v>
      </c>
      <c r="P254" s="639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</row>
    <row r="255" spans="1:47" ht="12.75" outlineLevel="1">
      <c r="A255" s="415" t="s">
        <v>1922</v>
      </c>
      <c r="C255" s="455"/>
      <c r="D255" s="455"/>
      <c r="E255" s="446" t="s">
        <v>1923</v>
      </c>
      <c r="F255" s="456" t="str">
        <f t="shared" si="6"/>
        <v>EDWARD LYNCH MEMORIAL</v>
      </c>
      <c r="G255" s="457">
        <v>11368.56</v>
      </c>
      <c r="H255" s="458">
        <v>0</v>
      </c>
      <c r="I255" s="458">
        <v>-245.69</v>
      </c>
      <c r="J255" s="458">
        <v>731.15</v>
      </c>
      <c r="K255" s="458">
        <v>0</v>
      </c>
      <c r="L255" s="458">
        <v>0</v>
      </c>
      <c r="M255" s="458">
        <f t="shared" si="7"/>
        <v>11854.019999999999</v>
      </c>
      <c r="P255" s="639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</row>
    <row r="256" spans="1:47" ht="12.75" outlineLevel="1">
      <c r="A256" s="415" t="s">
        <v>1924</v>
      </c>
      <c r="C256" s="455"/>
      <c r="D256" s="455"/>
      <c r="E256" s="446" t="s">
        <v>1925</v>
      </c>
      <c r="F256" s="456" t="str">
        <f t="shared" si="6"/>
        <v>NORMAN ROYAL PROF</v>
      </c>
      <c r="G256" s="457">
        <v>338869.29</v>
      </c>
      <c r="H256" s="458">
        <v>0</v>
      </c>
      <c r="I256" s="458">
        <v>19302.03</v>
      </c>
      <c r="J256" s="458">
        <v>-3035.41</v>
      </c>
      <c r="K256" s="458">
        <v>0</v>
      </c>
      <c r="L256" s="458">
        <v>0</v>
      </c>
      <c r="M256" s="458">
        <f t="shared" si="7"/>
        <v>355135.91</v>
      </c>
      <c r="P256" s="639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</row>
    <row r="257" spans="1:47" ht="12.75" outlineLevel="1">
      <c r="A257" s="415" t="s">
        <v>1926</v>
      </c>
      <c r="C257" s="455"/>
      <c r="D257" s="455"/>
      <c r="E257" s="446" t="s">
        <v>1927</v>
      </c>
      <c r="F257" s="456" t="str">
        <f t="shared" si="6"/>
        <v>VAL RAD PROF</v>
      </c>
      <c r="G257" s="457">
        <v>570468.2</v>
      </c>
      <c r="H257" s="458">
        <v>0</v>
      </c>
      <c r="I257" s="458">
        <v>-12322.6</v>
      </c>
      <c r="J257" s="458">
        <v>36689.79</v>
      </c>
      <c r="K257" s="458">
        <v>0</v>
      </c>
      <c r="L257" s="458">
        <v>0</v>
      </c>
      <c r="M257" s="458">
        <f t="shared" si="7"/>
        <v>594835.39</v>
      </c>
      <c r="P257" s="639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</row>
    <row r="258" spans="1:47" ht="12.75" outlineLevel="1">
      <c r="A258" s="415" t="s">
        <v>1928</v>
      </c>
      <c r="C258" s="455"/>
      <c r="D258" s="455"/>
      <c r="E258" s="446" t="s">
        <v>1929</v>
      </c>
      <c r="F258" s="456" t="str">
        <f t="shared" si="6"/>
        <v>RICHARD CASS PIANO SCHP</v>
      </c>
      <c r="G258" s="457">
        <v>24774.35</v>
      </c>
      <c r="H258" s="458">
        <v>750</v>
      </c>
      <c r="I258" s="458">
        <v>-433.89</v>
      </c>
      <c r="J258" s="458">
        <v>1611.71</v>
      </c>
      <c r="K258" s="458">
        <v>0</v>
      </c>
      <c r="L258" s="458">
        <v>0</v>
      </c>
      <c r="M258" s="458">
        <f t="shared" si="7"/>
        <v>26702.17</v>
      </c>
      <c r="P258" s="639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</row>
    <row r="259" spans="1:47" ht="12.75" outlineLevel="1">
      <c r="A259" s="415" t="s">
        <v>1930</v>
      </c>
      <c r="C259" s="455"/>
      <c r="D259" s="455"/>
      <c r="E259" s="446" t="s">
        <v>1931</v>
      </c>
      <c r="F259" s="456" t="str">
        <f t="shared" si="6"/>
        <v>KENNETH &amp; EVA SMITH FNDTN FUND</v>
      </c>
      <c r="G259" s="457">
        <v>16470.67</v>
      </c>
      <c r="H259" s="458">
        <v>0</v>
      </c>
      <c r="I259" s="458">
        <v>-355.79</v>
      </c>
      <c r="J259" s="458">
        <v>1059.31</v>
      </c>
      <c r="K259" s="458">
        <v>0</v>
      </c>
      <c r="L259" s="458">
        <v>0</v>
      </c>
      <c r="M259" s="458">
        <f t="shared" si="7"/>
        <v>17174.19</v>
      </c>
      <c r="P259" s="639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</row>
    <row r="260" spans="1:47" ht="12.75" outlineLevel="1">
      <c r="A260" s="415" t="s">
        <v>1932</v>
      </c>
      <c r="C260" s="455"/>
      <c r="D260" s="455"/>
      <c r="E260" s="446" t="s">
        <v>1933</v>
      </c>
      <c r="F260" s="456" t="str">
        <f t="shared" si="6"/>
        <v>ADAM E ERICSSON ENDOW FUND</v>
      </c>
      <c r="G260" s="457">
        <v>130294.24</v>
      </c>
      <c r="H260" s="458">
        <v>0</v>
      </c>
      <c r="I260" s="458">
        <v>-2814.47</v>
      </c>
      <c r="J260" s="458">
        <v>8379.89</v>
      </c>
      <c r="K260" s="458">
        <v>0</v>
      </c>
      <c r="L260" s="458">
        <v>0</v>
      </c>
      <c r="M260" s="458">
        <f t="shared" si="7"/>
        <v>135859.66</v>
      </c>
      <c r="P260" s="639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</row>
    <row r="261" spans="1:47" ht="12.75" outlineLevel="1">
      <c r="A261" s="415" t="s">
        <v>1934</v>
      </c>
      <c r="C261" s="455"/>
      <c r="D261" s="455"/>
      <c r="E261" s="446" t="s">
        <v>1935</v>
      </c>
      <c r="F261" s="456" t="str">
        <f t="shared" si="6"/>
        <v>BHARAT SHAH ACADEM SCSP ENDOW</v>
      </c>
      <c r="G261" s="457">
        <v>29660.29</v>
      </c>
      <c r="H261" s="458">
        <v>0</v>
      </c>
      <c r="I261" s="458">
        <v>-543.1</v>
      </c>
      <c r="J261" s="458">
        <v>1914.02</v>
      </c>
      <c r="K261" s="458">
        <v>0</v>
      </c>
      <c r="L261" s="458">
        <v>0</v>
      </c>
      <c r="M261" s="458">
        <f t="shared" si="7"/>
        <v>31031.210000000003</v>
      </c>
      <c r="P261" s="639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</row>
    <row r="262" spans="1:47" ht="12.75" outlineLevel="1">
      <c r="A262" s="415" t="s">
        <v>1936</v>
      </c>
      <c r="C262" s="455"/>
      <c r="D262" s="455"/>
      <c r="E262" s="446" t="s">
        <v>1937</v>
      </c>
      <c r="F262" s="456" t="str">
        <f t="shared" si="6"/>
        <v>MW &amp; SS FELD</v>
      </c>
      <c r="G262" s="457">
        <v>307497.29</v>
      </c>
      <c r="H262" s="458">
        <v>0</v>
      </c>
      <c r="I262" s="458">
        <v>-6642.21</v>
      </c>
      <c r="J262" s="458">
        <v>19776.74</v>
      </c>
      <c r="K262" s="458">
        <v>0</v>
      </c>
      <c r="L262" s="458">
        <v>0</v>
      </c>
      <c r="M262" s="458">
        <f t="shared" si="7"/>
        <v>320631.81999999995</v>
      </c>
      <c r="P262" s="639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</row>
    <row r="263" spans="1:47" ht="12.75" outlineLevel="1">
      <c r="A263" s="415" t="s">
        <v>1938</v>
      </c>
      <c r="C263" s="455"/>
      <c r="D263" s="455"/>
      <c r="E263" s="446" t="s">
        <v>1939</v>
      </c>
      <c r="F263" s="456" t="str">
        <f t="shared" si="6"/>
        <v>LOEFFELHOLZ SCHP ENGINEERING</v>
      </c>
      <c r="G263" s="457">
        <v>15794.48</v>
      </c>
      <c r="H263" s="458">
        <v>0</v>
      </c>
      <c r="I263" s="458">
        <v>-341.17</v>
      </c>
      <c r="J263" s="458">
        <v>1015.81</v>
      </c>
      <c r="K263" s="458">
        <v>0</v>
      </c>
      <c r="L263" s="458">
        <v>0</v>
      </c>
      <c r="M263" s="458">
        <f t="shared" si="7"/>
        <v>16469.12</v>
      </c>
      <c r="P263" s="639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</row>
    <row r="264" spans="1:47" ht="12.75" outlineLevel="1">
      <c r="A264" s="415" t="s">
        <v>1940</v>
      </c>
      <c r="C264" s="455"/>
      <c r="D264" s="455"/>
      <c r="E264" s="446" t="s">
        <v>1941</v>
      </c>
      <c r="F264" s="456" t="str">
        <f t="shared" si="6"/>
        <v>SUZANNE CRISPIN WILLIAMS FUND</v>
      </c>
      <c r="G264" s="457">
        <v>22000.8</v>
      </c>
      <c r="H264" s="458">
        <v>250</v>
      </c>
      <c r="I264" s="458">
        <v>-445.77</v>
      </c>
      <c r="J264" s="458">
        <v>1421.82</v>
      </c>
      <c r="K264" s="458">
        <v>0</v>
      </c>
      <c r="L264" s="458">
        <v>0</v>
      </c>
      <c r="M264" s="458">
        <f t="shared" si="7"/>
        <v>23226.85</v>
      </c>
      <c r="P264" s="639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</row>
    <row r="265" spans="1:47" ht="12.75" outlineLevel="1">
      <c r="A265" s="415" t="s">
        <v>1942</v>
      </c>
      <c r="C265" s="455"/>
      <c r="D265" s="455"/>
      <c r="E265" s="446" t="s">
        <v>1943</v>
      </c>
      <c r="F265" s="456" t="str">
        <f aca="true" t="shared" si="8" ref="F265:F328">UPPER(E265)</f>
        <v>DIV ACCOUNTANCY RESOURCE ENDW</v>
      </c>
      <c r="G265" s="457">
        <v>1248.63</v>
      </c>
      <c r="H265" s="458">
        <v>0</v>
      </c>
      <c r="I265" s="458">
        <v>44.32</v>
      </c>
      <c r="J265" s="458">
        <v>0</v>
      </c>
      <c r="K265" s="458">
        <v>0</v>
      </c>
      <c r="L265" s="458">
        <v>0</v>
      </c>
      <c r="M265" s="458">
        <f aca="true" t="shared" si="9" ref="M265:M328">G265+H265+I265+J265-K265+L265</f>
        <v>1292.95</v>
      </c>
      <c r="P265" s="639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</row>
    <row r="266" spans="1:47" ht="12.75" outlineLevel="1">
      <c r="A266" s="415" t="s">
        <v>1944</v>
      </c>
      <c r="C266" s="455"/>
      <c r="D266" s="455"/>
      <c r="E266" s="446" t="s">
        <v>1945</v>
      </c>
      <c r="F266" s="456" t="str">
        <f t="shared" si="8"/>
        <v>EISENMAN SCHOLARSHIP</v>
      </c>
      <c r="G266" s="457">
        <v>164601.2</v>
      </c>
      <c r="H266" s="458">
        <v>0</v>
      </c>
      <c r="I266" s="458">
        <v>-3525.39</v>
      </c>
      <c r="J266" s="458">
        <v>10588.36</v>
      </c>
      <c r="K266" s="458">
        <v>0</v>
      </c>
      <c r="L266" s="458">
        <v>0</v>
      </c>
      <c r="M266" s="458">
        <f t="shared" si="9"/>
        <v>171664.16999999998</v>
      </c>
      <c r="P266" s="639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</row>
    <row r="267" spans="1:47" ht="12.75" outlineLevel="1">
      <c r="A267" s="415" t="s">
        <v>1946</v>
      </c>
      <c r="C267" s="455"/>
      <c r="D267" s="455"/>
      <c r="E267" s="446" t="s">
        <v>1947</v>
      </c>
      <c r="F267" s="456" t="str">
        <f t="shared" si="8"/>
        <v>KS DENT STUDENT SILVER LINING</v>
      </c>
      <c r="G267" s="457">
        <v>109073.9</v>
      </c>
      <c r="H267" s="458">
        <v>0</v>
      </c>
      <c r="I267" s="458">
        <v>-2354.03</v>
      </c>
      <c r="J267" s="458">
        <v>7015.24</v>
      </c>
      <c r="K267" s="458">
        <v>0</v>
      </c>
      <c r="L267" s="458">
        <v>0</v>
      </c>
      <c r="M267" s="458">
        <f t="shared" si="9"/>
        <v>113735.11</v>
      </c>
      <c r="P267" s="639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</row>
    <row r="268" spans="1:47" ht="12.75" outlineLevel="1">
      <c r="A268" s="415" t="s">
        <v>1948</v>
      </c>
      <c r="C268" s="455"/>
      <c r="D268" s="455"/>
      <c r="E268" s="446" t="s">
        <v>1949</v>
      </c>
      <c r="F268" s="456" t="str">
        <f t="shared" si="8"/>
        <v>M.B. RICKARD MENTOR PROGRAM</v>
      </c>
      <c r="G268" s="457">
        <v>11064.54</v>
      </c>
      <c r="H268" s="458">
        <v>0</v>
      </c>
      <c r="I268" s="458">
        <v>-239.01</v>
      </c>
      <c r="J268" s="458">
        <v>711.62</v>
      </c>
      <c r="K268" s="458">
        <v>0</v>
      </c>
      <c r="L268" s="458">
        <v>0</v>
      </c>
      <c r="M268" s="458">
        <f t="shared" si="9"/>
        <v>11537.150000000001</v>
      </c>
      <c r="P268" s="639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</row>
    <row r="269" spans="1:47" ht="12.75" outlineLevel="1">
      <c r="A269" s="415" t="s">
        <v>1950</v>
      </c>
      <c r="C269" s="455"/>
      <c r="D269" s="455"/>
      <c r="E269" s="446" t="s">
        <v>1951</v>
      </c>
      <c r="F269" s="456" t="str">
        <f t="shared" si="8"/>
        <v>HERBERT&amp;MAXINE CHRISTENSEN SCH</v>
      </c>
      <c r="G269" s="457">
        <v>279687.22</v>
      </c>
      <c r="H269" s="458">
        <v>0</v>
      </c>
      <c r="I269" s="458">
        <v>-6041.47</v>
      </c>
      <c r="J269" s="458">
        <v>17988.13</v>
      </c>
      <c r="K269" s="458">
        <v>0</v>
      </c>
      <c r="L269" s="458">
        <v>0</v>
      </c>
      <c r="M269" s="458">
        <f t="shared" si="9"/>
        <v>291633.88</v>
      </c>
      <c r="P269" s="639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</row>
    <row r="270" spans="1:47" ht="12.75" outlineLevel="1">
      <c r="A270" s="415" t="s">
        <v>1952</v>
      </c>
      <c r="C270" s="455"/>
      <c r="D270" s="455"/>
      <c r="E270" s="446" t="s">
        <v>1953</v>
      </c>
      <c r="F270" s="456" t="str">
        <f t="shared" si="8"/>
        <v>TRUMAN STAUFFER SCHOLARSHIP</v>
      </c>
      <c r="G270" s="457">
        <v>58179.05</v>
      </c>
      <c r="H270" s="458">
        <v>0</v>
      </c>
      <c r="I270" s="458">
        <v>-1257.27</v>
      </c>
      <c r="J270" s="458">
        <v>3741.8</v>
      </c>
      <c r="K270" s="458">
        <v>0</v>
      </c>
      <c r="L270" s="458">
        <v>0</v>
      </c>
      <c r="M270" s="458">
        <f t="shared" si="9"/>
        <v>60663.58000000001</v>
      </c>
      <c r="P270" s="639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</row>
    <row r="271" spans="1:47" ht="12.75" outlineLevel="1">
      <c r="A271" s="415" t="s">
        <v>1954</v>
      </c>
      <c r="C271" s="455"/>
      <c r="D271" s="455"/>
      <c r="E271" s="446" t="s">
        <v>1955</v>
      </c>
      <c r="F271" s="456" t="str">
        <f t="shared" si="8"/>
        <v>RAYMOND NEEVEL MO PROFESSOR</v>
      </c>
      <c r="G271" s="457">
        <v>608301.58</v>
      </c>
      <c r="H271" s="458">
        <v>0</v>
      </c>
      <c r="I271" s="458">
        <v>-13236.21</v>
      </c>
      <c r="J271" s="458">
        <v>39116.7</v>
      </c>
      <c r="K271" s="458">
        <v>0</v>
      </c>
      <c r="L271" s="458">
        <v>0</v>
      </c>
      <c r="M271" s="458">
        <f t="shared" si="9"/>
        <v>634182.07</v>
      </c>
      <c r="P271" s="639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</row>
    <row r="272" spans="1:47" ht="12.75" outlineLevel="1">
      <c r="A272" s="415" t="s">
        <v>1956</v>
      </c>
      <c r="C272" s="455"/>
      <c r="D272" s="455"/>
      <c r="E272" s="446" t="s">
        <v>1957</v>
      </c>
      <c r="F272" s="456" t="str">
        <f t="shared" si="8"/>
        <v>JOHN SCOTT SHEPHERD ENDOWMENT</v>
      </c>
      <c r="G272" s="457">
        <v>8507.38</v>
      </c>
      <c r="H272" s="458">
        <v>1500</v>
      </c>
      <c r="I272" s="458">
        <v>223.3</v>
      </c>
      <c r="J272" s="458">
        <v>681.26</v>
      </c>
      <c r="K272" s="458">
        <v>0</v>
      </c>
      <c r="L272" s="458">
        <v>0</v>
      </c>
      <c r="M272" s="458">
        <f t="shared" si="9"/>
        <v>10911.939999999999</v>
      </c>
      <c r="P272" s="639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</row>
    <row r="273" spans="1:47" ht="12.75" outlineLevel="1">
      <c r="A273" s="415" t="s">
        <v>1958</v>
      </c>
      <c r="C273" s="455"/>
      <c r="D273" s="455"/>
      <c r="E273" s="446" t="s">
        <v>1959</v>
      </c>
      <c r="F273" s="456" t="str">
        <f t="shared" si="8"/>
        <v>GERALD KEMNER COMPOSITION ENDO</v>
      </c>
      <c r="G273" s="457">
        <v>16431.48</v>
      </c>
      <c r="H273" s="458">
        <v>725</v>
      </c>
      <c r="I273" s="458">
        <v>-316.59</v>
      </c>
      <c r="J273" s="458">
        <v>1069.12</v>
      </c>
      <c r="K273" s="458">
        <v>0</v>
      </c>
      <c r="L273" s="458">
        <v>0</v>
      </c>
      <c r="M273" s="458">
        <f t="shared" si="9"/>
        <v>17909.01</v>
      </c>
      <c r="P273" s="639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</row>
    <row r="274" spans="1:47" ht="12.75" outlineLevel="1">
      <c r="A274" s="415" t="s">
        <v>1960</v>
      </c>
      <c r="C274" s="455"/>
      <c r="D274" s="455"/>
      <c r="E274" s="446" t="s">
        <v>1961</v>
      </c>
      <c r="F274" s="456" t="str">
        <f t="shared" si="8"/>
        <v>W&amp;M PERRY MED REF COLLCTION FD</v>
      </c>
      <c r="G274" s="457">
        <v>1376131.04</v>
      </c>
      <c r="H274" s="458">
        <v>0</v>
      </c>
      <c r="I274" s="458">
        <v>-29725.62</v>
      </c>
      <c r="J274" s="458">
        <v>88506.15</v>
      </c>
      <c r="K274" s="458">
        <v>0</v>
      </c>
      <c r="L274" s="458">
        <v>0</v>
      </c>
      <c r="M274" s="458">
        <f t="shared" si="9"/>
        <v>1434911.5699999998</v>
      </c>
      <c r="P274" s="639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</row>
    <row r="275" spans="1:47" ht="12.75" outlineLevel="1">
      <c r="A275" s="415" t="s">
        <v>1962</v>
      </c>
      <c r="C275" s="455"/>
      <c r="D275" s="455"/>
      <c r="E275" s="446" t="s">
        <v>1963</v>
      </c>
      <c r="F275" s="456" t="str">
        <f t="shared" si="8"/>
        <v>JOHN KANDER SCHOLARSHIP ENDOW</v>
      </c>
      <c r="G275" s="457">
        <v>60738.3</v>
      </c>
      <c r="H275" s="458">
        <v>0</v>
      </c>
      <c r="I275" s="458">
        <v>-1311.44</v>
      </c>
      <c r="J275" s="458">
        <v>3906.43</v>
      </c>
      <c r="K275" s="458">
        <v>0</v>
      </c>
      <c r="L275" s="458">
        <v>0</v>
      </c>
      <c r="M275" s="458">
        <f t="shared" si="9"/>
        <v>63333.29</v>
      </c>
      <c r="P275" s="639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</row>
    <row r="276" spans="1:47" ht="12.75" outlineLevel="1">
      <c r="A276" s="415" t="s">
        <v>1964</v>
      </c>
      <c r="C276" s="455"/>
      <c r="D276" s="455"/>
      <c r="E276" s="446" t="s">
        <v>1965</v>
      </c>
      <c r="F276" s="456" t="str">
        <f t="shared" si="8"/>
        <v>JOHN GUTOWSKI FUND</v>
      </c>
      <c r="G276" s="457">
        <v>13822.46</v>
      </c>
      <c r="H276" s="458">
        <v>0</v>
      </c>
      <c r="I276" s="458">
        <v>317.23</v>
      </c>
      <c r="J276" s="458">
        <v>948.76</v>
      </c>
      <c r="K276" s="458">
        <v>0</v>
      </c>
      <c r="L276" s="458">
        <v>0</v>
      </c>
      <c r="M276" s="458">
        <f t="shared" si="9"/>
        <v>15088.449999999999</v>
      </c>
      <c r="P276" s="639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</row>
    <row r="277" spans="1:47" ht="12.75" outlineLevel="1">
      <c r="A277" s="415" t="s">
        <v>1966</v>
      </c>
      <c r="C277" s="455"/>
      <c r="D277" s="455"/>
      <c r="E277" s="446" t="s">
        <v>1967</v>
      </c>
      <c r="F277" s="456" t="str">
        <f t="shared" si="8"/>
        <v>RUTH MARGOLIN LEADERSHIP ENDOW</v>
      </c>
      <c r="G277" s="457">
        <v>14505.29</v>
      </c>
      <c r="H277" s="458">
        <v>700</v>
      </c>
      <c r="I277" s="458">
        <v>-268.39</v>
      </c>
      <c r="J277" s="458">
        <v>986.65</v>
      </c>
      <c r="K277" s="458">
        <v>0</v>
      </c>
      <c r="L277" s="458">
        <v>0</v>
      </c>
      <c r="M277" s="458">
        <f t="shared" si="9"/>
        <v>15923.550000000001</v>
      </c>
      <c r="P277" s="639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</row>
    <row r="278" spans="1:47" ht="12.75" outlineLevel="1">
      <c r="A278" s="415" t="s">
        <v>1968</v>
      </c>
      <c r="C278" s="455"/>
      <c r="D278" s="455"/>
      <c r="E278" s="446" t="s">
        <v>1969</v>
      </c>
      <c r="F278" s="456" t="str">
        <f t="shared" si="8"/>
        <v>WOMEN'S CENTER ENDOWMENT</v>
      </c>
      <c r="G278" s="457">
        <v>237.46</v>
      </c>
      <c r="H278" s="458">
        <v>0</v>
      </c>
      <c r="I278" s="458">
        <v>5.44</v>
      </c>
      <c r="J278" s="458">
        <v>16.29</v>
      </c>
      <c r="K278" s="458">
        <v>0</v>
      </c>
      <c r="L278" s="458">
        <v>0</v>
      </c>
      <c r="M278" s="458">
        <f t="shared" si="9"/>
        <v>259.19</v>
      </c>
      <c r="P278" s="639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</row>
    <row r="279" spans="1:47" ht="12.75" outlineLevel="1">
      <c r="A279" s="415" t="s">
        <v>1970</v>
      </c>
      <c r="C279" s="455"/>
      <c r="D279" s="455"/>
      <c r="E279" s="446" t="s">
        <v>1971</v>
      </c>
      <c r="F279" s="456" t="str">
        <f t="shared" si="8"/>
        <v>CHARMAINE ASHER-WILEY SCHOLARS</v>
      </c>
      <c r="G279" s="457">
        <v>348.93</v>
      </c>
      <c r="H279" s="458">
        <v>0</v>
      </c>
      <c r="I279" s="458">
        <v>8.02</v>
      </c>
      <c r="J279" s="458">
        <v>23.98</v>
      </c>
      <c r="K279" s="458">
        <v>0</v>
      </c>
      <c r="L279" s="458">
        <v>0</v>
      </c>
      <c r="M279" s="458">
        <f t="shared" si="9"/>
        <v>380.93</v>
      </c>
      <c r="P279" s="639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</row>
    <row r="280" spans="1:47" ht="12.75" outlineLevel="1">
      <c r="A280" s="415" t="s">
        <v>1972</v>
      </c>
      <c r="C280" s="455"/>
      <c r="D280" s="455"/>
      <c r="E280" s="446" t="s">
        <v>1973</v>
      </c>
      <c r="F280" s="456" t="str">
        <f t="shared" si="8"/>
        <v>RALPH I.PARISH JR. MEMOR SCHOL</v>
      </c>
      <c r="G280" s="457">
        <v>12943.07</v>
      </c>
      <c r="H280" s="458">
        <v>200</v>
      </c>
      <c r="I280" s="458">
        <v>-263.49</v>
      </c>
      <c r="J280" s="458">
        <v>835</v>
      </c>
      <c r="K280" s="458">
        <v>0</v>
      </c>
      <c r="L280" s="458">
        <v>0</v>
      </c>
      <c r="M280" s="458">
        <f t="shared" si="9"/>
        <v>13714.58</v>
      </c>
      <c r="P280" s="639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</row>
    <row r="281" spans="1:47" ht="12.75" outlineLevel="1">
      <c r="A281" s="415" t="s">
        <v>1974</v>
      </c>
      <c r="C281" s="455"/>
      <c r="D281" s="455"/>
      <c r="E281" s="446" t="s">
        <v>1975</v>
      </c>
      <c r="F281" s="456" t="str">
        <f t="shared" si="8"/>
        <v>RUTH TULEY SCHOLARSHIP</v>
      </c>
      <c r="G281" s="457">
        <v>66041.6</v>
      </c>
      <c r="H281" s="458">
        <v>0</v>
      </c>
      <c r="I281" s="458">
        <v>-1426.55</v>
      </c>
      <c r="J281" s="458">
        <v>4247.48</v>
      </c>
      <c r="K281" s="458">
        <v>0</v>
      </c>
      <c r="L281" s="458">
        <v>0</v>
      </c>
      <c r="M281" s="458">
        <f t="shared" si="9"/>
        <v>68862.53</v>
      </c>
      <c r="P281" s="639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</row>
    <row r="282" spans="1:47" ht="12.75" outlineLevel="1">
      <c r="A282" s="415" t="s">
        <v>1976</v>
      </c>
      <c r="C282" s="455"/>
      <c r="D282" s="455"/>
      <c r="E282" s="446" t="s">
        <v>1977</v>
      </c>
      <c r="F282" s="456" t="str">
        <f t="shared" si="8"/>
        <v>EVERETT TROST SCHOLARSHIP</v>
      </c>
      <c r="G282" s="457">
        <v>238638.69</v>
      </c>
      <c r="H282" s="458">
        <v>0</v>
      </c>
      <c r="I282" s="458">
        <v>-3720.2</v>
      </c>
      <c r="J282" s="458">
        <v>15442.41</v>
      </c>
      <c r="K282" s="458">
        <v>0</v>
      </c>
      <c r="L282" s="458">
        <v>0</v>
      </c>
      <c r="M282" s="458">
        <f t="shared" si="9"/>
        <v>250360.9</v>
      </c>
      <c r="P282" s="639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</row>
    <row r="283" spans="1:47" ht="12.75" outlineLevel="1">
      <c r="A283" s="415" t="s">
        <v>1978</v>
      </c>
      <c r="C283" s="455"/>
      <c r="D283" s="455"/>
      <c r="E283" s="446" t="s">
        <v>1979</v>
      </c>
      <c r="F283" s="456" t="str">
        <f t="shared" si="8"/>
        <v>DICKSON CHAIR</v>
      </c>
      <c r="G283" s="457">
        <v>1344555.67</v>
      </c>
      <c r="H283" s="458">
        <v>0</v>
      </c>
      <c r="I283" s="458">
        <v>-29043.56</v>
      </c>
      <c r="J283" s="458">
        <v>86475.38</v>
      </c>
      <c r="K283" s="458">
        <v>0</v>
      </c>
      <c r="L283" s="458">
        <v>0</v>
      </c>
      <c r="M283" s="458">
        <f t="shared" si="9"/>
        <v>1401987.4899999998</v>
      </c>
      <c r="P283" s="639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</row>
    <row r="284" spans="1:47" ht="12.75" outlineLevel="1">
      <c r="A284" s="415" t="s">
        <v>1980</v>
      </c>
      <c r="C284" s="455"/>
      <c r="D284" s="455"/>
      <c r="E284" s="446" t="s">
        <v>2402</v>
      </c>
      <c r="F284" s="456" t="str">
        <f t="shared" si="8"/>
        <v>WILLIAM &amp; FAY SOLLNER SCHP</v>
      </c>
      <c r="G284" s="457">
        <v>14445.54</v>
      </c>
      <c r="H284" s="458">
        <v>5000</v>
      </c>
      <c r="I284" s="458">
        <v>-204.83</v>
      </c>
      <c r="J284" s="458">
        <v>1177.26</v>
      </c>
      <c r="K284" s="458">
        <v>0</v>
      </c>
      <c r="L284" s="458">
        <v>0</v>
      </c>
      <c r="M284" s="458">
        <f t="shared" si="9"/>
        <v>20417.969999999998</v>
      </c>
      <c r="P284" s="639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</row>
    <row r="285" spans="1:47" ht="12.75" outlineLevel="1">
      <c r="A285" s="415" t="s">
        <v>2403</v>
      </c>
      <c r="C285" s="455"/>
      <c r="D285" s="455"/>
      <c r="E285" s="446" t="s">
        <v>2404</v>
      </c>
      <c r="F285" s="456" t="str">
        <f t="shared" si="8"/>
        <v>LEE MARTS SCHOLARSHIP</v>
      </c>
      <c r="G285" s="457">
        <v>12381.05</v>
      </c>
      <c r="H285" s="458">
        <v>0</v>
      </c>
      <c r="I285" s="458">
        <v>-139.18</v>
      </c>
      <c r="J285" s="458">
        <v>804.72</v>
      </c>
      <c r="K285" s="458">
        <v>0</v>
      </c>
      <c r="L285" s="458">
        <v>0</v>
      </c>
      <c r="M285" s="458">
        <f t="shared" si="9"/>
        <v>13046.589999999998</v>
      </c>
      <c r="P285" s="639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</row>
    <row r="286" spans="1:47" ht="12.75" outlineLevel="1">
      <c r="A286" s="415" t="s">
        <v>2405</v>
      </c>
      <c r="C286" s="455"/>
      <c r="D286" s="455"/>
      <c r="E286" s="446" t="s">
        <v>2406</v>
      </c>
      <c r="F286" s="456" t="str">
        <f t="shared" si="8"/>
        <v>HUBERT J. CHARTRAND PIANS SCHP</v>
      </c>
      <c r="G286" s="457">
        <v>82579.66</v>
      </c>
      <c r="H286" s="458">
        <v>0</v>
      </c>
      <c r="I286" s="458">
        <v>-1783.79</v>
      </c>
      <c r="J286" s="458">
        <v>5311.14</v>
      </c>
      <c r="K286" s="458">
        <v>0</v>
      </c>
      <c r="L286" s="458">
        <v>0</v>
      </c>
      <c r="M286" s="458">
        <f t="shared" si="9"/>
        <v>86107.01000000001</v>
      </c>
      <c r="P286" s="639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</row>
    <row r="287" spans="1:47" ht="12.75" outlineLevel="1">
      <c r="A287" s="415" t="s">
        <v>2407</v>
      </c>
      <c r="C287" s="455"/>
      <c r="D287" s="455"/>
      <c r="E287" s="446" t="s">
        <v>2408</v>
      </c>
      <c r="F287" s="456" t="str">
        <f t="shared" si="8"/>
        <v>BUD PERSONS MEMORIAL SCHP</v>
      </c>
      <c r="G287" s="457">
        <v>5739.99</v>
      </c>
      <c r="H287" s="458">
        <v>0</v>
      </c>
      <c r="I287" s="458">
        <v>-19.24</v>
      </c>
      <c r="J287" s="458">
        <v>364.57</v>
      </c>
      <c r="K287" s="458">
        <v>500</v>
      </c>
      <c r="L287" s="458">
        <v>0</v>
      </c>
      <c r="M287" s="458">
        <f t="shared" si="9"/>
        <v>5585.32</v>
      </c>
      <c r="P287" s="639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</row>
    <row r="288" spans="1:47" ht="12.75" outlineLevel="1">
      <c r="A288" s="415" t="s">
        <v>2409</v>
      </c>
      <c r="C288" s="455"/>
      <c r="D288" s="455"/>
      <c r="E288" s="446" t="s">
        <v>2410</v>
      </c>
      <c r="F288" s="436" t="str">
        <f t="shared" si="8"/>
        <v>LEE A TAKATS SCHOLARSHIP FUND</v>
      </c>
      <c r="G288" s="499">
        <v>18168.02</v>
      </c>
      <c r="H288" s="458">
        <v>5250</v>
      </c>
      <c r="I288" s="458">
        <v>-237.7</v>
      </c>
      <c r="J288" s="458">
        <v>1299.55</v>
      </c>
      <c r="K288" s="458">
        <v>0</v>
      </c>
      <c r="L288" s="458">
        <v>0</v>
      </c>
      <c r="M288" s="458">
        <f t="shared" si="9"/>
        <v>24479.87</v>
      </c>
      <c r="N288" s="455"/>
      <c r="P288" s="639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</row>
    <row r="289" spans="1:47" s="502" customFormat="1" ht="12.75" outlineLevel="1">
      <c r="A289" s="502" t="s">
        <v>2411</v>
      </c>
      <c r="B289" s="503"/>
      <c r="C289" s="455"/>
      <c r="D289" s="455"/>
      <c r="E289" s="455" t="s">
        <v>2412</v>
      </c>
      <c r="F289" s="504" t="str">
        <f t="shared" si="8"/>
        <v>EPH EHLY CHORAL CONDUCTING SCH</v>
      </c>
      <c r="G289" s="505">
        <v>14650.35</v>
      </c>
      <c r="H289" s="506">
        <v>1682.39</v>
      </c>
      <c r="I289" s="506">
        <v>-270.24</v>
      </c>
      <c r="J289" s="506">
        <v>980.81</v>
      </c>
      <c r="K289" s="506">
        <v>0</v>
      </c>
      <c r="L289" s="506">
        <v>0</v>
      </c>
      <c r="M289" s="506">
        <f t="shared" si="9"/>
        <v>17043.31</v>
      </c>
      <c r="N289" s="122"/>
      <c r="O289" s="507"/>
      <c r="P289" s="639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</row>
    <row r="290" spans="1:47" ht="12.75" outlineLevel="1">
      <c r="A290" s="415" t="s">
        <v>2413</v>
      </c>
      <c r="C290" s="455"/>
      <c r="D290" s="455"/>
      <c r="E290" s="446" t="s">
        <v>2414</v>
      </c>
      <c r="F290" s="456" t="str">
        <f t="shared" si="8"/>
        <v>EUGENE W J PEARCE AWARD FOR EX</v>
      </c>
      <c r="G290" s="457">
        <v>22165.35</v>
      </c>
      <c r="H290" s="458">
        <v>0</v>
      </c>
      <c r="I290" s="458">
        <v>-478.86</v>
      </c>
      <c r="J290" s="458">
        <v>1425.56</v>
      </c>
      <c r="K290" s="458">
        <v>0</v>
      </c>
      <c r="L290" s="458">
        <v>0</v>
      </c>
      <c r="M290" s="458">
        <f t="shared" si="9"/>
        <v>23112.05</v>
      </c>
      <c r="P290" s="639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</row>
    <row r="291" spans="1:47" ht="12.75" outlineLevel="1">
      <c r="A291" s="415" t="s">
        <v>2415</v>
      </c>
      <c r="C291" s="455"/>
      <c r="D291" s="455"/>
      <c r="E291" s="446" t="s">
        <v>2416</v>
      </c>
      <c r="F291" s="456" t="str">
        <f t="shared" si="8"/>
        <v>JAMES &amp; KATHERYN TAYLOR SCHLP</v>
      </c>
      <c r="G291" s="457">
        <v>22522</v>
      </c>
      <c r="H291" s="458">
        <v>0</v>
      </c>
      <c r="I291" s="458">
        <v>-3454.15</v>
      </c>
      <c r="J291" s="458">
        <v>1253.42</v>
      </c>
      <c r="K291" s="458">
        <v>0</v>
      </c>
      <c r="L291" s="458">
        <v>0</v>
      </c>
      <c r="M291" s="458">
        <f t="shared" si="9"/>
        <v>20321.269999999997</v>
      </c>
      <c r="P291" s="639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</row>
    <row r="292" spans="1:47" ht="12.75" outlineLevel="1">
      <c r="A292" s="415" t="s">
        <v>2417</v>
      </c>
      <c r="C292" s="455"/>
      <c r="D292" s="455"/>
      <c r="E292" s="446" t="s">
        <v>2418</v>
      </c>
      <c r="F292" s="456" t="str">
        <f t="shared" si="8"/>
        <v>TERRY &amp; KATHLEEN MYERS SCHLP</v>
      </c>
      <c r="G292" s="457">
        <v>6976.39</v>
      </c>
      <c r="H292" s="458">
        <v>0</v>
      </c>
      <c r="I292" s="458">
        <v>159.56</v>
      </c>
      <c r="J292" s="458">
        <v>471.65</v>
      </c>
      <c r="K292" s="458">
        <v>0</v>
      </c>
      <c r="L292" s="458">
        <v>0</v>
      </c>
      <c r="M292" s="458">
        <f t="shared" si="9"/>
        <v>7607.6</v>
      </c>
      <c r="P292" s="639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</row>
    <row r="293" spans="1:47" ht="12.75" outlineLevel="1">
      <c r="A293" s="415" t="s">
        <v>2419</v>
      </c>
      <c r="C293" s="455"/>
      <c r="D293" s="455"/>
      <c r="E293" s="446" t="s">
        <v>2420</v>
      </c>
      <c r="F293" s="456" t="str">
        <f t="shared" si="8"/>
        <v>LIBRARIAN AWARD</v>
      </c>
      <c r="G293" s="457">
        <v>1040.97</v>
      </c>
      <c r="H293" s="458">
        <v>80</v>
      </c>
      <c r="I293" s="458">
        <v>25.66</v>
      </c>
      <c r="J293" s="458">
        <v>78.68</v>
      </c>
      <c r="K293" s="458">
        <v>0.5</v>
      </c>
      <c r="L293" s="458">
        <v>0</v>
      </c>
      <c r="M293" s="458">
        <f t="shared" si="9"/>
        <v>1224.8100000000002</v>
      </c>
      <c r="P293" s="639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</row>
    <row r="294" spans="1:47" ht="12.75" outlineLevel="1">
      <c r="A294" s="415" t="s">
        <v>2421</v>
      </c>
      <c r="C294" s="455"/>
      <c r="D294" s="455"/>
      <c r="E294" s="446" t="s">
        <v>2422</v>
      </c>
      <c r="F294" s="456" t="str">
        <f t="shared" si="8"/>
        <v>FARNSWORTH SCHOLARSHIP</v>
      </c>
      <c r="G294" s="457">
        <v>4093.89</v>
      </c>
      <c r="H294" s="458">
        <v>1501</v>
      </c>
      <c r="I294" s="458">
        <v>111.18</v>
      </c>
      <c r="J294" s="458">
        <v>280.23</v>
      </c>
      <c r="K294" s="458">
        <v>0</v>
      </c>
      <c r="L294" s="458">
        <v>0</v>
      </c>
      <c r="M294" s="458">
        <f t="shared" si="9"/>
        <v>5986.299999999999</v>
      </c>
      <c r="P294" s="639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</row>
    <row r="295" spans="1:47" ht="12.75" outlineLevel="1">
      <c r="A295" s="415" t="s">
        <v>2423</v>
      </c>
      <c r="C295" s="455"/>
      <c r="D295" s="455"/>
      <c r="E295" s="446" t="s">
        <v>2424</v>
      </c>
      <c r="F295" s="456" t="str">
        <f t="shared" si="8"/>
        <v>GREAT PLAINS DSTNGUISH FELLOWS</v>
      </c>
      <c r="G295" s="457">
        <v>25797.77</v>
      </c>
      <c r="H295" s="458">
        <v>55</v>
      </c>
      <c r="I295" s="458">
        <v>592.4</v>
      </c>
      <c r="J295" s="458">
        <v>1771.45</v>
      </c>
      <c r="K295" s="458">
        <v>0</v>
      </c>
      <c r="L295" s="458">
        <v>0</v>
      </c>
      <c r="M295" s="458">
        <f t="shared" si="9"/>
        <v>28216.620000000003</v>
      </c>
      <c r="P295" s="639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</row>
    <row r="296" spans="1:47" ht="12.75" outlineLevel="1">
      <c r="A296" s="415" t="s">
        <v>2425</v>
      </c>
      <c r="C296" s="455"/>
      <c r="D296" s="455"/>
      <c r="E296" s="446" t="s">
        <v>2426</v>
      </c>
      <c r="F296" s="456" t="str">
        <f t="shared" si="8"/>
        <v>F. CULLINAN &amp; B. SMITH SCHLP</v>
      </c>
      <c r="G296" s="457">
        <v>12608.53</v>
      </c>
      <c r="H296" s="458">
        <v>0</v>
      </c>
      <c r="I296" s="458">
        <v>-272.35</v>
      </c>
      <c r="J296" s="458">
        <v>810.91</v>
      </c>
      <c r="K296" s="458">
        <v>0</v>
      </c>
      <c r="L296" s="458">
        <v>0</v>
      </c>
      <c r="M296" s="458">
        <f t="shared" si="9"/>
        <v>13147.09</v>
      </c>
      <c r="P296" s="639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</row>
    <row r="297" spans="1:47" ht="12.75" outlineLevel="1">
      <c r="A297" s="415" t="s">
        <v>2427</v>
      </c>
      <c r="C297" s="455"/>
      <c r="D297" s="455"/>
      <c r="E297" s="446" t="s">
        <v>2428</v>
      </c>
      <c r="F297" s="456" t="str">
        <f t="shared" si="8"/>
        <v>MAIER PIANO SCHOLARSHIP FUND</v>
      </c>
      <c r="G297" s="457">
        <v>122871.01</v>
      </c>
      <c r="H297" s="458">
        <v>0</v>
      </c>
      <c r="I297" s="458">
        <v>-1980.37</v>
      </c>
      <c r="J297" s="458">
        <v>7946.77</v>
      </c>
      <c r="K297" s="458">
        <v>0</v>
      </c>
      <c r="L297" s="458">
        <v>0</v>
      </c>
      <c r="M297" s="458">
        <f t="shared" si="9"/>
        <v>128837.41</v>
      </c>
      <c r="P297" s="639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</row>
    <row r="298" spans="1:47" ht="12.75" outlineLevel="1">
      <c r="A298" s="415" t="s">
        <v>2429</v>
      </c>
      <c r="C298" s="455"/>
      <c r="D298" s="455"/>
      <c r="E298" s="446" t="s">
        <v>2430</v>
      </c>
      <c r="F298" s="456" t="str">
        <f t="shared" si="8"/>
        <v>BIERMAN/WAMPLER SCHP</v>
      </c>
      <c r="G298" s="457">
        <v>3518.17</v>
      </c>
      <c r="H298" s="458">
        <v>0</v>
      </c>
      <c r="I298" s="458">
        <v>80.67</v>
      </c>
      <c r="J298" s="458">
        <v>240.37</v>
      </c>
      <c r="K298" s="458">
        <v>0</v>
      </c>
      <c r="L298" s="458">
        <v>0</v>
      </c>
      <c r="M298" s="458">
        <f t="shared" si="9"/>
        <v>3839.21</v>
      </c>
      <c r="P298" s="639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</row>
    <row r="299" spans="1:47" ht="12.75" outlineLevel="1">
      <c r="A299" s="415" t="s">
        <v>2431</v>
      </c>
      <c r="C299" s="455"/>
      <c r="D299" s="455"/>
      <c r="E299" s="446" t="s">
        <v>2432</v>
      </c>
      <c r="F299" s="456" t="str">
        <f t="shared" si="8"/>
        <v>DR. AGAPITO MENDOZA SCHLP</v>
      </c>
      <c r="G299" s="457">
        <v>2734.05</v>
      </c>
      <c r="H299" s="458">
        <v>978</v>
      </c>
      <c r="I299" s="458">
        <v>99.56</v>
      </c>
      <c r="J299" s="458">
        <v>210.81</v>
      </c>
      <c r="K299" s="458">
        <v>0</v>
      </c>
      <c r="L299" s="458">
        <v>6237.19</v>
      </c>
      <c r="M299" s="458">
        <f t="shared" si="9"/>
        <v>10259.61</v>
      </c>
      <c r="P299" s="639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</row>
    <row r="300" spans="1:47" ht="12.75" outlineLevel="1">
      <c r="A300" s="415" t="s">
        <v>2433</v>
      </c>
      <c r="C300" s="455"/>
      <c r="D300" s="455"/>
      <c r="E300" s="446" t="s">
        <v>2434</v>
      </c>
      <c r="F300" s="456" t="str">
        <f t="shared" si="8"/>
        <v>WANDA LATHOM-RADOCY MUSIC SCHL</v>
      </c>
      <c r="G300" s="457">
        <v>207.07</v>
      </c>
      <c r="H300" s="458">
        <v>0</v>
      </c>
      <c r="I300" s="458">
        <v>4.82</v>
      </c>
      <c r="J300" s="458">
        <v>13.38</v>
      </c>
      <c r="K300" s="458">
        <v>0</v>
      </c>
      <c r="L300" s="458">
        <v>0</v>
      </c>
      <c r="M300" s="458">
        <f t="shared" si="9"/>
        <v>225.26999999999998</v>
      </c>
      <c r="P300" s="639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</row>
    <row r="301" spans="1:47" ht="12.75" outlineLevel="1">
      <c r="A301" s="415" t="s">
        <v>2435</v>
      </c>
      <c r="C301" s="455"/>
      <c r="D301" s="455"/>
      <c r="E301" s="446" t="s">
        <v>2436</v>
      </c>
      <c r="F301" s="456" t="str">
        <f t="shared" si="8"/>
        <v>SUZANNE ZUBER SCHOLARSHIP</v>
      </c>
      <c r="G301" s="457">
        <v>32956.42</v>
      </c>
      <c r="H301" s="458">
        <v>0</v>
      </c>
      <c r="I301" s="458">
        <v>-1295.96</v>
      </c>
      <c r="J301" s="458">
        <v>2063.39</v>
      </c>
      <c r="K301" s="458">
        <v>763</v>
      </c>
      <c r="L301" s="458">
        <v>0</v>
      </c>
      <c r="M301" s="458">
        <f t="shared" si="9"/>
        <v>32960.85</v>
      </c>
      <c r="P301" s="639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</row>
    <row r="302" spans="1:47" ht="12.75" outlineLevel="1">
      <c r="A302" s="415" t="s">
        <v>2437</v>
      </c>
      <c r="C302" s="455"/>
      <c r="D302" s="455"/>
      <c r="E302" s="446" t="s">
        <v>2438</v>
      </c>
      <c r="F302" s="456" t="str">
        <f t="shared" si="8"/>
        <v>AMANDA HARMAN SCHOLARSHIP</v>
      </c>
      <c r="G302" s="457">
        <v>12936.33</v>
      </c>
      <c r="H302" s="458">
        <v>0</v>
      </c>
      <c r="I302" s="458">
        <v>-279.43</v>
      </c>
      <c r="J302" s="458">
        <v>832</v>
      </c>
      <c r="K302" s="458">
        <v>0</v>
      </c>
      <c r="L302" s="458">
        <v>0</v>
      </c>
      <c r="M302" s="458">
        <f t="shared" si="9"/>
        <v>13488.9</v>
      </c>
      <c r="P302" s="639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</row>
    <row r="303" spans="1:47" ht="12.75" outlineLevel="1">
      <c r="A303" s="415" t="s">
        <v>2439</v>
      </c>
      <c r="C303" s="455"/>
      <c r="D303" s="455"/>
      <c r="E303" s="446" t="s">
        <v>2440</v>
      </c>
      <c r="F303" s="456" t="str">
        <f t="shared" si="8"/>
        <v>LEROY POGEMILLER SCHOLARSHIP</v>
      </c>
      <c r="G303" s="457">
        <v>11744.69</v>
      </c>
      <c r="H303" s="458">
        <v>1555</v>
      </c>
      <c r="I303" s="458">
        <v>290.71</v>
      </c>
      <c r="J303" s="458">
        <v>805.82</v>
      </c>
      <c r="K303" s="458">
        <v>0</v>
      </c>
      <c r="L303" s="458">
        <v>0</v>
      </c>
      <c r="M303" s="458">
        <f t="shared" si="9"/>
        <v>14396.22</v>
      </c>
      <c r="P303" s="639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</row>
    <row r="304" spans="1:47" ht="12.75" outlineLevel="1">
      <c r="A304" s="415" t="s">
        <v>2441</v>
      </c>
      <c r="C304" s="455"/>
      <c r="D304" s="455"/>
      <c r="E304" s="446" t="s">
        <v>2442</v>
      </c>
      <c r="F304" s="456" t="str">
        <f t="shared" si="8"/>
        <v>JOANNE BAKER SCHOLARSHIP</v>
      </c>
      <c r="G304" s="457">
        <v>19728.61</v>
      </c>
      <c r="H304" s="458">
        <v>7400</v>
      </c>
      <c r="I304" s="458">
        <v>-317.73</v>
      </c>
      <c r="J304" s="458">
        <v>1370.68</v>
      </c>
      <c r="K304" s="458">
        <v>0</v>
      </c>
      <c r="L304" s="458">
        <v>0</v>
      </c>
      <c r="M304" s="458">
        <f t="shared" si="9"/>
        <v>28181.56</v>
      </c>
      <c r="P304" s="639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</row>
    <row r="305" spans="1:47" ht="12.75" outlineLevel="1">
      <c r="A305" s="415" t="s">
        <v>2443</v>
      </c>
      <c r="C305" s="455"/>
      <c r="D305" s="455"/>
      <c r="E305" s="446" t="s">
        <v>2444</v>
      </c>
      <c r="F305" s="456" t="str">
        <f t="shared" si="8"/>
        <v>DR. DOWGRAY MEMORIAL FUND</v>
      </c>
      <c r="G305" s="457">
        <v>378.68</v>
      </c>
      <c r="H305" s="458">
        <v>0</v>
      </c>
      <c r="I305" s="458">
        <v>8.68</v>
      </c>
      <c r="J305" s="458">
        <v>26.01</v>
      </c>
      <c r="K305" s="458">
        <v>0</v>
      </c>
      <c r="L305" s="458">
        <v>0</v>
      </c>
      <c r="M305" s="458">
        <f t="shared" si="9"/>
        <v>413.37</v>
      </c>
      <c r="P305" s="639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</row>
    <row r="306" spans="1:47" ht="12.75" outlineLevel="1">
      <c r="A306" s="415" t="s">
        <v>2445</v>
      </c>
      <c r="C306" s="455"/>
      <c r="D306" s="455"/>
      <c r="E306" s="446" t="s">
        <v>2446</v>
      </c>
      <c r="F306" s="456" t="str">
        <f t="shared" si="8"/>
        <v>FRANCIS J SCHINDLER PIANO SCHL</v>
      </c>
      <c r="G306" s="457">
        <v>15143.23</v>
      </c>
      <c r="H306" s="458">
        <v>100</v>
      </c>
      <c r="I306" s="458">
        <v>65.66</v>
      </c>
      <c r="J306" s="458">
        <v>999.53</v>
      </c>
      <c r="K306" s="458">
        <v>0</v>
      </c>
      <c r="L306" s="458">
        <v>0</v>
      </c>
      <c r="M306" s="458">
        <f t="shared" si="9"/>
        <v>16308.42</v>
      </c>
      <c r="P306" s="639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</row>
    <row r="307" spans="1:47" ht="12.75" outlineLevel="1">
      <c r="A307" s="415" t="s">
        <v>2447</v>
      </c>
      <c r="C307" s="455"/>
      <c r="D307" s="455"/>
      <c r="E307" s="446" t="s">
        <v>2448</v>
      </c>
      <c r="F307" s="456" t="str">
        <f t="shared" si="8"/>
        <v>TIBERIUS KLAUSNER SCHOLARSHIP</v>
      </c>
      <c r="G307" s="457">
        <v>59808.68</v>
      </c>
      <c r="H307" s="458">
        <v>100</v>
      </c>
      <c r="I307" s="458">
        <v>-903.04</v>
      </c>
      <c r="J307" s="458">
        <v>3872.93</v>
      </c>
      <c r="K307" s="458">
        <v>0</v>
      </c>
      <c r="L307" s="458">
        <v>0</v>
      </c>
      <c r="M307" s="458">
        <f t="shared" si="9"/>
        <v>62878.57</v>
      </c>
      <c r="P307" s="639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</row>
    <row r="308" spans="1:47" ht="12.75" outlineLevel="1">
      <c r="A308" s="415" t="s">
        <v>2449</v>
      </c>
      <c r="C308" s="455"/>
      <c r="D308" s="455"/>
      <c r="E308" s="446" t="s">
        <v>2450</v>
      </c>
      <c r="F308" s="456" t="str">
        <f t="shared" si="8"/>
        <v>GOPPERT FOUNDATION</v>
      </c>
      <c r="G308" s="457">
        <v>300098.89</v>
      </c>
      <c r="H308" s="458">
        <v>0</v>
      </c>
      <c r="I308" s="458">
        <v>5426.62</v>
      </c>
      <c r="J308" s="458">
        <v>15937.89</v>
      </c>
      <c r="K308" s="458">
        <v>0</v>
      </c>
      <c r="L308" s="458">
        <v>0</v>
      </c>
      <c r="M308" s="458">
        <f t="shared" si="9"/>
        <v>321463.4</v>
      </c>
      <c r="P308" s="639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</row>
    <row r="309" spans="1:47" ht="12.75" outlineLevel="1">
      <c r="A309" s="415" t="s">
        <v>2451</v>
      </c>
      <c r="C309" s="455"/>
      <c r="D309" s="455"/>
      <c r="E309" s="446" t="s">
        <v>2452</v>
      </c>
      <c r="F309" s="456" t="str">
        <f t="shared" si="8"/>
        <v>ALUMNI ASSURING FUTURE SCHLP</v>
      </c>
      <c r="G309" s="457">
        <v>11735.17</v>
      </c>
      <c r="H309" s="458">
        <v>10178</v>
      </c>
      <c r="I309" s="458">
        <v>60.21</v>
      </c>
      <c r="J309" s="458">
        <v>1116.23</v>
      </c>
      <c r="K309" s="458">
        <v>0</v>
      </c>
      <c r="L309" s="458">
        <v>1000</v>
      </c>
      <c r="M309" s="458">
        <f t="shared" si="9"/>
        <v>24089.609999999997</v>
      </c>
      <c r="P309" s="639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</row>
    <row r="310" spans="1:47" ht="12.75" outlineLevel="1">
      <c r="A310" s="415" t="s">
        <v>2453</v>
      </c>
      <c r="C310" s="455"/>
      <c r="D310" s="455"/>
      <c r="E310" s="446" t="s">
        <v>2454</v>
      </c>
      <c r="F310" s="456" t="str">
        <f t="shared" si="8"/>
        <v>FERNE WELLS NATIVE AMER ENDOW</v>
      </c>
      <c r="G310" s="457">
        <v>17972.84</v>
      </c>
      <c r="H310" s="458">
        <v>0</v>
      </c>
      <c r="I310" s="458">
        <v>-388.23</v>
      </c>
      <c r="J310" s="458">
        <v>1155.92</v>
      </c>
      <c r="K310" s="458">
        <v>0</v>
      </c>
      <c r="L310" s="458">
        <v>0</v>
      </c>
      <c r="M310" s="458">
        <f t="shared" si="9"/>
        <v>18740.53</v>
      </c>
      <c r="P310" s="639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</row>
    <row r="311" spans="1:47" ht="12.75" outlineLevel="1">
      <c r="A311" s="415" t="s">
        <v>2455</v>
      </c>
      <c r="C311" s="455"/>
      <c r="D311" s="455"/>
      <c r="E311" s="446" t="s">
        <v>2456</v>
      </c>
      <c r="F311" s="456" t="str">
        <f t="shared" si="8"/>
        <v>NANCY MILLS HONORARY FUND</v>
      </c>
      <c r="G311" s="457">
        <v>8141.96</v>
      </c>
      <c r="H311" s="458">
        <v>2425.8</v>
      </c>
      <c r="I311" s="458">
        <v>223.16</v>
      </c>
      <c r="J311" s="458">
        <v>667.49</v>
      </c>
      <c r="K311" s="458">
        <v>0</v>
      </c>
      <c r="L311" s="458">
        <v>0</v>
      </c>
      <c r="M311" s="458">
        <f t="shared" si="9"/>
        <v>11458.41</v>
      </c>
      <c r="P311" s="639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</row>
    <row r="312" spans="1:47" ht="12.75" outlineLevel="1">
      <c r="A312" s="415" t="s">
        <v>2457</v>
      </c>
      <c r="C312" s="455"/>
      <c r="D312" s="455"/>
      <c r="E312" s="446" t="s">
        <v>2458</v>
      </c>
      <c r="F312" s="456" t="str">
        <f t="shared" si="8"/>
        <v>HUIZENGA STDNT LEADERSHP FUND</v>
      </c>
      <c r="G312" s="457">
        <v>51932.79</v>
      </c>
      <c r="H312" s="458">
        <v>0</v>
      </c>
      <c r="I312" s="458">
        <v>1189.64</v>
      </c>
      <c r="J312" s="458">
        <v>3534.9</v>
      </c>
      <c r="K312" s="458">
        <v>0</v>
      </c>
      <c r="L312" s="458">
        <v>0</v>
      </c>
      <c r="M312" s="458">
        <f t="shared" si="9"/>
        <v>56657.33</v>
      </c>
      <c r="P312" s="639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</row>
    <row r="313" spans="1:47" ht="12.75" outlineLevel="1">
      <c r="A313" s="415" t="s">
        <v>2459</v>
      </c>
      <c r="C313" s="455"/>
      <c r="D313" s="455"/>
      <c r="E313" s="446" t="s">
        <v>2460</v>
      </c>
      <c r="F313" s="456" t="str">
        <f t="shared" si="8"/>
        <v>KPMG ACCOUNTING SCHOLARSHIP</v>
      </c>
      <c r="G313" s="457">
        <v>2273.25</v>
      </c>
      <c r="H313" s="458">
        <v>0</v>
      </c>
      <c r="I313" s="458">
        <v>52.06</v>
      </c>
      <c r="J313" s="458">
        <v>154.77</v>
      </c>
      <c r="K313" s="458">
        <v>0</v>
      </c>
      <c r="L313" s="458">
        <v>0</v>
      </c>
      <c r="M313" s="458">
        <f t="shared" si="9"/>
        <v>2480.08</v>
      </c>
      <c r="P313" s="639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</row>
    <row r="314" spans="1:47" ht="12.75" outlineLevel="1">
      <c r="A314" s="415" t="s">
        <v>2461</v>
      </c>
      <c r="C314" s="455"/>
      <c r="D314" s="455"/>
      <c r="E314" s="446" t="s">
        <v>2462</v>
      </c>
      <c r="F314" s="456" t="str">
        <f t="shared" si="8"/>
        <v>WILLIAM B. EDDY/EMBA FUND</v>
      </c>
      <c r="G314" s="457">
        <v>11309.65</v>
      </c>
      <c r="H314" s="458">
        <v>0</v>
      </c>
      <c r="I314" s="458">
        <v>259.07</v>
      </c>
      <c r="J314" s="458">
        <v>769.91</v>
      </c>
      <c r="K314" s="458">
        <v>0</v>
      </c>
      <c r="L314" s="458">
        <v>0</v>
      </c>
      <c r="M314" s="458">
        <f t="shared" si="9"/>
        <v>12338.63</v>
      </c>
      <c r="P314" s="639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</row>
    <row r="315" spans="1:47" ht="12.75" outlineLevel="1">
      <c r="A315" s="415" t="s">
        <v>2463</v>
      </c>
      <c r="C315" s="455"/>
      <c r="D315" s="455"/>
      <c r="E315" s="446" t="s">
        <v>2464</v>
      </c>
      <c r="F315" s="456" t="str">
        <f t="shared" si="8"/>
        <v>FOUNDERS' SCHOLARSHIP ENDOW</v>
      </c>
      <c r="G315" s="457">
        <v>26614.95</v>
      </c>
      <c r="H315" s="458">
        <v>0</v>
      </c>
      <c r="I315" s="458">
        <v>-39.68</v>
      </c>
      <c r="J315" s="458">
        <v>1746.94</v>
      </c>
      <c r="K315" s="458">
        <v>0</v>
      </c>
      <c r="L315" s="458">
        <v>0</v>
      </c>
      <c r="M315" s="458">
        <f t="shared" si="9"/>
        <v>28322.21</v>
      </c>
      <c r="P315" s="639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</row>
    <row r="316" spans="1:47" ht="12.75" outlineLevel="1">
      <c r="A316" s="415" t="s">
        <v>2465</v>
      </c>
      <c r="C316" s="455"/>
      <c r="D316" s="455"/>
      <c r="E316" s="446" t="s">
        <v>2466</v>
      </c>
      <c r="F316" s="456" t="str">
        <f t="shared" si="8"/>
        <v>TATIANA DOKOUDOVSKA DANCE SCH</v>
      </c>
      <c r="G316" s="457">
        <v>11388.34</v>
      </c>
      <c r="H316" s="458">
        <v>600</v>
      </c>
      <c r="I316" s="458">
        <v>267.49</v>
      </c>
      <c r="J316" s="458">
        <v>794.06</v>
      </c>
      <c r="K316" s="458">
        <v>0</v>
      </c>
      <c r="L316" s="458">
        <v>0</v>
      </c>
      <c r="M316" s="458">
        <f t="shared" si="9"/>
        <v>13049.89</v>
      </c>
      <c r="P316" s="639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</row>
    <row r="317" spans="1:47" ht="12.75" outlineLevel="1">
      <c r="A317" s="415" t="s">
        <v>2467</v>
      </c>
      <c r="C317" s="455"/>
      <c r="D317" s="455"/>
      <c r="E317" s="446" t="s">
        <v>2468</v>
      </c>
      <c r="F317" s="456" t="str">
        <f t="shared" si="8"/>
        <v>EDWARD A. SMITH URBAN LDRSHP</v>
      </c>
      <c r="G317" s="457">
        <v>259437.32</v>
      </c>
      <c r="H317" s="458">
        <v>0</v>
      </c>
      <c r="I317" s="458">
        <v>5939.91</v>
      </c>
      <c r="J317" s="458">
        <v>17620.02</v>
      </c>
      <c r="K317" s="458">
        <v>0</v>
      </c>
      <c r="L317" s="458">
        <v>0</v>
      </c>
      <c r="M317" s="458">
        <f t="shared" si="9"/>
        <v>282997.25</v>
      </c>
      <c r="P317" s="639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</row>
    <row r="318" spans="1:47" ht="12.75" outlineLevel="1">
      <c r="A318" s="415" t="s">
        <v>2469</v>
      </c>
      <c r="C318" s="455"/>
      <c r="D318" s="455"/>
      <c r="E318" s="446" t="s">
        <v>2470</v>
      </c>
      <c r="F318" s="456" t="str">
        <f t="shared" si="8"/>
        <v>BILL ROSS SCHOLARSHIP</v>
      </c>
      <c r="G318" s="457">
        <v>4926.86</v>
      </c>
      <c r="H318" s="458">
        <v>0</v>
      </c>
      <c r="I318" s="458">
        <v>113.06</v>
      </c>
      <c r="J318" s="458">
        <v>338.17</v>
      </c>
      <c r="K318" s="458">
        <v>0</v>
      </c>
      <c r="L318" s="458">
        <v>0</v>
      </c>
      <c r="M318" s="458">
        <f t="shared" si="9"/>
        <v>5378.09</v>
      </c>
      <c r="P318" s="639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</row>
    <row r="319" spans="1:47" ht="12.75" outlineLevel="1">
      <c r="A319" s="415" t="s">
        <v>2471</v>
      </c>
      <c r="C319" s="455"/>
      <c r="D319" s="455"/>
      <c r="E319" s="446" t="s">
        <v>2472</v>
      </c>
      <c r="F319" s="456" t="str">
        <f t="shared" si="8"/>
        <v>CAMPUS FAC MANAGEMENT SCHP</v>
      </c>
      <c r="G319" s="457">
        <v>8918.44</v>
      </c>
      <c r="H319" s="458">
        <v>0</v>
      </c>
      <c r="I319" s="458">
        <v>231.04</v>
      </c>
      <c r="J319" s="458">
        <v>764.49</v>
      </c>
      <c r="K319" s="458">
        <v>-1000</v>
      </c>
      <c r="L319" s="458">
        <v>0</v>
      </c>
      <c r="M319" s="458">
        <f t="shared" si="9"/>
        <v>10913.970000000001</v>
      </c>
      <c r="P319" s="639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122"/>
      <c r="AS319" s="122"/>
      <c r="AT319" s="122"/>
      <c r="AU319" s="122"/>
    </row>
    <row r="320" spans="1:47" ht="12.75" outlineLevel="1">
      <c r="A320" s="415" t="s">
        <v>2473</v>
      </c>
      <c r="C320" s="455"/>
      <c r="D320" s="455"/>
      <c r="E320" s="446" t="s">
        <v>2474</v>
      </c>
      <c r="F320" s="456" t="str">
        <f t="shared" si="8"/>
        <v>RICHARD HETHERINGTON SCHP</v>
      </c>
      <c r="G320" s="457">
        <v>11237.63</v>
      </c>
      <c r="H320" s="458">
        <v>1440</v>
      </c>
      <c r="I320" s="458">
        <v>272.45</v>
      </c>
      <c r="J320" s="458">
        <v>769.34</v>
      </c>
      <c r="K320" s="458">
        <v>0</v>
      </c>
      <c r="L320" s="458">
        <v>0</v>
      </c>
      <c r="M320" s="458">
        <f t="shared" si="9"/>
        <v>13719.42</v>
      </c>
      <c r="P320" s="639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</row>
    <row r="321" spans="1:47" ht="12.75" outlineLevel="1">
      <c r="A321" s="415" t="s">
        <v>2475</v>
      </c>
      <c r="C321" s="455"/>
      <c r="D321" s="455"/>
      <c r="E321" s="446" t="s">
        <v>2476</v>
      </c>
      <c r="F321" s="456" t="str">
        <f t="shared" si="8"/>
        <v>NEAL WILLIS MEMORIAL FUND</v>
      </c>
      <c r="G321" s="457">
        <v>10761.8</v>
      </c>
      <c r="H321" s="458">
        <v>100</v>
      </c>
      <c r="I321" s="458">
        <v>251.76</v>
      </c>
      <c r="J321" s="458">
        <v>783.57</v>
      </c>
      <c r="K321" s="458">
        <v>0</v>
      </c>
      <c r="L321" s="458">
        <v>0</v>
      </c>
      <c r="M321" s="458">
        <f t="shared" si="9"/>
        <v>11897.13</v>
      </c>
      <c r="P321" s="639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</row>
    <row r="322" spans="1:47" ht="12.75" outlineLevel="1">
      <c r="A322" s="415" t="s">
        <v>2477</v>
      </c>
      <c r="C322" s="455"/>
      <c r="D322" s="455"/>
      <c r="E322" s="446" t="s">
        <v>2478</v>
      </c>
      <c r="F322" s="456" t="str">
        <f t="shared" si="8"/>
        <v>ROBERT B. VAUGHAN SCHOLARSHIP</v>
      </c>
      <c r="G322" s="457">
        <v>10047.34</v>
      </c>
      <c r="H322" s="458">
        <v>0</v>
      </c>
      <c r="I322" s="458">
        <v>230</v>
      </c>
      <c r="J322" s="458">
        <v>681.69</v>
      </c>
      <c r="K322" s="458">
        <v>0</v>
      </c>
      <c r="L322" s="458">
        <v>0</v>
      </c>
      <c r="M322" s="458">
        <f t="shared" si="9"/>
        <v>10959.03</v>
      </c>
      <c r="P322" s="639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</row>
    <row r="323" spans="1:47" ht="12.75" outlineLevel="1">
      <c r="A323" s="415" t="s">
        <v>2479</v>
      </c>
      <c r="C323" s="455"/>
      <c r="D323" s="455"/>
      <c r="E323" s="446" t="s">
        <v>2480</v>
      </c>
      <c r="F323" s="456" t="str">
        <f t="shared" si="8"/>
        <v>THOMAS &amp; TERESA SULLIVAN SCHP</v>
      </c>
      <c r="G323" s="457">
        <v>10020.48</v>
      </c>
      <c r="H323" s="458">
        <v>0</v>
      </c>
      <c r="I323" s="458">
        <v>229.26</v>
      </c>
      <c r="J323" s="458">
        <v>678.66</v>
      </c>
      <c r="K323" s="458">
        <v>0</v>
      </c>
      <c r="L323" s="458">
        <v>0</v>
      </c>
      <c r="M323" s="458">
        <f t="shared" si="9"/>
        <v>10928.4</v>
      </c>
      <c r="P323" s="639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2"/>
      <c r="AU323" s="122"/>
    </row>
    <row r="324" spans="1:47" ht="12.75" outlineLevel="1">
      <c r="A324" s="415" t="s">
        <v>2481</v>
      </c>
      <c r="C324" s="455"/>
      <c r="D324" s="455"/>
      <c r="E324" s="446" t="s">
        <v>2482</v>
      </c>
      <c r="F324" s="456" t="str">
        <f t="shared" si="8"/>
        <v>DANIEL L. BRENNER JUDAIC COLL</v>
      </c>
      <c r="G324" s="457">
        <v>31634.1</v>
      </c>
      <c r="H324" s="458">
        <v>0</v>
      </c>
      <c r="I324" s="458">
        <v>724.12</v>
      </c>
      <c r="J324" s="458">
        <v>2146.27</v>
      </c>
      <c r="K324" s="458">
        <v>0</v>
      </c>
      <c r="L324" s="458">
        <v>0</v>
      </c>
      <c r="M324" s="458">
        <f t="shared" si="9"/>
        <v>34504.49</v>
      </c>
      <c r="P324" s="639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</row>
    <row r="325" spans="1:47" ht="12.75" outlineLevel="1">
      <c r="A325" s="415" t="s">
        <v>2483</v>
      </c>
      <c r="C325" s="455"/>
      <c r="D325" s="455"/>
      <c r="E325" s="446" t="s">
        <v>2484</v>
      </c>
      <c r="F325" s="456" t="str">
        <f t="shared" si="8"/>
        <v>MARTHA LONGMIRE WOMEN'S SCHP</v>
      </c>
      <c r="G325" s="457">
        <v>15376.28</v>
      </c>
      <c r="H325" s="458">
        <v>50</v>
      </c>
      <c r="I325" s="458">
        <v>353.51</v>
      </c>
      <c r="J325" s="458">
        <v>1050.89</v>
      </c>
      <c r="K325" s="458">
        <v>0</v>
      </c>
      <c r="L325" s="458">
        <v>0</v>
      </c>
      <c r="M325" s="458">
        <f t="shared" si="9"/>
        <v>16830.68</v>
      </c>
      <c r="P325" s="639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</row>
    <row r="326" spans="1:47" ht="12.75" outlineLevel="1">
      <c r="A326" s="415" t="s">
        <v>2485</v>
      </c>
      <c r="C326" s="455"/>
      <c r="D326" s="455"/>
      <c r="E326" s="446" t="s">
        <v>2486</v>
      </c>
      <c r="F326" s="456" t="str">
        <f t="shared" si="8"/>
        <v>PATRICIA Z THOMPSON LIBR ENDOW</v>
      </c>
      <c r="G326" s="457">
        <v>9993.62</v>
      </c>
      <c r="H326" s="458">
        <v>0</v>
      </c>
      <c r="I326" s="458">
        <v>228.58</v>
      </c>
      <c r="J326" s="458">
        <v>675.6</v>
      </c>
      <c r="K326" s="458">
        <v>0</v>
      </c>
      <c r="L326" s="458">
        <v>0</v>
      </c>
      <c r="M326" s="458">
        <f t="shared" si="9"/>
        <v>10897.800000000001</v>
      </c>
      <c r="P326" s="639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2"/>
      <c r="AU326" s="122"/>
    </row>
    <row r="327" spans="1:47" ht="12.75" outlineLevel="1">
      <c r="A327" s="415" t="s">
        <v>2487</v>
      </c>
      <c r="C327" s="455"/>
      <c r="D327" s="455"/>
      <c r="E327" s="446" t="s">
        <v>2488</v>
      </c>
      <c r="F327" s="456" t="str">
        <f t="shared" si="8"/>
        <v>GOODALE SCHOLARSHIP</v>
      </c>
      <c r="G327" s="457">
        <v>109169.36</v>
      </c>
      <c r="H327" s="458">
        <v>0</v>
      </c>
      <c r="I327" s="458">
        <v>2497.98</v>
      </c>
      <c r="J327" s="458">
        <v>7393.69</v>
      </c>
      <c r="K327" s="458">
        <v>0</v>
      </c>
      <c r="L327" s="458">
        <v>0</v>
      </c>
      <c r="M327" s="458">
        <f t="shared" si="9"/>
        <v>119061.03</v>
      </c>
      <c r="P327" s="639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</row>
    <row r="328" spans="1:47" ht="12.75" outlineLevel="1">
      <c r="A328" s="415" t="s">
        <v>2489</v>
      </c>
      <c r="C328" s="455"/>
      <c r="D328" s="455"/>
      <c r="E328" s="446" t="s">
        <v>2490</v>
      </c>
      <c r="F328" s="456" t="str">
        <f t="shared" si="8"/>
        <v>ORENE V CROCKETT SCHP FUND</v>
      </c>
      <c r="G328" s="457">
        <v>10044.79</v>
      </c>
      <c r="H328" s="458">
        <v>110</v>
      </c>
      <c r="I328" s="458">
        <v>230.99</v>
      </c>
      <c r="J328" s="458">
        <v>680.93</v>
      </c>
      <c r="K328" s="458">
        <v>0</v>
      </c>
      <c r="L328" s="458">
        <v>0</v>
      </c>
      <c r="M328" s="458">
        <f t="shared" si="9"/>
        <v>11066.710000000001</v>
      </c>
      <c r="P328" s="639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</row>
    <row r="329" spans="1:47" ht="12.75" outlineLevel="1">
      <c r="A329" s="415" t="s">
        <v>2491</v>
      </c>
      <c r="C329" s="455"/>
      <c r="D329" s="455"/>
      <c r="E329" s="446" t="s">
        <v>2492</v>
      </c>
      <c r="F329" s="456" t="str">
        <f aca="true" t="shared" si="10" ref="F329:F392">UPPER(E329)</f>
        <v>CATHERINE C MACKAY SCHOLARSHIP</v>
      </c>
      <c r="G329" s="457">
        <v>289417.51</v>
      </c>
      <c r="H329" s="458">
        <v>-75000</v>
      </c>
      <c r="I329" s="458">
        <v>5986.24</v>
      </c>
      <c r="J329" s="458">
        <v>18356.53</v>
      </c>
      <c r="K329" s="458">
        <v>0</v>
      </c>
      <c r="L329" s="458">
        <v>0</v>
      </c>
      <c r="M329" s="458">
        <f aca="true" t="shared" si="11" ref="M329:M392">G329+H329+I329+J329-K329+L329</f>
        <v>238760.28</v>
      </c>
      <c r="P329" s="639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</row>
    <row r="330" spans="1:47" ht="12.75" outlineLevel="1">
      <c r="A330" s="415" t="s">
        <v>2493</v>
      </c>
      <c r="C330" s="455"/>
      <c r="D330" s="455"/>
      <c r="E330" s="446" t="s">
        <v>2494</v>
      </c>
      <c r="F330" s="456" t="str">
        <f t="shared" si="10"/>
        <v>LGBT SCHOLARSHIP</v>
      </c>
      <c r="G330" s="457">
        <v>1580.69</v>
      </c>
      <c r="H330" s="458">
        <v>2280</v>
      </c>
      <c r="I330" s="458">
        <v>62.32</v>
      </c>
      <c r="J330" s="458">
        <v>145.65</v>
      </c>
      <c r="K330" s="458">
        <v>0</v>
      </c>
      <c r="L330" s="458">
        <v>0</v>
      </c>
      <c r="M330" s="458">
        <f t="shared" si="11"/>
        <v>4068.6600000000003</v>
      </c>
      <c r="P330" s="639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</row>
    <row r="331" spans="1:47" ht="12.75" outlineLevel="1">
      <c r="A331" s="415" t="s">
        <v>2495</v>
      </c>
      <c r="C331" s="455"/>
      <c r="D331" s="455"/>
      <c r="E331" s="446" t="s">
        <v>2496</v>
      </c>
      <c r="F331" s="456" t="str">
        <f t="shared" si="10"/>
        <v>CALLISON LIBRARY ENDOWMENT</v>
      </c>
      <c r="G331" s="457">
        <v>11365.13</v>
      </c>
      <c r="H331" s="458">
        <v>10845</v>
      </c>
      <c r="I331" s="458">
        <v>280.52</v>
      </c>
      <c r="J331" s="458">
        <v>857.27</v>
      </c>
      <c r="K331" s="458">
        <v>0</v>
      </c>
      <c r="L331" s="458">
        <v>0</v>
      </c>
      <c r="M331" s="458">
        <f t="shared" si="11"/>
        <v>23347.92</v>
      </c>
      <c r="P331" s="639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</row>
    <row r="332" spans="1:47" ht="12.75" outlineLevel="1">
      <c r="A332" s="415" t="s">
        <v>2497</v>
      </c>
      <c r="C332" s="455"/>
      <c r="D332" s="455"/>
      <c r="E332" s="446" t="s">
        <v>2498</v>
      </c>
      <c r="F332" s="456" t="str">
        <f t="shared" si="10"/>
        <v>HERMAN JOHNSON MEMORIAL SCSP</v>
      </c>
      <c r="G332" s="457">
        <v>4013.88</v>
      </c>
      <c r="H332" s="458">
        <v>-200</v>
      </c>
      <c r="I332" s="458">
        <v>112.44</v>
      </c>
      <c r="J332" s="458">
        <v>471.74</v>
      </c>
      <c r="K332" s="458">
        <v>0</v>
      </c>
      <c r="L332" s="458">
        <v>0</v>
      </c>
      <c r="M332" s="458">
        <f t="shared" si="11"/>
        <v>4398.06</v>
      </c>
      <c r="P332" s="639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</row>
    <row r="333" spans="1:47" ht="12.75" outlineLevel="1">
      <c r="A333" s="415" t="s">
        <v>2499</v>
      </c>
      <c r="C333" s="455"/>
      <c r="D333" s="455"/>
      <c r="E333" s="446" t="s">
        <v>2500</v>
      </c>
      <c r="F333" s="456" t="str">
        <f t="shared" si="10"/>
        <v>JIM WHITE FUND</v>
      </c>
      <c r="G333" s="457">
        <v>1362.71</v>
      </c>
      <c r="H333" s="458">
        <v>1625</v>
      </c>
      <c r="I333" s="458">
        <v>73.36</v>
      </c>
      <c r="J333" s="458">
        <v>282.63</v>
      </c>
      <c r="K333" s="458">
        <v>0</v>
      </c>
      <c r="L333" s="458">
        <v>0</v>
      </c>
      <c r="M333" s="458">
        <f t="shared" si="11"/>
        <v>3343.7000000000003</v>
      </c>
      <c r="P333" s="639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22"/>
    </row>
    <row r="334" spans="1:47" ht="12.75" outlineLevel="1">
      <c r="A334" s="415" t="s">
        <v>2501</v>
      </c>
      <c r="C334" s="455"/>
      <c r="D334" s="455"/>
      <c r="E334" s="446" t="s">
        <v>2502</v>
      </c>
      <c r="F334" s="456" t="str">
        <f t="shared" si="10"/>
        <v>ASCE GEOTECHNICAL GROUP SCSP</v>
      </c>
      <c r="G334" s="457">
        <v>14048.58</v>
      </c>
      <c r="H334" s="458">
        <v>0</v>
      </c>
      <c r="I334" s="458">
        <v>348.78</v>
      </c>
      <c r="J334" s="458">
        <v>1396.36</v>
      </c>
      <c r="K334" s="458">
        <v>0</v>
      </c>
      <c r="L334" s="458">
        <v>-1357.93</v>
      </c>
      <c r="M334" s="458">
        <f t="shared" si="11"/>
        <v>14435.79</v>
      </c>
      <c r="P334" s="639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2"/>
      <c r="AU334" s="122"/>
    </row>
    <row r="335" spans="1:47" ht="12.75" outlineLevel="1">
      <c r="A335" s="415" t="s">
        <v>2503</v>
      </c>
      <c r="C335" s="455"/>
      <c r="D335" s="455"/>
      <c r="E335" s="446" t="s">
        <v>2504</v>
      </c>
      <c r="F335" s="436" t="str">
        <f t="shared" si="10"/>
        <v>BARBARA KAMEL MEMORIAL FUND</v>
      </c>
      <c r="G335" s="499">
        <v>100.35</v>
      </c>
      <c r="H335" s="458">
        <v>545</v>
      </c>
      <c r="I335" s="458">
        <v>16.18</v>
      </c>
      <c r="J335" s="458">
        <v>64.56</v>
      </c>
      <c r="K335" s="458">
        <v>0</v>
      </c>
      <c r="L335" s="458">
        <v>0</v>
      </c>
      <c r="M335" s="458">
        <f t="shared" si="11"/>
        <v>726.0899999999999</v>
      </c>
      <c r="N335" s="455"/>
      <c r="P335" s="639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2"/>
      <c r="AU335" s="122"/>
    </row>
    <row r="336" spans="1:47" s="502" customFormat="1" ht="12.75" outlineLevel="1">
      <c r="A336" s="502" t="s">
        <v>2505</v>
      </c>
      <c r="B336" s="503"/>
      <c r="C336" s="455"/>
      <c r="D336" s="455"/>
      <c r="E336" s="455" t="s">
        <v>2506</v>
      </c>
      <c r="F336" s="504" t="str">
        <f t="shared" si="10"/>
        <v>COUNSELING AND PSYCHOLOGY</v>
      </c>
      <c r="G336" s="505">
        <v>0</v>
      </c>
      <c r="H336" s="506">
        <v>0</v>
      </c>
      <c r="I336" s="506">
        <v>1457.59</v>
      </c>
      <c r="J336" s="506">
        <v>5855.82</v>
      </c>
      <c r="K336" s="506">
        <v>0</v>
      </c>
      <c r="L336" s="506">
        <v>68197.25</v>
      </c>
      <c r="M336" s="506">
        <f t="shared" si="11"/>
        <v>75510.66</v>
      </c>
      <c r="N336" s="122"/>
      <c r="O336" s="507"/>
      <c r="P336" s="639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</row>
    <row r="337" spans="1:47" ht="12.75" outlineLevel="1">
      <c r="A337" s="415" t="s">
        <v>2507</v>
      </c>
      <c r="C337" s="455"/>
      <c r="D337" s="455"/>
      <c r="E337" s="446" t="s">
        <v>2508</v>
      </c>
      <c r="F337" s="456" t="str">
        <f t="shared" si="10"/>
        <v>DAVID PARSONS SCHOLARSHIP</v>
      </c>
      <c r="G337" s="457">
        <v>0</v>
      </c>
      <c r="H337" s="458">
        <v>10211</v>
      </c>
      <c r="I337" s="458">
        <v>256.07</v>
      </c>
      <c r="J337" s="458">
        <v>942.55</v>
      </c>
      <c r="K337" s="458">
        <v>0</v>
      </c>
      <c r="L337" s="458">
        <v>2500</v>
      </c>
      <c r="M337" s="458">
        <f t="shared" si="11"/>
        <v>13909.619999999999</v>
      </c>
      <c r="P337" s="639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</row>
    <row r="338" spans="1:47" ht="12.75" outlineLevel="1">
      <c r="A338" s="415" t="s">
        <v>2509</v>
      </c>
      <c r="C338" s="455"/>
      <c r="D338" s="455"/>
      <c r="E338" s="446" t="s">
        <v>2510</v>
      </c>
      <c r="F338" s="456" t="str">
        <f t="shared" si="10"/>
        <v>HENRY  W BLOCH CHAIR OF FIN</v>
      </c>
      <c r="G338" s="457">
        <v>0</v>
      </c>
      <c r="H338" s="458">
        <v>1500000</v>
      </c>
      <c r="I338" s="458">
        <v>32881.88</v>
      </c>
      <c r="J338" s="458">
        <v>126513.57</v>
      </c>
      <c r="K338" s="458">
        <v>0</v>
      </c>
      <c r="L338" s="458">
        <v>0</v>
      </c>
      <c r="M338" s="458">
        <f t="shared" si="11"/>
        <v>1659395.45</v>
      </c>
      <c r="P338" s="639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</row>
    <row r="339" spans="1:47" ht="12.75" outlineLevel="1">
      <c r="A339" s="415" t="s">
        <v>2511</v>
      </c>
      <c r="C339" s="455"/>
      <c r="D339" s="455"/>
      <c r="E339" s="446" t="s">
        <v>2512</v>
      </c>
      <c r="F339" s="456" t="str">
        <f t="shared" si="10"/>
        <v>HENRY BLOCH CHAIR-ENTREPRENEUR</v>
      </c>
      <c r="G339" s="457">
        <v>0</v>
      </c>
      <c r="H339" s="458">
        <v>1500000</v>
      </c>
      <c r="I339" s="458">
        <v>32881.88</v>
      </c>
      <c r="J339" s="458">
        <v>126513.57</v>
      </c>
      <c r="K339" s="458">
        <v>0</v>
      </c>
      <c r="L339" s="458">
        <v>0</v>
      </c>
      <c r="M339" s="458">
        <f t="shared" si="11"/>
        <v>1659395.45</v>
      </c>
      <c r="P339" s="639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2"/>
      <c r="AU339" s="122"/>
    </row>
    <row r="340" spans="1:47" ht="12.75" outlineLevel="1">
      <c r="A340" s="415" t="s">
        <v>2513</v>
      </c>
      <c r="C340" s="455"/>
      <c r="D340" s="455"/>
      <c r="E340" s="446" t="s">
        <v>2514</v>
      </c>
      <c r="F340" s="456" t="str">
        <f t="shared" si="10"/>
        <v>TERRENCE &amp; LINDA WARD SCHOR</v>
      </c>
      <c r="G340" s="457">
        <v>0</v>
      </c>
      <c r="H340" s="458">
        <v>15000</v>
      </c>
      <c r="I340" s="458">
        <v>393.57</v>
      </c>
      <c r="J340" s="458">
        <v>1702.91</v>
      </c>
      <c r="K340" s="458">
        <v>0</v>
      </c>
      <c r="L340" s="458">
        <v>15000</v>
      </c>
      <c r="M340" s="458">
        <f t="shared" si="11"/>
        <v>32096.48</v>
      </c>
      <c r="P340" s="639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</row>
    <row r="341" spans="1:47" ht="12.75" outlineLevel="1">
      <c r="A341" s="415" t="s">
        <v>2515</v>
      </c>
      <c r="C341" s="455"/>
      <c r="D341" s="455"/>
      <c r="E341" s="446" t="s">
        <v>2516</v>
      </c>
      <c r="F341" s="456" t="str">
        <f t="shared" si="10"/>
        <v>RODNEY COVER PIANO SCHOLARSHIP</v>
      </c>
      <c r="G341" s="457">
        <v>0</v>
      </c>
      <c r="H341" s="458">
        <v>10000</v>
      </c>
      <c r="I341" s="458">
        <v>186.91</v>
      </c>
      <c r="J341" s="458">
        <v>649.14</v>
      </c>
      <c r="K341" s="458">
        <v>0</v>
      </c>
      <c r="L341" s="458">
        <v>0</v>
      </c>
      <c r="M341" s="458">
        <f t="shared" si="11"/>
        <v>10836.05</v>
      </c>
      <c r="P341" s="639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</row>
    <row r="342" spans="1:47" ht="12.75" outlineLevel="1">
      <c r="A342" s="415" t="s">
        <v>2517</v>
      </c>
      <c r="C342" s="455"/>
      <c r="D342" s="455"/>
      <c r="E342" s="446" t="s">
        <v>2518</v>
      </c>
      <c r="F342" s="456" t="str">
        <f t="shared" si="10"/>
        <v>DST SYSTEMS COMPUTER SCI SCHP</v>
      </c>
      <c r="G342" s="457">
        <v>0</v>
      </c>
      <c r="H342" s="458">
        <v>15000</v>
      </c>
      <c r="I342" s="458">
        <v>519.43</v>
      </c>
      <c r="J342" s="458">
        <v>1382.43</v>
      </c>
      <c r="K342" s="458">
        <v>0</v>
      </c>
      <c r="L342" s="458">
        <v>46113.25</v>
      </c>
      <c r="M342" s="458">
        <f t="shared" si="11"/>
        <v>63015.11</v>
      </c>
      <c r="P342" s="639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</row>
    <row r="343" spans="1:47" ht="12.75" outlineLevel="1">
      <c r="A343" s="415" t="s">
        <v>2519</v>
      </c>
      <c r="C343" s="455"/>
      <c r="D343" s="455"/>
      <c r="E343" s="446" t="s">
        <v>2520</v>
      </c>
      <c r="F343" s="456" t="str">
        <f t="shared" si="10"/>
        <v>DST SCHOLARSHIP 2</v>
      </c>
      <c r="G343" s="457">
        <v>0</v>
      </c>
      <c r="H343" s="458">
        <v>15000</v>
      </c>
      <c r="I343" s="458">
        <v>99.44</v>
      </c>
      <c r="J343" s="458">
        <v>1013.81</v>
      </c>
      <c r="K343" s="458">
        <v>0</v>
      </c>
      <c r="L343" s="458">
        <v>-16113.25</v>
      </c>
      <c r="M343" s="458">
        <f t="shared" si="11"/>
        <v>0</v>
      </c>
      <c r="P343" s="639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</row>
    <row r="344" spans="1:47" ht="12.75" outlineLevel="1">
      <c r="A344" s="415" t="s">
        <v>2521</v>
      </c>
      <c r="C344" s="455"/>
      <c r="D344" s="455"/>
      <c r="E344" s="446" t="s">
        <v>2522</v>
      </c>
      <c r="F344" s="456" t="str">
        <f t="shared" si="10"/>
        <v>UMKC DENTAL ALUMNI ASSOC SCHP</v>
      </c>
      <c r="G344" s="457">
        <v>0</v>
      </c>
      <c r="H344" s="458">
        <v>15000</v>
      </c>
      <c r="I344" s="458">
        <v>354.7</v>
      </c>
      <c r="J344" s="458">
        <v>602.17</v>
      </c>
      <c r="K344" s="458">
        <v>0</v>
      </c>
      <c r="L344" s="458">
        <v>15000</v>
      </c>
      <c r="M344" s="458">
        <f t="shared" si="11"/>
        <v>30956.870000000003</v>
      </c>
      <c r="P344" s="639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</row>
    <row r="345" spans="1:47" ht="12.75" outlineLevel="1">
      <c r="A345" s="415" t="s">
        <v>2523</v>
      </c>
      <c r="C345" s="455"/>
      <c r="D345" s="455"/>
      <c r="E345" s="446" t="s">
        <v>2524</v>
      </c>
      <c r="F345" s="456" t="str">
        <f t="shared" si="10"/>
        <v>DENTAL ALUMNI ASSOC SCHOLARSHP</v>
      </c>
      <c r="G345" s="457">
        <v>0</v>
      </c>
      <c r="H345" s="458">
        <v>15000</v>
      </c>
      <c r="I345" s="458">
        <v>354.7</v>
      </c>
      <c r="J345" s="458">
        <v>602.17</v>
      </c>
      <c r="K345" s="458">
        <v>0</v>
      </c>
      <c r="L345" s="458">
        <v>15000</v>
      </c>
      <c r="M345" s="458">
        <f t="shared" si="11"/>
        <v>30956.870000000003</v>
      </c>
      <c r="P345" s="639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</row>
    <row r="346" spans="1:47" ht="12.75" outlineLevel="1">
      <c r="A346" s="415" t="s">
        <v>2525</v>
      </c>
      <c r="C346" s="455"/>
      <c r="D346" s="455"/>
      <c r="E346" s="446" t="s">
        <v>2526</v>
      </c>
      <c r="F346" s="456" t="str">
        <f t="shared" si="10"/>
        <v>PAMELA OVERMAN SCHOLARSHIP</v>
      </c>
      <c r="G346" s="457">
        <v>0</v>
      </c>
      <c r="H346" s="458">
        <v>15000</v>
      </c>
      <c r="I346" s="458">
        <v>354.7</v>
      </c>
      <c r="J346" s="458">
        <v>602.17</v>
      </c>
      <c r="K346" s="458">
        <v>0</v>
      </c>
      <c r="L346" s="458">
        <v>15000</v>
      </c>
      <c r="M346" s="458">
        <f t="shared" si="11"/>
        <v>30956.870000000003</v>
      </c>
      <c r="P346" s="639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</row>
    <row r="347" spans="1:47" ht="12.75" outlineLevel="1">
      <c r="A347" s="415" t="s">
        <v>2527</v>
      </c>
      <c r="C347" s="455"/>
      <c r="D347" s="455"/>
      <c r="E347" s="446" t="s">
        <v>2528</v>
      </c>
      <c r="F347" s="456" t="str">
        <f t="shared" si="10"/>
        <v>UMKC DENTAL HYGIENISTS ALUMNI</v>
      </c>
      <c r="G347" s="457">
        <v>0</v>
      </c>
      <c r="H347" s="458">
        <v>15000</v>
      </c>
      <c r="I347" s="458">
        <v>354.7</v>
      </c>
      <c r="J347" s="458">
        <v>602.17</v>
      </c>
      <c r="K347" s="458">
        <v>0</v>
      </c>
      <c r="L347" s="458">
        <v>15000</v>
      </c>
      <c r="M347" s="458">
        <f t="shared" si="11"/>
        <v>30956.870000000003</v>
      </c>
      <c r="P347" s="639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</row>
    <row r="348" spans="1:47" ht="12.75" outlineLevel="1">
      <c r="A348" s="415" t="s">
        <v>2529</v>
      </c>
      <c r="C348" s="455"/>
      <c r="D348" s="455"/>
      <c r="E348" s="446" t="s">
        <v>2530</v>
      </c>
      <c r="F348" s="456" t="str">
        <f t="shared" si="10"/>
        <v>SPA RUTH LOIS SCOTT MEM SCHLR</v>
      </c>
      <c r="G348" s="457">
        <v>0</v>
      </c>
      <c r="H348" s="458">
        <v>15020</v>
      </c>
      <c r="I348" s="458">
        <v>200.37</v>
      </c>
      <c r="J348" s="458">
        <v>-26.53</v>
      </c>
      <c r="K348" s="458">
        <v>0</v>
      </c>
      <c r="L348" s="458">
        <v>0</v>
      </c>
      <c r="M348" s="458">
        <f t="shared" si="11"/>
        <v>15193.84</v>
      </c>
      <c r="P348" s="639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</row>
    <row r="349" spans="1:47" ht="12.75" outlineLevel="1">
      <c r="A349" s="415" t="s">
        <v>2531</v>
      </c>
      <c r="C349" s="455"/>
      <c r="D349" s="455"/>
      <c r="E349" s="446" t="s">
        <v>2532</v>
      </c>
      <c r="F349" s="456" t="str">
        <f t="shared" si="10"/>
        <v>DR VERE &amp; MRS MAE LANE SCHLR</v>
      </c>
      <c r="G349" s="457">
        <v>0</v>
      </c>
      <c r="H349" s="458">
        <v>30000</v>
      </c>
      <c r="I349" s="458">
        <v>375.03</v>
      </c>
      <c r="J349" s="458">
        <v>549.14</v>
      </c>
      <c r="K349" s="458">
        <v>0</v>
      </c>
      <c r="L349" s="458">
        <v>0</v>
      </c>
      <c r="M349" s="458">
        <f t="shared" si="11"/>
        <v>30924.17</v>
      </c>
      <c r="P349" s="639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</row>
    <row r="350" spans="1:47" ht="12.75" outlineLevel="1">
      <c r="A350" s="415" t="s">
        <v>2533</v>
      </c>
      <c r="C350" s="455"/>
      <c r="D350" s="455"/>
      <c r="E350" s="446" t="s">
        <v>2534</v>
      </c>
      <c r="F350" s="456" t="str">
        <f t="shared" si="10"/>
        <v>DR EUGENE BEERS SCHOLARSHIP</v>
      </c>
      <c r="G350" s="457">
        <v>0</v>
      </c>
      <c r="H350" s="458">
        <v>15960.32</v>
      </c>
      <c r="I350" s="458">
        <v>193.89</v>
      </c>
      <c r="J350" s="458">
        <v>277.81</v>
      </c>
      <c r="K350" s="458">
        <v>0</v>
      </c>
      <c r="L350" s="458">
        <v>0</v>
      </c>
      <c r="M350" s="458">
        <f t="shared" si="11"/>
        <v>16432.02</v>
      </c>
      <c r="P350" s="639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</row>
    <row r="351" spans="1:47" ht="12.75" outlineLevel="1">
      <c r="A351" s="415" t="s">
        <v>2535</v>
      </c>
      <c r="C351" s="455"/>
      <c r="D351" s="455"/>
      <c r="E351" s="446" t="s">
        <v>2536</v>
      </c>
      <c r="F351" s="456" t="str">
        <f t="shared" si="10"/>
        <v>A&amp;S NEED SCHOLARSHIP</v>
      </c>
      <c r="G351" s="457">
        <v>0</v>
      </c>
      <c r="H351" s="458">
        <v>100</v>
      </c>
      <c r="I351" s="458">
        <v>1.76</v>
      </c>
      <c r="J351" s="458">
        <v>2.43</v>
      </c>
      <c r="K351" s="458">
        <v>0</v>
      </c>
      <c r="L351" s="458">
        <v>0</v>
      </c>
      <c r="M351" s="458">
        <f t="shared" si="11"/>
        <v>104.19000000000001</v>
      </c>
      <c r="P351" s="639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</row>
    <row r="352" spans="1:47" ht="12.75" outlineLevel="1">
      <c r="A352" s="415" t="s">
        <v>2537</v>
      </c>
      <c r="C352" s="455"/>
      <c r="D352" s="455"/>
      <c r="E352" s="446" t="s">
        <v>2538</v>
      </c>
      <c r="F352" s="456" t="str">
        <f t="shared" si="10"/>
        <v>JERROLD F STACH MEMORIAL SCHLR</v>
      </c>
      <c r="G352" s="457">
        <v>0</v>
      </c>
      <c r="H352" s="458">
        <v>11500</v>
      </c>
      <c r="I352" s="458">
        <v>90.62</v>
      </c>
      <c r="J352" s="458">
        <v>202.78</v>
      </c>
      <c r="K352" s="458">
        <v>0</v>
      </c>
      <c r="L352" s="458">
        <v>1004.81</v>
      </c>
      <c r="M352" s="458">
        <f t="shared" si="11"/>
        <v>12798.210000000001</v>
      </c>
      <c r="P352" s="639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</row>
    <row r="353" spans="1:47" ht="12.75" outlineLevel="1">
      <c r="A353" s="415" t="s">
        <v>2539</v>
      </c>
      <c r="C353" s="455"/>
      <c r="D353" s="455"/>
      <c r="E353" s="446" t="s">
        <v>2540</v>
      </c>
      <c r="F353" s="456" t="str">
        <f t="shared" si="10"/>
        <v>HENRY BLOCH SCHOLARSHIP</v>
      </c>
      <c r="G353" s="457">
        <v>0</v>
      </c>
      <c r="H353" s="458">
        <v>105000</v>
      </c>
      <c r="I353" s="458">
        <v>2482.97</v>
      </c>
      <c r="J353" s="458">
        <v>4215.18</v>
      </c>
      <c r="K353" s="458">
        <v>0</v>
      </c>
      <c r="L353" s="458">
        <v>105000</v>
      </c>
      <c r="M353" s="458">
        <f t="shared" si="11"/>
        <v>216698.15</v>
      </c>
      <c r="P353" s="639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</row>
    <row r="354" spans="1:47" ht="12.75" outlineLevel="1">
      <c r="A354" s="415" t="s">
        <v>2541</v>
      </c>
      <c r="C354" s="455"/>
      <c r="D354" s="455"/>
      <c r="E354" s="446" t="s">
        <v>2542</v>
      </c>
      <c r="F354" s="456" t="str">
        <f t="shared" si="10"/>
        <v>SUFFECOOL/PLANK SCHOLARSHIP</v>
      </c>
      <c r="G354" s="457">
        <v>0</v>
      </c>
      <c r="H354" s="458">
        <v>13489.66</v>
      </c>
      <c r="I354" s="458">
        <v>216.02</v>
      </c>
      <c r="J354" s="458">
        <v>304.82</v>
      </c>
      <c r="K354" s="458">
        <v>0</v>
      </c>
      <c r="L354" s="458">
        <v>0</v>
      </c>
      <c r="M354" s="458">
        <f t="shared" si="11"/>
        <v>14010.5</v>
      </c>
      <c r="P354" s="639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</row>
    <row r="355" spans="1:47" ht="12.75" outlineLevel="1">
      <c r="A355" s="415" t="s">
        <v>2543</v>
      </c>
      <c r="C355" s="455"/>
      <c r="D355" s="455"/>
      <c r="E355" s="446" t="s">
        <v>2544</v>
      </c>
      <c r="F355" s="456" t="str">
        <f t="shared" si="10"/>
        <v>C. &amp; G. CURTIS SCHOLARSHIP</v>
      </c>
      <c r="G355" s="457">
        <v>0</v>
      </c>
      <c r="H355" s="458">
        <v>15000</v>
      </c>
      <c r="I355" s="458">
        <v>354.7</v>
      </c>
      <c r="J355" s="458">
        <v>602.17</v>
      </c>
      <c r="K355" s="458">
        <v>0</v>
      </c>
      <c r="L355" s="458">
        <v>15000</v>
      </c>
      <c r="M355" s="458">
        <f t="shared" si="11"/>
        <v>30956.870000000003</v>
      </c>
      <c r="P355" s="639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</row>
    <row r="356" spans="1:47" ht="12.75" outlineLevel="1">
      <c r="A356" s="415" t="s">
        <v>2545</v>
      </c>
      <c r="C356" s="455"/>
      <c r="D356" s="455"/>
      <c r="E356" s="446" t="s">
        <v>2546</v>
      </c>
      <c r="F356" s="456" t="str">
        <f t="shared" si="10"/>
        <v>SOE 50TH ANNIV ALUMNI SCHOLARS</v>
      </c>
      <c r="G356" s="457">
        <v>0</v>
      </c>
      <c r="H356" s="458">
        <v>3370</v>
      </c>
      <c r="I356" s="458">
        <v>28.65</v>
      </c>
      <c r="J356" s="458">
        <v>13.21</v>
      </c>
      <c r="K356" s="458">
        <v>0</v>
      </c>
      <c r="L356" s="458">
        <v>0</v>
      </c>
      <c r="M356" s="458">
        <f t="shared" si="11"/>
        <v>3411.86</v>
      </c>
      <c r="P356" s="639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</row>
    <row r="357" spans="1:47" ht="12.75" outlineLevel="1">
      <c r="A357" s="415" t="s">
        <v>2547</v>
      </c>
      <c r="C357" s="455"/>
      <c r="D357" s="455"/>
      <c r="E357" s="446" t="s">
        <v>2548</v>
      </c>
      <c r="F357" s="456" t="str">
        <f t="shared" si="10"/>
        <v>RUTH ANNE RICH PIANO SCHOLARSH</v>
      </c>
      <c r="G357" s="457">
        <v>0</v>
      </c>
      <c r="H357" s="458">
        <v>61640</v>
      </c>
      <c r="I357" s="458">
        <v>507.44</v>
      </c>
      <c r="J357" s="458">
        <v>215.92</v>
      </c>
      <c r="K357" s="458">
        <v>10974</v>
      </c>
      <c r="L357" s="458">
        <v>0</v>
      </c>
      <c r="M357" s="458">
        <f t="shared" si="11"/>
        <v>51389.36</v>
      </c>
      <c r="P357" s="639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</row>
    <row r="358" spans="1:47" ht="12.75" outlineLevel="1">
      <c r="A358" s="415" t="s">
        <v>2549</v>
      </c>
      <c r="C358" s="455"/>
      <c r="D358" s="455"/>
      <c r="E358" s="446" t="s">
        <v>2550</v>
      </c>
      <c r="F358" s="456" t="str">
        <f t="shared" si="10"/>
        <v>DORIS MARKHAM SWINNEY SCHOLAR</v>
      </c>
      <c r="G358" s="457">
        <v>0</v>
      </c>
      <c r="H358" s="458">
        <v>9968.49</v>
      </c>
      <c r="I358" s="458">
        <v>121.62</v>
      </c>
      <c r="J358" s="458">
        <v>140.74</v>
      </c>
      <c r="K358" s="458">
        <v>0</v>
      </c>
      <c r="L358" s="458">
        <v>0</v>
      </c>
      <c r="M358" s="458">
        <f t="shared" si="11"/>
        <v>10230.85</v>
      </c>
      <c r="P358" s="639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</row>
    <row r="359" spans="1:47" ht="12.75" outlineLevel="1">
      <c r="A359" s="415" t="s">
        <v>2551</v>
      </c>
      <c r="C359" s="455"/>
      <c r="D359" s="455"/>
      <c r="E359" s="446" t="s">
        <v>2552</v>
      </c>
      <c r="F359" s="456" t="str">
        <f t="shared" si="10"/>
        <v>DRS. BEATY &amp; DELORAS PEMBERTON</v>
      </c>
      <c r="G359" s="457">
        <v>0</v>
      </c>
      <c r="H359" s="458">
        <v>15000</v>
      </c>
      <c r="I359" s="458">
        <v>305.51</v>
      </c>
      <c r="J359" s="458">
        <v>237.97</v>
      </c>
      <c r="K359" s="458">
        <v>0</v>
      </c>
      <c r="L359" s="458">
        <v>15000</v>
      </c>
      <c r="M359" s="458">
        <f t="shared" si="11"/>
        <v>30543.48</v>
      </c>
      <c r="P359" s="639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</row>
    <row r="360" spans="1:47" ht="12.75" outlineLevel="1">
      <c r="A360" s="415" t="s">
        <v>2553</v>
      </c>
      <c r="C360" s="455"/>
      <c r="D360" s="455"/>
      <c r="E360" s="446" t="s">
        <v>2554</v>
      </c>
      <c r="F360" s="456" t="str">
        <f t="shared" si="10"/>
        <v>ARTHUR CRUTSINGER SCHOLARSHIP</v>
      </c>
      <c r="G360" s="457">
        <v>0</v>
      </c>
      <c r="H360" s="458">
        <v>573088.69</v>
      </c>
      <c r="I360" s="458">
        <v>6580.92</v>
      </c>
      <c r="J360" s="458">
        <v>9778.14</v>
      </c>
      <c r="K360" s="458">
        <v>0</v>
      </c>
      <c r="L360" s="458">
        <v>0</v>
      </c>
      <c r="M360" s="458">
        <f t="shared" si="11"/>
        <v>589447.75</v>
      </c>
      <c r="P360" s="639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</row>
    <row r="361" spans="1:47" ht="12.75" outlineLevel="1">
      <c r="A361" s="415" t="s">
        <v>2555</v>
      </c>
      <c r="C361" s="455"/>
      <c r="D361" s="455"/>
      <c r="E361" s="446" t="s">
        <v>2556</v>
      </c>
      <c r="F361" s="456" t="str">
        <f t="shared" si="10"/>
        <v>DR REANER &amp; H SHANNON-MINORITY</v>
      </c>
      <c r="G361" s="457">
        <v>0</v>
      </c>
      <c r="H361" s="458">
        <v>13600</v>
      </c>
      <c r="I361" s="458">
        <v>129.45</v>
      </c>
      <c r="J361" s="458">
        <v>170.62</v>
      </c>
      <c r="K361" s="458">
        <v>0</v>
      </c>
      <c r="L361" s="458">
        <v>0</v>
      </c>
      <c r="M361" s="458">
        <f t="shared" si="11"/>
        <v>13900.070000000002</v>
      </c>
      <c r="P361" s="639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</row>
    <row r="362" spans="1:47" ht="12.75" outlineLevel="1">
      <c r="A362" s="415" t="s">
        <v>2557</v>
      </c>
      <c r="C362" s="455"/>
      <c r="D362" s="455"/>
      <c r="E362" s="446" t="s">
        <v>2558</v>
      </c>
      <c r="F362" s="456" t="str">
        <f t="shared" si="10"/>
        <v>UMKC MED SCH-ALUMNI MATCH SCH</v>
      </c>
      <c r="G362" s="457">
        <v>0</v>
      </c>
      <c r="H362" s="458">
        <v>0</v>
      </c>
      <c r="I362" s="458">
        <v>133.17</v>
      </c>
      <c r="J362" s="458">
        <v>197.87</v>
      </c>
      <c r="K362" s="458">
        <v>0</v>
      </c>
      <c r="L362" s="458">
        <v>11596.78</v>
      </c>
      <c r="M362" s="458">
        <f t="shared" si="11"/>
        <v>11927.82</v>
      </c>
      <c r="P362" s="639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</row>
    <row r="363" spans="1:47" ht="12.75" outlineLevel="1">
      <c r="A363" s="415" t="s">
        <v>2559</v>
      </c>
      <c r="C363" s="455"/>
      <c r="D363" s="455"/>
      <c r="E363" s="446" t="s">
        <v>2560</v>
      </c>
      <c r="F363" s="456" t="str">
        <f t="shared" si="10"/>
        <v>EDWARD &amp; VICTORIA HARRIS SCH</v>
      </c>
      <c r="G363" s="457">
        <v>0</v>
      </c>
      <c r="H363" s="458">
        <v>15000</v>
      </c>
      <c r="I363" s="458">
        <v>200.34</v>
      </c>
      <c r="J363" s="458">
        <v>169.82</v>
      </c>
      <c r="K363" s="458">
        <v>0</v>
      </c>
      <c r="L363" s="458">
        <v>15000</v>
      </c>
      <c r="M363" s="458">
        <f t="shared" si="11"/>
        <v>30370.16</v>
      </c>
      <c r="P363" s="639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</row>
    <row r="364" spans="1:47" ht="12.75" outlineLevel="1">
      <c r="A364" s="415" t="s">
        <v>2561</v>
      </c>
      <c r="C364" s="455"/>
      <c r="D364" s="455"/>
      <c r="E364" s="446" t="s">
        <v>2562</v>
      </c>
      <c r="F364" s="456" t="str">
        <f t="shared" si="10"/>
        <v>GEORGE SALISBURY JAZZ STUDIES</v>
      </c>
      <c r="G364" s="457">
        <v>0</v>
      </c>
      <c r="H364" s="458">
        <v>25</v>
      </c>
      <c r="I364" s="458">
        <v>183.97</v>
      </c>
      <c r="J364" s="458">
        <v>272.97</v>
      </c>
      <c r="K364" s="458">
        <v>0</v>
      </c>
      <c r="L364" s="458">
        <v>16000</v>
      </c>
      <c r="M364" s="458">
        <f t="shared" si="11"/>
        <v>16481.94</v>
      </c>
      <c r="P364" s="639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</row>
    <row r="365" spans="1:47" ht="12.75" outlineLevel="1">
      <c r="A365" s="415" t="s">
        <v>2563</v>
      </c>
      <c r="C365" s="455"/>
      <c r="D365" s="455"/>
      <c r="E365" s="446" t="s">
        <v>2564</v>
      </c>
      <c r="F365" s="456" t="str">
        <f t="shared" si="10"/>
        <v>SUZANNE &amp; HARRY STATLAND LIBRY</v>
      </c>
      <c r="G365" s="457">
        <v>0</v>
      </c>
      <c r="H365" s="458">
        <v>200000</v>
      </c>
      <c r="I365" s="458">
        <v>2296.66</v>
      </c>
      <c r="J365" s="458">
        <v>3412.44</v>
      </c>
      <c r="K365" s="458">
        <v>0</v>
      </c>
      <c r="L365" s="458">
        <v>0</v>
      </c>
      <c r="M365" s="458">
        <f t="shared" si="11"/>
        <v>205709.1</v>
      </c>
      <c r="P365" s="639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</row>
    <row r="366" spans="1:47" ht="12.75" outlineLevel="1">
      <c r="A366" s="415" t="s">
        <v>2565</v>
      </c>
      <c r="C366" s="455"/>
      <c r="D366" s="455"/>
      <c r="E366" s="446" t="s">
        <v>2566</v>
      </c>
      <c r="F366" s="456" t="str">
        <f t="shared" si="10"/>
        <v>CATHERINE MACKAY MISSOURI SCH</v>
      </c>
      <c r="G366" s="457">
        <v>0</v>
      </c>
      <c r="H366" s="458">
        <v>75000</v>
      </c>
      <c r="I366" s="458">
        <v>630.77</v>
      </c>
      <c r="J366" s="458">
        <v>1174.71</v>
      </c>
      <c r="K366" s="458">
        <v>0</v>
      </c>
      <c r="L366" s="458">
        <v>0</v>
      </c>
      <c r="M366" s="458">
        <f t="shared" si="11"/>
        <v>76805.48000000001</v>
      </c>
      <c r="P366" s="639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</row>
    <row r="367" spans="1:47" ht="12.75" outlineLevel="1">
      <c r="A367" s="415" t="s">
        <v>2567</v>
      </c>
      <c r="C367" s="455"/>
      <c r="D367" s="455"/>
      <c r="E367" s="446" t="s">
        <v>2568</v>
      </c>
      <c r="F367" s="456" t="str">
        <f t="shared" si="10"/>
        <v>LEODIS &amp; JUNE DAVIS SCHLRSHP</v>
      </c>
      <c r="G367" s="457">
        <v>0</v>
      </c>
      <c r="H367" s="458">
        <v>15000</v>
      </c>
      <c r="I367" s="458">
        <v>241.35</v>
      </c>
      <c r="J367" s="458">
        <v>217.62</v>
      </c>
      <c r="K367" s="458">
        <v>0</v>
      </c>
      <c r="L367" s="458">
        <v>15000</v>
      </c>
      <c r="M367" s="458">
        <f t="shared" si="11"/>
        <v>30458.97</v>
      </c>
      <c r="P367" s="639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</row>
    <row r="368" spans="1:47" ht="12.75" outlineLevel="1">
      <c r="A368" s="415" t="s">
        <v>2569</v>
      </c>
      <c r="C368" s="455"/>
      <c r="D368" s="455"/>
      <c r="E368" s="446" t="s">
        <v>2570</v>
      </c>
      <c r="F368" s="456" t="str">
        <f t="shared" si="10"/>
        <v>HOLCOM SCHOLARSHIP</v>
      </c>
      <c r="G368" s="457">
        <v>0</v>
      </c>
      <c r="H368" s="458">
        <v>11330</v>
      </c>
      <c r="I368" s="458">
        <v>113.68</v>
      </c>
      <c r="J368" s="458">
        <v>-12.67</v>
      </c>
      <c r="K368" s="458">
        <v>0</v>
      </c>
      <c r="L368" s="458">
        <v>0</v>
      </c>
      <c r="M368" s="458">
        <f t="shared" si="11"/>
        <v>11431.01</v>
      </c>
      <c r="P368" s="639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</row>
    <row r="369" spans="1:47" ht="12.75" outlineLevel="1">
      <c r="A369" s="415" t="s">
        <v>2571</v>
      </c>
      <c r="C369" s="455"/>
      <c r="D369" s="455"/>
      <c r="E369" s="446" t="s">
        <v>2572</v>
      </c>
      <c r="F369" s="456" t="str">
        <f t="shared" si="10"/>
        <v>CLARA SHUMWAY SCHOLARSHIP</v>
      </c>
      <c r="G369" s="457">
        <v>0</v>
      </c>
      <c r="H369" s="458">
        <v>15000</v>
      </c>
      <c r="I369" s="458">
        <v>150.51</v>
      </c>
      <c r="J369" s="458">
        <v>-16.780000000000086</v>
      </c>
      <c r="K369" s="458">
        <v>0</v>
      </c>
      <c r="L369" s="458">
        <v>0</v>
      </c>
      <c r="M369" s="458">
        <f t="shared" si="11"/>
        <v>15133.73</v>
      </c>
      <c r="P369" s="639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</row>
    <row r="370" spans="1:47" ht="12.75" outlineLevel="1">
      <c r="A370" s="415" t="s">
        <v>2573</v>
      </c>
      <c r="C370" s="455"/>
      <c r="D370" s="455"/>
      <c r="E370" s="446" t="s">
        <v>2574</v>
      </c>
      <c r="F370" s="456" t="str">
        <f t="shared" si="10"/>
        <v>RANDALL L. MILLER SCHOLARSHIP</v>
      </c>
      <c r="G370" s="457">
        <v>0</v>
      </c>
      <c r="H370" s="458">
        <v>15000</v>
      </c>
      <c r="I370" s="458">
        <v>241.35</v>
      </c>
      <c r="J370" s="458">
        <v>217.62</v>
      </c>
      <c r="K370" s="458">
        <v>0</v>
      </c>
      <c r="L370" s="458">
        <v>15000</v>
      </c>
      <c r="M370" s="458">
        <f t="shared" si="11"/>
        <v>30458.97</v>
      </c>
      <c r="P370" s="639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</row>
    <row r="371" spans="1:47" ht="12.75" outlineLevel="1">
      <c r="A371" s="415" t="s">
        <v>2575</v>
      </c>
      <c r="C371" s="455"/>
      <c r="D371" s="455"/>
      <c r="E371" s="446" t="s">
        <v>2576</v>
      </c>
      <c r="F371" s="456" t="str">
        <f t="shared" si="10"/>
        <v>DAN BISHOP SCHOLARSHIP FUND</v>
      </c>
      <c r="G371" s="457">
        <v>0</v>
      </c>
      <c r="H371" s="458">
        <v>26875</v>
      </c>
      <c r="I371" s="458">
        <v>181.07</v>
      </c>
      <c r="J371" s="458">
        <v>83.07</v>
      </c>
      <c r="K371" s="458">
        <v>0</v>
      </c>
      <c r="L371" s="458">
        <v>0</v>
      </c>
      <c r="M371" s="458">
        <f t="shared" si="11"/>
        <v>27139.14</v>
      </c>
      <c r="P371" s="639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</row>
    <row r="372" spans="1:47" ht="12.75" outlineLevel="1">
      <c r="A372" s="415" t="s">
        <v>2577</v>
      </c>
      <c r="C372" s="455"/>
      <c r="D372" s="455"/>
      <c r="E372" s="446" t="s">
        <v>2578</v>
      </c>
      <c r="F372" s="456" t="str">
        <f t="shared" si="10"/>
        <v>NYBERG PHARMACY INDPNDNT SCHP</v>
      </c>
      <c r="G372" s="457">
        <v>0</v>
      </c>
      <c r="H372" s="458">
        <v>0</v>
      </c>
      <c r="I372" s="458">
        <v>233.39</v>
      </c>
      <c r="J372" s="458">
        <v>1031.5</v>
      </c>
      <c r="K372" s="458">
        <v>0</v>
      </c>
      <c r="L372" s="458">
        <v>30729.92</v>
      </c>
      <c r="M372" s="458">
        <f t="shared" si="11"/>
        <v>31994.809999999998</v>
      </c>
      <c r="P372" s="639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</row>
    <row r="373" spans="1:47" ht="12.75" outlineLevel="1">
      <c r="A373" s="415" t="s">
        <v>2579</v>
      </c>
      <c r="C373" s="455"/>
      <c r="D373" s="455"/>
      <c r="E373" s="446" t="s">
        <v>2580</v>
      </c>
      <c r="F373" s="456" t="str">
        <f t="shared" si="10"/>
        <v>K L CHENG PHYSICS SCHOLARSHIP</v>
      </c>
      <c r="G373" s="457">
        <v>0</v>
      </c>
      <c r="H373" s="458">
        <v>0</v>
      </c>
      <c r="I373" s="458">
        <v>223.84</v>
      </c>
      <c r="J373" s="458">
        <v>989.23</v>
      </c>
      <c r="K373" s="458">
        <v>0</v>
      </c>
      <c r="L373" s="458">
        <v>29471.08</v>
      </c>
      <c r="M373" s="458">
        <f t="shared" si="11"/>
        <v>30684.15</v>
      </c>
      <c r="P373" s="639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</row>
    <row r="374" spans="1:47" ht="12.75" outlineLevel="1">
      <c r="A374" s="415" t="s">
        <v>2581</v>
      </c>
      <c r="C374" s="455"/>
      <c r="D374" s="455"/>
      <c r="E374" s="446" t="s">
        <v>2582</v>
      </c>
      <c r="F374" s="456" t="str">
        <f t="shared" si="10"/>
        <v>DR YOUNGJUNE CHANG SCHOLARSHIP</v>
      </c>
      <c r="G374" s="457">
        <v>0</v>
      </c>
      <c r="H374" s="458">
        <v>0</v>
      </c>
      <c r="I374" s="458">
        <v>181.42</v>
      </c>
      <c r="J374" s="458">
        <v>253.22</v>
      </c>
      <c r="K374" s="458">
        <v>0</v>
      </c>
      <c r="L374" s="458">
        <v>30404.51</v>
      </c>
      <c r="M374" s="458">
        <f t="shared" si="11"/>
        <v>30839.149999999998</v>
      </c>
      <c r="P374" s="639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</row>
    <row r="375" spans="1:47" ht="12.75" outlineLevel="1">
      <c r="A375" s="415" t="s">
        <v>2583</v>
      </c>
      <c r="C375" s="455"/>
      <c r="D375" s="455"/>
      <c r="E375" s="446" t="s">
        <v>2584</v>
      </c>
      <c r="F375" s="456" t="str">
        <f t="shared" si="10"/>
        <v>DR. AND MRS. BHARAT SHAH SCHP</v>
      </c>
      <c r="G375" s="457">
        <v>0</v>
      </c>
      <c r="H375" s="458">
        <v>15000</v>
      </c>
      <c r="I375" s="458">
        <v>241.35</v>
      </c>
      <c r="J375" s="458">
        <v>217.61</v>
      </c>
      <c r="K375" s="458">
        <v>0</v>
      </c>
      <c r="L375" s="458">
        <v>15000</v>
      </c>
      <c r="M375" s="458">
        <f t="shared" si="11"/>
        <v>30458.96</v>
      </c>
      <c r="P375" s="639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</row>
    <row r="376" spans="1:47" ht="12.75" outlineLevel="1">
      <c r="A376" s="415" t="s">
        <v>2585</v>
      </c>
      <c r="C376" s="455"/>
      <c r="D376" s="455"/>
      <c r="E376" s="446" t="s">
        <v>2586</v>
      </c>
      <c r="F376" s="456" t="str">
        <f t="shared" si="10"/>
        <v>THEATRE ART CHAIR</v>
      </c>
      <c r="G376" s="457">
        <v>0</v>
      </c>
      <c r="H376" s="458">
        <v>750000</v>
      </c>
      <c r="I376" s="458">
        <v>7525.09</v>
      </c>
      <c r="J376" s="458">
        <v>-838.77</v>
      </c>
      <c r="K376" s="458">
        <v>0</v>
      </c>
      <c r="L376" s="458">
        <v>0</v>
      </c>
      <c r="M376" s="458">
        <f t="shared" si="11"/>
        <v>756686.32</v>
      </c>
      <c r="P376" s="639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</row>
    <row r="377" spans="1:47" ht="12.75" outlineLevel="1">
      <c r="A377" s="415" t="s">
        <v>2587</v>
      </c>
      <c r="C377" s="455"/>
      <c r="D377" s="455"/>
      <c r="E377" s="446" t="s">
        <v>2588</v>
      </c>
      <c r="F377" s="456" t="str">
        <f t="shared" si="10"/>
        <v>KC REP DIRECTOR FUND</v>
      </c>
      <c r="G377" s="457">
        <v>0</v>
      </c>
      <c r="H377" s="458">
        <v>500000</v>
      </c>
      <c r="I377" s="458">
        <v>5016.72</v>
      </c>
      <c r="J377" s="458">
        <v>-559.1900000000023</v>
      </c>
      <c r="K377" s="458">
        <v>0</v>
      </c>
      <c r="L377" s="458">
        <v>0</v>
      </c>
      <c r="M377" s="458">
        <f t="shared" si="11"/>
        <v>504457.52999999997</v>
      </c>
      <c r="P377" s="639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</row>
    <row r="378" spans="1:47" ht="12.75" outlineLevel="1">
      <c r="A378" s="415" t="s">
        <v>2589</v>
      </c>
      <c r="C378" s="455"/>
      <c r="D378" s="455"/>
      <c r="E378" s="446" t="s">
        <v>2590</v>
      </c>
      <c r="F378" s="456" t="str">
        <f t="shared" si="10"/>
        <v>DENTAL HYGIENE CLASS 1954 SCH</v>
      </c>
      <c r="G378" s="457">
        <v>0</v>
      </c>
      <c r="H378" s="458">
        <v>15000</v>
      </c>
      <c r="I378" s="458">
        <v>241.35</v>
      </c>
      <c r="J378" s="458">
        <v>217.62</v>
      </c>
      <c r="K378" s="458">
        <v>0</v>
      </c>
      <c r="L378" s="458">
        <v>15000</v>
      </c>
      <c r="M378" s="458">
        <f t="shared" si="11"/>
        <v>30458.97</v>
      </c>
      <c r="P378" s="639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</row>
    <row r="379" spans="1:47" ht="12.75" outlineLevel="1">
      <c r="A379" s="415" t="s">
        <v>2591</v>
      </c>
      <c r="C379" s="455"/>
      <c r="D379" s="455"/>
      <c r="E379" s="446" t="s">
        <v>2592</v>
      </c>
      <c r="F379" s="456" t="str">
        <f t="shared" si="10"/>
        <v>DENTAL HYGIENE PROF SCHOLARSHP</v>
      </c>
      <c r="G379" s="457">
        <v>0</v>
      </c>
      <c r="H379" s="458">
        <v>15000</v>
      </c>
      <c r="I379" s="458">
        <v>241.35</v>
      </c>
      <c r="J379" s="458">
        <v>217.62</v>
      </c>
      <c r="K379" s="458">
        <v>0</v>
      </c>
      <c r="L379" s="458">
        <v>15000</v>
      </c>
      <c r="M379" s="458">
        <f t="shared" si="11"/>
        <v>30458.97</v>
      </c>
      <c r="P379" s="639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</row>
    <row r="380" spans="1:47" ht="12.75" outlineLevel="1">
      <c r="A380" s="415" t="s">
        <v>2593</v>
      </c>
      <c r="C380" s="455"/>
      <c r="D380" s="455"/>
      <c r="E380" s="446" t="s">
        <v>2594</v>
      </c>
      <c r="F380" s="456" t="str">
        <f t="shared" si="10"/>
        <v>GRETEL SIGMUND THEATRE SCH</v>
      </c>
      <c r="G380" s="457">
        <v>0</v>
      </c>
      <c r="H380" s="458">
        <v>10000</v>
      </c>
      <c r="I380" s="458">
        <v>100.34</v>
      </c>
      <c r="J380" s="458">
        <v>-11.18</v>
      </c>
      <c r="K380" s="458">
        <v>0</v>
      </c>
      <c r="L380" s="458">
        <v>0</v>
      </c>
      <c r="M380" s="458">
        <f t="shared" si="11"/>
        <v>10089.16</v>
      </c>
      <c r="P380" s="639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</row>
    <row r="381" spans="1:47" ht="12.75" outlineLevel="1">
      <c r="A381" s="415" t="s">
        <v>2595</v>
      </c>
      <c r="C381" s="455"/>
      <c r="D381" s="455"/>
      <c r="E381" s="446" t="s">
        <v>2596</v>
      </c>
      <c r="F381" s="456" t="str">
        <f t="shared" si="10"/>
        <v>FELIX &amp; CARMEN SABATES CHAIR</v>
      </c>
      <c r="G381" s="457">
        <v>0</v>
      </c>
      <c r="H381" s="458">
        <v>1500075</v>
      </c>
      <c r="I381" s="458">
        <v>7484.63</v>
      </c>
      <c r="J381" s="458">
        <v>12493.01</v>
      </c>
      <c r="K381" s="458">
        <v>0</v>
      </c>
      <c r="L381" s="458">
        <v>0</v>
      </c>
      <c r="M381" s="458">
        <f t="shared" si="11"/>
        <v>1520052.64</v>
      </c>
      <c r="P381" s="639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</row>
    <row r="382" spans="1:47" ht="12.75" outlineLevel="1">
      <c r="A382" s="415" t="s">
        <v>2597</v>
      </c>
      <c r="C382" s="455"/>
      <c r="D382" s="455"/>
      <c r="E382" s="446" t="s">
        <v>2598</v>
      </c>
      <c r="F382" s="436" t="str">
        <f t="shared" si="10"/>
        <v>NURSING LIVING LEARNING COMM</v>
      </c>
      <c r="G382" s="499">
        <v>0</v>
      </c>
      <c r="H382" s="458">
        <v>0</v>
      </c>
      <c r="I382" s="458">
        <v>49.9</v>
      </c>
      <c r="J382" s="458">
        <v>83.28</v>
      </c>
      <c r="K382" s="458">
        <v>0</v>
      </c>
      <c r="L382" s="458">
        <v>10000</v>
      </c>
      <c r="M382" s="458">
        <f t="shared" si="11"/>
        <v>10133.18</v>
      </c>
      <c r="N382" s="455"/>
      <c r="P382" s="639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</row>
    <row r="383" spans="1:47" s="502" customFormat="1" ht="12.75" outlineLevel="1">
      <c r="A383" s="502" t="s">
        <v>2599</v>
      </c>
      <c r="B383" s="503"/>
      <c r="C383" s="455"/>
      <c r="D383" s="455"/>
      <c r="E383" s="455" t="s">
        <v>2600</v>
      </c>
      <c r="F383" s="504" t="str">
        <f t="shared" si="10"/>
        <v>THEATRE/REP ENHANCEMENT FUND</v>
      </c>
      <c r="G383" s="505">
        <v>0</v>
      </c>
      <c r="H383" s="506">
        <v>333334</v>
      </c>
      <c r="I383" s="506">
        <v>2018.69</v>
      </c>
      <c r="J383" s="506">
        <v>5208.72</v>
      </c>
      <c r="K383" s="506">
        <v>0</v>
      </c>
      <c r="L383" s="506">
        <v>0</v>
      </c>
      <c r="M383" s="506">
        <f t="shared" si="11"/>
        <v>340561.41</v>
      </c>
      <c r="N383" s="122"/>
      <c r="O383" s="507"/>
      <c r="P383" s="639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</row>
    <row r="384" spans="1:47" ht="12.75" outlineLevel="1">
      <c r="A384" s="415" t="s">
        <v>2601</v>
      </c>
      <c r="C384" s="455"/>
      <c r="D384" s="455"/>
      <c r="E384" s="446" t="s">
        <v>2602</v>
      </c>
      <c r="F384" s="456" t="str">
        <f t="shared" si="10"/>
        <v>MARIAN ALICE SIMMONS SCHLRSHP</v>
      </c>
      <c r="G384" s="457">
        <v>0</v>
      </c>
      <c r="H384" s="458">
        <v>2392.25</v>
      </c>
      <c r="I384" s="458">
        <v>17.98</v>
      </c>
      <c r="J384" s="458">
        <v>29</v>
      </c>
      <c r="K384" s="458">
        <v>0</v>
      </c>
      <c r="L384" s="458">
        <v>0</v>
      </c>
      <c r="M384" s="458">
        <f t="shared" si="11"/>
        <v>2439.23</v>
      </c>
      <c r="P384" s="639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</row>
    <row r="385" spans="1:47" ht="12.75" outlineLevel="1">
      <c r="A385" s="415" t="s">
        <v>2603</v>
      </c>
      <c r="C385" s="455"/>
      <c r="D385" s="455"/>
      <c r="E385" s="446" t="s">
        <v>2604</v>
      </c>
      <c r="F385" s="456" t="str">
        <f t="shared" si="10"/>
        <v>GOPPERT FOUND SCHP IN NURSING</v>
      </c>
      <c r="G385" s="457">
        <v>0</v>
      </c>
      <c r="H385" s="458">
        <v>105000</v>
      </c>
      <c r="I385" s="458">
        <v>1773.95</v>
      </c>
      <c r="J385" s="458">
        <v>2520.34</v>
      </c>
      <c r="K385" s="458">
        <v>0</v>
      </c>
      <c r="L385" s="458">
        <v>105000</v>
      </c>
      <c r="M385" s="458">
        <f t="shared" si="11"/>
        <v>214294.28999999998</v>
      </c>
      <c r="P385" s="639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</row>
    <row r="386" spans="1:47" ht="12.75" outlineLevel="1">
      <c r="A386" s="415" t="s">
        <v>2605</v>
      </c>
      <c r="C386" s="455"/>
      <c r="D386" s="455"/>
      <c r="E386" s="446" t="s">
        <v>2606</v>
      </c>
      <c r="F386" s="456" t="str">
        <f t="shared" si="10"/>
        <v>MARK AVERY STITT SCHOLARSHIP</v>
      </c>
      <c r="G386" s="457">
        <v>0</v>
      </c>
      <c r="H386" s="458">
        <v>16700</v>
      </c>
      <c r="I386" s="458">
        <v>177.61</v>
      </c>
      <c r="J386" s="458">
        <v>337.07</v>
      </c>
      <c r="K386" s="458">
        <v>0</v>
      </c>
      <c r="L386" s="458">
        <v>15000</v>
      </c>
      <c r="M386" s="458">
        <f t="shared" si="11"/>
        <v>32214.68</v>
      </c>
      <c r="P386" s="639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</row>
    <row r="387" spans="1:47" ht="12.75" outlineLevel="1">
      <c r="A387" s="415" t="s">
        <v>2607</v>
      </c>
      <c r="C387" s="455"/>
      <c r="D387" s="455"/>
      <c r="E387" s="446" t="s">
        <v>2608</v>
      </c>
      <c r="F387" s="456" t="str">
        <f t="shared" si="10"/>
        <v>JEROME DELMAS ESCOE SCHOLARSHP</v>
      </c>
      <c r="G387" s="457">
        <v>0</v>
      </c>
      <c r="H387" s="458">
        <v>185</v>
      </c>
      <c r="I387" s="458">
        <v>2</v>
      </c>
      <c r="J387" s="458">
        <v>1.55</v>
      </c>
      <c r="K387" s="458">
        <v>0</v>
      </c>
      <c r="L387" s="458">
        <v>0</v>
      </c>
      <c r="M387" s="458">
        <f t="shared" si="11"/>
        <v>188.55</v>
      </c>
      <c r="P387" s="639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22"/>
      <c r="AS387" s="122"/>
      <c r="AT387" s="122"/>
      <c r="AU387" s="122"/>
    </row>
    <row r="388" spans="1:47" ht="12.75" outlineLevel="1">
      <c r="A388" s="415" t="s">
        <v>2609</v>
      </c>
      <c r="C388" s="455"/>
      <c r="D388" s="455"/>
      <c r="E388" s="446" t="s">
        <v>2610</v>
      </c>
      <c r="F388" s="456" t="str">
        <f t="shared" si="10"/>
        <v>RALPH ANDERSON SCHOLARSHIP</v>
      </c>
      <c r="G388" s="457">
        <v>0</v>
      </c>
      <c r="H388" s="458">
        <v>15561.15</v>
      </c>
      <c r="I388" s="458">
        <v>129.86</v>
      </c>
      <c r="J388" s="458">
        <v>647.29</v>
      </c>
      <c r="K388" s="458">
        <v>0</v>
      </c>
      <c r="L388" s="458">
        <v>15000</v>
      </c>
      <c r="M388" s="458">
        <f t="shared" si="11"/>
        <v>31338.3</v>
      </c>
      <c r="P388" s="639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122"/>
      <c r="AS388" s="122"/>
      <c r="AT388" s="122"/>
      <c r="AU388" s="122"/>
    </row>
    <row r="389" spans="1:47" ht="12.75" outlineLevel="1">
      <c r="A389" s="415" t="s">
        <v>2611</v>
      </c>
      <c r="C389" s="455"/>
      <c r="D389" s="455"/>
      <c r="E389" s="446" t="s">
        <v>2612</v>
      </c>
      <c r="F389" s="456" t="str">
        <f t="shared" si="10"/>
        <v>LEO LONG/HISPANIC CC SCHLRSHP</v>
      </c>
      <c r="G389" s="457">
        <v>0</v>
      </c>
      <c r="H389" s="458">
        <v>15000</v>
      </c>
      <c r="I389" s="458">
        <v>149.68</v>
      </c>
      <c r="J389" s="458">
        <v>249.85</v>
      </c>
      <c r="K389" s="458">
        <v>0</v>
      </c>
      <c r="L389" s="458">
        <v>15000</v>
      </c>
      <c r="M389" s="458">
        <f t="shared" si="11"/>
        <v>30399.53</v>
      </c>
      <c r="P389" s="639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22"/>
      <c r="AS389" s="122"/>
      <c r="AT389" s="122"/>
      <c r="AU389" s="122"/>
    </row>
    <row r="390" spans="1:47" ht="12.75" outlineLevel="1">
      <c r="A390" s="415" t="s">
        <v>2613</v>
      </c>
      <c r="C390" s="455"/>
      <c r="D390" s="455"/>
      <c r="E390" s="446" t="s">
        <v>2614</v>
      </c>
      <c r="F390" s="456" t="str">
        <f t="shared" si="10"/>
        <v>M. MARIE ROGERS SCHOLARSHIP</v>
      </c>
      <c r="G390" s="457">
        <v>0</v>
      </c>
      <c r="H390" s="458">
        <v>374467.01</v>
      </c>
      <c r="I390" s="458">
        <v>4058.7</v>
      </c>
      <c r="J390" s="458">
        <v>3136.97</v>
      </c>
      <c r="K390" s="458">
        <v>0</v>
      </c>
      <c r="L390" s="458">
        <v>0</v>
      </c>
      <c r="M390" s="458">
        <f t="shared" si="11"/>
        <v>381662.68</v>
      </c>
      <c r="P390" s="639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</row>
    <row r="391" spans="1:47" ht="12.75" outlineLevel="1">
      <c r="A391" s="415" t="s">
        <v>2615</v>
      </c>
      <c r="C391" s="455"/>
      <c r="D391" s="455"/>
      <c r="E391" s="446" t="s">
        <v>2616</v>
      </c>
      <c r="F391" s="456" t="str">
        <f t="shared" si="10"/>
        <v>MARIE DUNNE MEMORIAL SCHLSHP</v>
      </c>
      <c r="G391" s="457">
        <v>0</v>
      </c>
      <c r="H391" s="458">
        <v>48967.21</v>
      </c>
      <c r="I391" s="458">
        <v>530.73</v>
      </c>
      <c r="J391" s="458">
        <v>410.2</v>
      </c>
      <c r="K391" s="458">
        <v>0</v>
      </c>
      <c r="L391" s="458">
        <v>0</v>
      </c>
      <c r="M391" s="458">
        <f t="shared" si="11"/>
        <v>49908.14</v>
      </c>
      <c r="P391" s="639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</row>
    <row r="392" spans="1:47" ht="12.75" outlineLevel="1">
      <c r="A392" s="415" t="s">
        <v>2617</v>
      </c>
      <c r="C392" s="455"/>
      <c r="D392" s="455"/>
      <c r="E392" s="446" t="s">
        <v>2618</v>
      </c>
      <c r="F392" s="456" t="str">
        <f t="shared" si="10"/>
        <v>DR WILBER &amp; MARY LOU SPALDING</v>
      </c>
      <c r="G392" s="457">
        <v>0</v>
      </c>
      <c r="H392" s="458">
        <v>15635.07</v>
      </c>
      <c r="I392" s="458">
        <v>84.28</v>
      </c>
      <c r="J392" s="458">
        <v>162.88</v>
      </c>
      <c r="K392" s="458">
        <v>-1105</v>
      </c>
      <c r="L392" s="458">
        <v>0</v>
      </c>
      <c r="M392" s="458">
        <f t="shared" si="11"/>
        <v>16987.23</v>
      </c>
      <c r="P392" s="639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122"/>
      <c r="AS392" s="122"/>
      <c r="AT392" s="122"/>
      <c r="AU392" s="122"/>
    </row>
    <row r="393" spans="1:47" ht="12.75" outlineLevel="1">
      <c r="A393" s="415" t="s">
        <v>2619</v>
      </c>
      <c r="C393" s="455"/>
      <c r="D393" s="455"/>
      <c r="E393" s="446" t="s">
        <v>2620</v>
      </c>
      <c r="F393" s="456" t="str">
        <f aca="true" t="shared" si="12" ref="F393:F430">UPPER(E393)</f>
        <v>SPRINT URBAN EDUCATION SCHLSHP</v>
      </c>
      <c r="G393" s="457">
        <v>0</v>
      </c>
      <c r="H393" s="458">
        <v>150000</v>
      </c>
      <c r="I393" s="458">
        <v>2374.22</v>
      </c>
      <c r="J393" s="458">
        <v>2505.88</v>
      </c>
      <c r="K393" s="458">
        <v>0</v>
      </c>
      <c r="L393" s="458">
        <v>150000</v>
      </c>
      <c r="M393" s="458">
        <f aca="true" t="shared" si="13" ref="M393:M429">G393+H393+I393+J393-K393+L393</f>
        <v>304880.1</v>
      </c>
      <c r="P393" s="639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</row>
    <row r="394" spans="1:47" ht="12.75" outlineLevel="1">
      <c r="A394" s="415" t="s">
        <v>2621</v>
      </c>
      <c r="C394" s="455"/>
      <c r="D394" s="455"/>
      <c r="E394" s="446" t="s">
        <v>2622</v>
      </c>
      <c r="F394" s="456" t="str">
        <f t="shared" si="12"/>
        <v>STEPHEN WILES, MD SCHOLARSHIP</v>
      </c>
      <c r="G394" s="457">
        <v>0</v>
      </c>
      <c r="H394" s="458">
        <v>15000</v>
      </c>
      <c r="I394" s="458">
        <v>237.43</v>
      </c>
      <c r="J394" s="458">
        <v>250.59</v>
      </c>
      <c r="K394" s="458">
        <v>0</v>
      </c>
      <c r="L394" s="458">
        <v>15000</v>
      </c>
      <c r="M394" s="458">
        <f t="shared" si="13"/>
        <v>30488.02</v>
      </c>
      <c r="P394" s="639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</row>
    <row r="395" spans="1:47" ht="12.75" outlineLevel="1">
      <c r="A395" s="415" t="s">
        <v>2623</v>
      </c>
      <c r="C395" s="455"/>
      <c r="D395" s="455"/>
      <c r="E395" s="446" t="s">
        <v>2624</v>
      </c>
      <c r="F395" s="456" t="str">
        <f t="shared" si="12"/>
        <v>MARY ANN &amp; WILLIAM OSBORNE SCH</v>
      </c>
      <c r="G395" s="457">
        <v>0</v>
      </c>
      <c r="H395" s="458">
        <v>15000</v>
      </c>
      <c r="I395" s="458">
        <v>149.68</v>
      </c>
      <c r="J395" s="458">
        <v>249.85</v>
      </c>
      <c r="K395" s="458">
        <v>0</v>
      </c>
      <c r="L395" s="458">
        <v>15000</v>
      </c>
      <c r="M395" s="458">
        <f t="shared" si="13"/>
        <v>30399.53</v>
      </c>
      <c r="P395" s="639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</row>
    <row r="396" spans="1:47" ht="12.75" outlineLevel="1">
      <c r="A396" s="415" t="s">
        <v>2625</v>
      </c>
      <c r="C396" s="455"/>
      <c r="D396" s="455"/>
      <c r="E396" s="446" t="s">
        <v>2626</v>
      </c>
      <c r="F396" s="456" t="str">
        <f t="shared" si="12"/>
        <v>BLUE CROSS / JOHNSON SCHOLRSHP</v>
      </c>
      <c r="G396" s="457">
        <v>0</v>
      </c>
      <c r="H396" s="458">
        <v>15000</v>
      </c>
      <c r="I396" s="458">
        <v>103.45</v>
      </c>
      <c r="J396" s="458">
        <v>249.85</v>
      </c>
      <c r="K396" s="458">
        <v>0</v>
      </c>
      <c r="L396" s="458">
        <v>15000</v>
      </c>
      <c r="M396" s="458">
        <f t="shared" si="13"/>
        <v>30353.300000000003</v>
      </c>
      <c r="P396" s="639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</row>
    <row r="397" spans="1:47" ht="12.75" outlineLevel="1">
      <c r="A397" s="415" t="s">
        <v>2627</v>
      </c>
      <c r="C397" s="455"/>
      <c r="D397" s="455"/>
      <c r="E397" s="446" t="s">
        <v>2628</v>
      </c>
      <c r="F397" s="456" t="str">
        <f t="shared" si="12"/>
        <v>PENDING-DAVID POOLE SCHOLARSHP</v>
      </c>
      <c r="G397" s="457">
        <v>0</v>
      </c>
      <c r="H397" s="458">
        <v>30000</v>
      </c>
      <c r="I397" s="458">
        <v>244</v>
      </c>
      <c r="J397" s="458">
        <v>3.58</v>
      </c>
      <c r="K397" s="458">
        <v>0</v>
      </c>
      <c r="L397" s="458">
        <v>30000</v>
      </c>
      <c r="M397" s="458">
        <f t="shared" si="13"/>
        <v>60247.58</v>
      </c>
      <c r="P397" s="639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</row>
    <row r="398" spans="1:47" ht="12.75" outlineLevel="1">
      <c r="A398" s="415" t="s">
        <v>2629</v>
      </c>
      <c r="C398" s="455"/>
      <c r="D398" s="455"/>
      <c r="E398" s="446" t="s">
        <v>2630</v>
      </c>
      <c r="F398" s="456" t="str">
        <f t="shared" si="12"/>
        <v>ROBERT DOWNS SCHOLARSHIP</v>
      </c>
      <c r="G398" s="457">
        <v>0</v>
      </c>
      <c r="H398" s="458">
        <v>15000</v>
      </c>
      <c r="I398" s="458">
        <v>57.21</v>
      </c>
      <c r="J398" s="458">
        <v>249.85</v>
      </c>
      <c r="K398" s="458">
        <v>0</v>
      </c>
      <c r="L398" s="458">
        <v>15000</v>
      </c>
      <c r="M398" s="458">
        <f t="shared" si="13"/>
        <v>30307.059999999998</v>
      </c>
      <c r="P398" s="639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</row>
    <row r="399" spans="1:47" ht="12.75" outlineLevel="1">
      <c r="A399" s="415" t="s">
        <v>2631</v>
      </c>
      <c r="C399" s="455"/>
      <c r="D399" s="455"/>
      <c r="E399" s="446" t="s">
        <v>2632</v>
      </c>
      <c r="F399" s="456" t="str">
        <f t="shared" si="12"/>
        <v>STANLEY H. DURWOOD SCHOLARSHIP</v>
      </c>
      <c r="G399" s="457">
        <v>0</v>
      </c>
      <c r="H399" s="458">
        <v>30000</v>
      </c>
      <c r="I399" s="458">
        <v>114.43</v>
      </c>
      <c r="J399" s="458">
        <v>499.72</v>
      </c>
      <c r="K399" s="458">
        <v>0</v>
      </c>
      <c r="L399" s="458">
        <v>30000</v>
      </c>
      <c r="M399" s="458">
        <f t="shared" si="13"/>
        <v>60614.15</v>
      </c>
      <c r="P399" s="639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</row>
    <row r="400" spans="1:47" ht="12.75" outlineLevel="1">
      <c r="A400" s="415" t="s">
        <v>2633</v>
      </c>
      <c r="C400" s="455"/>
      <c r="D400" s="455"/>
      <c r="E400" s="446" t="s">
        <v>2634</v>
      </c>
      <c r="F400" s="456" t="str">
        <f t="shared" si="12"/>
        <v>MEDICINE CLASS OF 1979</v>
      </c>
      <c r="G400" s="457">
        <v>0</v>
      </c>
      <c r="H400" s="458">
        <v>15020</v>
      </c>
      <c r="I400" s="458">
        <v>121.88</v>
      </c>
      <c r="J400" s="458">
        <v>0</v>
      </c>
      <c r="K400" s="458">
        <v>0</v>
      </c>
      <c r="L400" s="458">
        <v>15000</v>
      </c>
      <c r="M400" s="458">
        <f t="shared" si="13"/>
        <v>30141.879999999997</v>
      </c>
      <c r="P400" s="639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</row>
    <row r="401" spans="1:47" ht="12.75" outlineLevel="1">
      <c r="A401" s="415" t="s">
        <v>2635</v>
      </c>
      <c r="C401" s="455"/>
      <c r="D401" s="455"/>
      <c r="E401" s="446" t="s">
        <v>2636</v>
      </c>
      <c r="F401" s="456" t="str">
        <f t="shared" si="12"/>
        <v>MEDICINE CLASS OF 1980</v>
      </c>
      <c r="G401" s="457">
        <v>0</v>
      </c>
      <c r="H401" s="458">
        <v>4000</v>
      </c>
      <c r="I401" s="458">
        <v>16.24</v>
      </c>
      <c r="J401" s="458">
        <v>0</v>
      </c>
      <c r="K401" s="458">
        <v>0</v>
      </c>
      <c r="L401" s="458">
        <v>0</v>
      </c>
      <c r="M401" s="458">
        <f t="shared" si="13"/>
        <v>4016.24</v>
      </c>
      <c r="P401" s="639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122"/>
      <c r="AS401" s="122"/>
      <c r="AT401" s="122"/>
      <c r="AU401" s="122"/>
    </row>
    <row r="402" spans="1:47" ht="12.75" outlineLevel="1">
      <c r="A402" s="415" t="s">
        <v>2637</v>
      </c>
      <c r="C402" s="455"/>
      <c r="D402" s="455"/>
      <c r="E402" s="446" t="s">
        <v>2638</v>
      </c>
      <c r="F402" s="456" t="str">
        <f t="shared" si="12"/>
        <v>MEDICINE CLASS OF 1981</v>
      </c>
      <c r="G402" s="457">
        <v>0</v>
      </c>
      <c r="H402" s="458">
        <v>250</v>
      </c>
      <c r="I402" s="458">
        <v>1.02</v>
      </c>
      <c r="J402" s="458">
        <v>0</v>
      </c>
      <c r="K402" s="458">
        <v>0</v>
      </c>
      <c r="L402" s="458">
        <v>0</v>
      </c>
      <c r="M402" s="458">
        <f t="shared" si="13"/>
        <v>251.02</v>
      </c>
      <c r="P402" s="639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122"/>
      <c r="AS402" s="122"/>
      <c r="AT402" s="122"/>
      <c r="AU402" s="122"/>
    </row>
    <row r="403" spans="1:47" ht="12.75" outlineLevel="1">
      <c r="A403" s="415" t="s">
        <v>2639</v>
      </c>
      <c r="C403" s="455"/>
      <c r="D403" s="455"/>
      <c r="E403" s="446" t="s">
        <v>2640</v>
      </c>
      <c r="F403" s="456" t="str">
        <f t="shared" si="12"/>
        <v>MEDICINE CLASS OF 1982</v>
      </c>
      <c r="G403" s="457">
        <v>0</v>
      </c>
      <c r="H403" s="458">
        <v>6100</v>
      </c>
      <c r="I403" s="458">
        <v>24.77</v>
      </c>
      <c r="J403" s="458">
        <v>0</v>
      </c>
      <c r="K403" s="458">
        <v>0</v>
      </c>
      <c r="L403" s="458">
        <v>0</v>
      </c>
      <c r="M403" s="458">
        <f t="shared" si="13"/>
        <v>6124.77</v>
      </c>
      <c r="P403" s="639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122"/>
      <c r="AS403" s="122"/>
      <c r="AT403" s="122"/>
      <c r="AU403" s="122"/>
    </row>
    <row r="404" spans="1:47" ht="12.75" outlineLevel="1">
      <c r="A404" s="415" t="s">
        <v>2641</v>
      </c>
      <c r="C404" s="455"/>
      <c r="D404" s="455"/>
      <c r="E404" s="446" t="s">
        <v>2642</v>
      </c>
      <c r="F404" s="456" t="str">
        <f t="shared" si="12"/>
        <v>MEDICINE CLASS OF 1985</v>
      </c>
      <c r="G404" s="457">
        <v>0</v>
      </c>
      <c r="H404" s="458">
        <v>6550</v>
      </c>
      <c r="I404" s="458">
        <v>26.59</v>
      </c>
      <c r="J404" s="458">
        <v>0</v>
      </c>
      <c r="K404" s="458">
        <v>0</v>
      </c>
      <c r="L404" s="458">
        <v>0</v>
      </c>
      <c r="M404" s="458">
        <f t="shared" si="13"/>
        <v>6576.59</v>
      </c>
      <c r="P404" s="639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</row>
    <row r="405" spans="1:47" ht="12.75" outlineLevel="1">
      <c r="A405" s="415" t="s">
        <v>2643</v>
      </c>
      <c r="C405" s="455"/>
      <c r="D405" s="455"/>
      <c r="E405" s="446" t="s">
        <v>2644</v>
      </c>
      <c r="F405" s="456" t="str">
        <f t="shared" si="12"/>
        <v>MEDICINE CLASS OF 1986</v>
      </c>
      <c r="G405" s="457">
        <v>0</v>
      </c>
      <c r="H405" s="458">
        <v>4850</v>
      </c>
      <c r="I405" s="458">
        <v>19.69</v>
      </c>
      <c r="J405" s="458">
        <v>0</v>
      </c>
      <c r="K405" s="458">
        <v>0</v>
      </c>
      <c r="L405" s="458">
        <v>0</v>
      </c>
      <c r="M405" s="458">
        <f t="shared" si="13"/>
        <v>4869.69</v>
      </c>
      <c r="P405" s="639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</row>
    <row r="406" spans="1:47" ht="12.75" outlineLevel="1">
      <c r="A406" s="415" t="s">
        <v>2645</v>
      </c>
      <c r="C406" s="455"/>
      <c r="D406" s="455"/>
      <c r="E406" s="446" t="s">
        <v>2646</v>
      </c>
      <c r="F406" s="456" t="str">
        <f t="shared" si="12"/>
        <v>MEDICINE CLASS OF 1987</v>
      </c>
      <c r="G406" s="457">
        <v>0</v>
      </c>
      <c r="H406" s="458">
        <v>1000</v>
      </c>
      <c r="I406" s="458">
        <v>4.06</v>
      </c>
      <c r="J406" s="458">
        <v>0</v>
      </c>
      <c r="K406" s="458">
        <v>0</v>
      </c>
      <c r="L406" s="458">
        <v>0</v>
      </c>
      <c r="M406" s="458">
        <f t="shared" si="13"/>
        <v>1004.06</v>
      </c>
      <c r="P406" s="639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</row>
    <row r="407" spans="1:47" ht="12.75" outlineLevel="1">
      <c r="A407" s="415" t="s">
        <v>2647</v>
      </c>
      <c r="C407" s="455"/>
      <c r="D407" s="455"/>
      <c r="E407" s="446" t="s">
        <v>2648</v>
      </c>
      <c r="F407" s="456" t="str">
        <f t="shared" si="12"/>
        <v>MEDICINE CLASS OF 1989</v>
      </c>
      <c r="G407" s="457">
        <v>0</v>
      </c>
      <c r="H407" s="458">
        <v>1100</v>
      </c>
      <c r="I407" s="458">
        <v>4.47</v>
      </c>
      <c r="J407" s="458">
        <v>0</v>
      </c>
      <c r="K407" s="458">
        <v>0</v>
      </c>
      <c r="L407" s="458">
        <v>0</v>
      </c>
      <c r="M407" s="458">
        <f t="shared" si="13"/>
        <v>1104.47</v>
      </c>
      <c r="P407" s="639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</row>
    <row r="408" spans="1:47" ht="12.75" outlineLevel="1">
      <c r="A408" s="415" t="s">
        <v>2649</v>
      </c>
      <c r="C408" s="455"/>
      <c r="D408" s="455"/>
      <c r="E408" s="446" t="s">
        <v>2650</v>
      </c>
      <c r="F408" s="456" t="str">
        <f t="shared" si="12"/>
        <v>MEDICINE CLASS OF 1990</v>
      </c>
      <c r="G408" s="457">
        <v>0</v>
      </c>
      <c r="H408" s="458">
        <v>1475</v>
      </c>
      <c r="I408" s="458">
        <v>5.99</v>
      </c>
      <c r="J408" s="458">
        <v>0</v>
      </c>
      <c r="K408" s="458">
        <v>0</v>
      </c>
      <c r="L408" s="458">
        <v>0</v>
      </c>
      <c r="M408" s="458">
        <f t="shared" si="13"/>
        <v>1480.99</v>
      </c>
      <c r="P408" s="639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122"/>
      <c r="AS408" s="122"/>
      <c r="AT408" s="122"/>
      <c r="AU408" s="122"/>
    </row>
    <row r="409" spans="1:47" ht="12.75" outlineLevel="1">
      <c r="A409" s="415" t="s">
        <v>2651</v>
      </c>
      <c r="C409" s="455"/>
      <c r="D409" s="455"/>
      <c r="E409" s="446" t="s">
        <v>2652</v>
      </c>
      <c r="F409" s="456" t="str">
        <f t="shared" si="12"/>
        <v>MEDICINE CLASS OF 2000</v>
      </c>
      <c r="G409" s="457">
        <v>0</v>
      </c>
      <c r="H409" s="458">
        <v>450</v>
      </c>
      <c r="I409" s="458">
        <v>1.83</v>
      </c>
      <c r="J409" s="458">
        <v>0</v>
      </c>
      <c r="K409" s="458">
        <v>0</v>
      </c>
      <c r="L409" s="458">
        <v>0</v>
      </c>
      <c r="M409" s="458">
        <f t="shared" si="13"/>
        <v>451.83</v>
      </c>
      <c r="P409" s="639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</row>
    <row r="410" spans="1:47" ht="12.75" outlineLevel="1">
      <c r="A410" s="415" t="s">
        <v>2653</v>
      </c>
      <c r="C410" s="455"/>
      <c r="D410" s="455"/>
      <c r="E410" s="446" t="s">
        <v>2654</v>
      </c>
      <c r="F410" s="456" t="str">
        <f t="shared" si="12"/>
        <v>ATHLETIC FOUNDATION SCHOLARSHP</v>
      </c>
      <c r="G410" s="457">
        <v>0</v>
      </c>
      <c r="H410" s="458">
        <v>15000</v>
      </c>
      <c r="I410" s="458">
        <v>121.8</v>
      </c>
      <c r="J410" s="458">
        <v>0</v>
      </c>
      <c r="K410" s="458">
        <v>0</v>
      </c>
      <c r="L410" s="458">
        <v>15000</v>
      </c>
      <c r="M410" s="458">
        <f t="shared" si="13"/>
        <v>30121.8</v>
      </c>
      <c r="P410" s="639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122"/>
      <c r="AS410" s="122"/>
      <c r="AT410" s="122"/>
      <c r="AU410" s="122"/>
    </row>
    <row r="411" spans="1:47" ht="12.75" outlineLevel="1">
      <c r="A411" s="415" t="s">
        <v>2655</v>
      </c>
      <c r="C411" s="455"/>
      <c r="D411" s="455"/>
      <c r="E411" s="446" t="s">
        <v>2656</v>
      </c>
      <c r="F411" s="456" t="str">
        <f t="shared" si="12"/>
        <v>TUNG - DIMOND SCHOLARSHIP</v>
      </c>
      <c r="G411" s="457">
        <v>0</v>
      </c>
      <c r="H411" s="458">
        <v>15000</v>
      </c>
      <c r="I411" s="458">
        <v>121.8</v>
      </c>
      <c r="J411" s="458">
        <v>0</v>
      </c>
      <c r="K411" s="458">
        <v>0</v>
      </c>
      <c r="L411" s="458">
        <v>15000</v>
      </c>
      <c r="M411" s="458">
        <f t="shared" si="13"/>
        <v>30121.8</v>
      </c>
      <c r="P411" s="639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122"/>
      <c r="AS411" s="122"/>
      <c r="AT411" s="122"/>
      <c r="AU411" s="122"/>
    </row>
    <row r="412" spans="1:47" ht="12.75" outlineLevel="1">
      <c r="A412" s="415" t="s">
        <v>2657</v>
      </c>
      <c r="C412" s="455"/>
      <c r="D412" s="455"/>
      <c r="E412" s="446" t="s">
        <v>2658</v>
      </c>
      <c r="F412" s="456" t="str">
        <f t="shared" si="12"/>
        <v>DR. GRACE ALBANO SCHOLARSHIP</v>
      </c>
      <c r="G412" s="457">
        <v>0</v>
      </c>
      <c r="H412" s="458">
        <v>15090.25</v>
      </c>
      <c r="I412" s="458">
        <v>60.9</v>
      </c>
      <c r="J412" s="458">
        <v>0</v>
      </c>
      <c r="K412" s="458">
        <v>0</v>
      </c>
      <c r="L412" s="458">
        <v>15000</v>
      </c>
      <c r="M412" s="458">
        <f t="shared" si="13"/>
        <v>30151.15</v>
      </c>
      <c r="P412" s="639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122"/>
      <c r="AS412" s="122"/>
      <c r="AT412" s="122"/>
      <c r="AU412" s="122"/>
    </row>
    <row r="413" spans="1:47" ht="12.75" outlineLevel="1">
      <c r="A413" s="415" t="s">
        <v>2659</v>
      </c>
      <c r="C413" s="455"/>
      <c r="D413" s="455"/>
      <c r="E413" s="446" t="s">
        <v>2660</v>
      </c>
      <c r="F413" s="456" t="str">
        <f t="shared" si="12"/>
        <v>MICHAEL ALBANO SCHOLARSHIP</v>
      </c>
      <c r="G413" s="457">
        <v>0</v>
      </c>
      <c r="H413" s="458">
        <v>15090.25</v>
      </c>
      <c r="I413" s="458">
        <v>60.9</v>
      </c>
      <c r="J413" s="458">
        <v>0</v>
      </c>
      <c r="K413" s="458">
        <v>0</v>
      </c>
      <c r="L413" s="458">
        <v>15000</v>
      </c>
      <c r="M413" s="458">
        <f t="shared" si="13"/>
        <v>30151.15</v>
      </c>
      <c r="P413" s="639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122"/>
      <c r="AS413" s="122"/>
      <c r="AT413" s="122"/>
      <c r="AU413" s="122"/>
    </row>
    <row r="414" spans="1:47" ht="12.75" outlineLevel="1">
      <c r="A414" s="415" t="s">
        <v>2661</v>
      </c>
      <c r="C414" s="455"/>
      <c r="D414" s="455"/>
      <c r="E414" s="446" t="s">
        <v>2662</v>
      </c>
      <c r="F414" s="456" t="str">
        <f t="shared" si="12"/>
        <v>BRADLEY L. BRADSHAW SCHOLARSHP</v>
      </c>
      <c r="G414" s="457">
        <v>0</v>
      </c>
      <c r="H414" s="458">
        <v>15000</v>
      </c>
      <c r="I414" s="458">
        <v>121.8</v>
      </c>
      <c r="J414" s="458">
        <v>0</v>
      </c>
      <c r="K414" s="458">
        <v>0</v>
      </c>
      <c r="L414" s="458">
        <v>15000</v>
      </c>
      <c r="M414" s="458">
        <f t="shared" si="13"/>
        <v>30121.8</v>
      </c>
      <c r="P414" s="639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122"/>
      <c r="AS414" s="122"/>
      <c r="AT414" s="122"/>
      <c r="AU414" s="122"/>
    </row>
    <row r="415" spans="1:47" ht="12.75" outlineLevel="1">
      <c r="A415" s="415" t="s">
        <v>2663</v>
      </c>
      <c r="C415" s="455"/>
      <c r="D415" s="455"/>
      <c r="E415" s="446" t="s">
        <v>2664</v>
      </c>
      <c r="F415" s="456" t="str">
        <f t="shared" si="12"/>
        <v>THE ROSENTHAL FAMILY SCHOLRSHP</v>
      </c>
      <c r="G415" s="457">
        <v>0</v>
      </c>
      <c r="H415" s="458">
        <v>15031.58</v>
      </c>
      <c r="I415" s="458">
        <v>89.57</v>
      </c>
      <c r="J415" s="458">
        <v>125.2</v>
      </c>
      <c r="K415" s="458">
        <v>0</v>
      </c>
      <c r="L415" s="458">
        <v>15000</v>
      </c>
      <c r="M415" s="458">
        <f t="shared" si="13"/>
        <v>30246.35</v>
      </c>
      <c r="P415" s="639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122"/>
      <c r="AU415" s="122"/>
    </row>
    <row r="416" spans="1:47" ht="12.75" outlineLevel="1">
      <c r="A416" s="415" t="s">
        <v>2665</v>
      </c>
      <c r="C416" s="455"/>
      <c r="D416" s="455"/>
      <c r="E416" s="446" t="s">
        <v>2666</v>
      </c>
      <c r="F416" s="456" t="str">
        <f t="shared" si="12"/>
        <v>THEATRE DEPARTMENT SCHOLARSHIP</v>
      </c>
      <c r="G416" s="457">
        <v>0</v>
      </c>
      <c r="H416" s="458">
        <v>500</v>
      </c>
      <c r="I416" s="458">
        <v>2.03</v>
      </c>
      <c r="J416" s="458">
        <v>0</v>
      </c>
      <c r="K416" s="458">
        <v>0</v>
      </c>
      <c r="L416" s="458">
        <v>0</v>
      </c>
      <c r="M416" s="458">
        <f t="shared" si="13"/>
        <v>502.03</v>
      </c>
      <c r="P416" s="639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122"/>
      <c r="AU416" s="122"/>
    </row>
    <row r="417" spans="1:47" ht="12.75" outlineLevel="1">
      <c r="A417" s="415" t="s">
        <v>2667</v>
      </c>
      <c r="C417" s="455"/>
      <c r="D417" s="455"/>
      <c r="E417" s="446" t="s">
        <v>2668</v>
      </c>
      <c r="F417" s="456" t="str">
        <f t="shared" si="12"/>
        <v>WILLIAM J. FRENCH SCHOLARSHIP</v>
      </c>
      <c r="G417" s="457">
        <v>0</v>
      </c>
      <c r="H417" s="458">
        <v>300</v>
      </c>
      <c r="I417" s="458">
        <v>1.22</v>
      </c>
      <c r="J417" s="458">
        <v>0</v>
      </c>
      <c r="K417" s="458">
        <v>0</v>
      </c>
      <c r="L417" s="458">
        <v>0</v>
      </c>
      <c r="M417" s="458">
        <f t="shared" si="13"/>
        <v>301.22</v>
      </c>
      <c r="P417" s="639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122"/>
      <c r="AS417" s="122"/>
      <c r="AT417" s="122"/>
      <c r="AU417" s="122"/>
    </row>
    <row r="418" spans="1:47" ht="12.75" outlineLevel="1">
      <c r="A418" s="415" t="s">
        <v>2669</v>
      </c>
      <c r="C418" s="455"/>
      <c r="D418" s="455"/>
      <c r="E418" s="446" t="s">
        <v>2670</v>
      </c>
      <c r="F418" s="456" t="str">
        <f t="shared" si="12"/>
        <v>MICHAEL WEAVER SCHOLARSHIP</v>
      </c>
      <c r="G418" s="457">
        <v>0</v>
      </c>
      <c r="H418" s="458">
        <v>15607.9</v>
      </c>
      <c r="I418" s="458">
        <v>90.67</v>
      </c>
      <c r="J418" s="458">
        <v>129.99</v>
      </c>
      <c r="K418" s="458">
        <v>0</v>
      </c>
      <c r="L418" s="458">
        <v>15000</v>
      </c>
      <c r="M418" s="458">
        <f t="shared" si="13"/>
        <v>30828.559999999998</v>
      </c>
      <c r="P418" s="639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122"/>
      <c r="AS418" s="122"/>
      <c r="AT418" s="122"/>
      <c r="AU418" s="122"/>
    </row>
    <row r="419" spans="1:47" ht="12.75" outlineLevel="1">
      <c r="A419" s="415" t="s">
        <v>2671</v>
      </c>
      <c r="C419" s="455"/>
      <c r="D419" s="455"/>
      <c r="E419" s="446" t="s">
        <v>2672</v>
      </c>
      <c r="F419" s="456" t="str">
        <f t="shared" si="12"/>
        <v>CORKY PFEIFFER MEMORIAL</v>
      </c>
      <c r="G419" s="457">
        <v>1307.48</v>
      </c>
      <c r="H419" s="458">
        <v>25</v>
      </c>
      <c r="I419" s="458">
        <v>30.24</v>
      </c>
      <c r="J419" s="458">
        <v>91.1</v>
      </c>
      <c r="K419" s="458">
        <v>0</v>
      </c>
      <c r="L419" s="458">
        <v>0</v>
      </c>
      <c r="M419" s="458">
        <f t="shared" si="13"/>
        <v>1453.82</v>
      </c>
      <c r="P419" s="639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122"/>
      <c r="AS419" s="122"/>
      <c r="AT419" s="122"/>
      <c r="AU419" s="122"/>
    </row>
    <row r="420" spans="1:47" ht="12.75" outlineLevel="1">
      <c r="A420" s="415" t="s">
        <v>2673</v>
      </c>
      <c r="C420" s="455"/>
      <c r="D420" s="455"/>
      <c r="E420" s="446" t="s">
        <v>2674</v>
      </c>
      <c r="F420" s="456" t="str">
        <f t="shared" si="12"/>
        <v>GEORGE EHRLICH SCHOLARSHIP</v>
      </c>
      <c r="G420" s="457">
        <v>6302.89</v>
      </c>
      <c r="H420" s="458">
        <v>0</v>
      </c>
      <c r="I420" s="458">
        <v>143.72</v>
      </c>
      <c r="J420" s="458">
        <v>427.33</v>
      </c>
      <c r="K420" s="458">
        <v>0</v>
      </c>
      <c r="L420" s="458">
        <v>0</v>
      </c>
      <c r="M420" s="458">
        <f t="shared" si="13"/>
        <v>6873.9400000000005</v>
      </c>
      <c r="P420" s="639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122"/>
      <c r="AS420" s="122"/>
      <c r="AT420" s="122"/>
      <c r="AU420" s="122"/>
    </row>
    <row r="421" spans="1:47" ht="12.75" outlineLevel="1">
      <c r="A421" s="415" t="s">
        <v>2675</v>
      </c>
      <c r="C421" s="455"/>
      <c r="D421" s="455"/>
      <c r="E421" s="446" t="s">
        <v>2676</v>
      </c>
      <c r="F421" s="456" t="str">
        <f t="shared" si="12"/>
        <v>EVELYN SUFFECOOL PHARMACY SCHR</v>
      </c>
      <c r="G421" s="457">
        <v>0</v>
      </c>
      <c r="H421" s="458">
        <v>75000</v>
      </c>
      <c r="I421" s="458">
        <v>1108.14</v>
      </c>
      <c r="J421" s="458">
        <v>4307.35</v>
      </c>
      <c r="K421" s="458">
        <v>0</v>
      </c>
      <c r="L421" s="458">
        <v>0</v>
      </c>
      <c r="M421" s="458">
        <f t="shared" si="13"/>
        <v>80415.49</v>
      </c>
      <c r="P421" s="639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122"/>
      <c r="AS421" s="122"/>
      <c r="AT421" s="122"/>
      <c r="AU421" s="122"/>
    </row>
    <row r="422" spans="1:47" ht="12.75" outlineLevel="1">
      <c r="A422" s="415" t="s">
        <v>2677</v>
      </c>
      <c r="C422" s="455"/>
      <c r="D422" s="455"/>
      <c r="E422" s="446" t="s">
        <v>2678</v>
      </c>
      <c r="F422" s="456" t="str">
        <f t="shared" si="12"/>
        <v>JAMES E. ALLEN SCHOLARSHIP</v>
      </c>
      <c r="G422" s="457">
        <v>0</v>
      </c>
      <c r="H422" s="458">
        <v>10000</v>
      </c>
      <c r="I422" s="458">
        <v>186.46</v>
      </c>
      <c r="J422" s="458">
        <v>843.43</v>
      </c>
      <c r="K422" s="458">
        <v>0</v>
      </c>
      <c r="L422" s="458">
        <v>0</v>
      </c>
      <c r="M422" s="458">
        <f t="shared" si="13"/>
        <v>11029.89</v>
      </c>
      <c r="P422" s="639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</row>
    <row r="423" spans="1:47" ht="12.75" outlineLevel="1">
      <c r="A423" s="415" t="s">
        <v>2679</v>
      </c>
      <c r="C423" s="455"/>
      <c r="D423" s="455"/>
      <c r="E423" s="446" t="s">
        <v>2680</v>
      </c>
      <c r="F423" s="456" t="str">
        <f t="shared" si="12"/>
        <v>NYBERG SCHOLARSHIP</v>
      </c>
      <c r="G423" s="457">
        <v>0</v>
      </c>
      <c r="H423" s="458">
        <v>15000</v>
      </c>
      <c r="I423" s="458">
        <v>261.89</v>
      </c>
      <c r="J423" s="458">
        <v>468.03</v>
      </c>
      <c r="K423" s="458">
        <v>0</v>
      </c>
      <c r="L423" s="458">
        <v>-15729.92</v>
      </c>
      <c r="M423" s="458">
        <f t="shared" si="13"/>
        <v>0</v>
      </c>
      <c r="P423" s="639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122"/>
      <c r="AS423" s="122"/>
      <c r="AT423" s="122"/>
      <c r="AU423" s="122"/>
    </row>
    <row r="424" spans="1:47" ht="12.75" outlineLevel="1">
      <c r="A424" s="415" t="s">
        <v>2681</v>
      </c>
      <c r="C424" s="455"/>
      <c r="D424" s="455"/>
      <c r="E424" s="446" t="s">
        <v>2682</v>
      </c>
      <c r="F424" s="456" t="str">
        <f t="shared" si="12"/>
        <v>PHYSICS DEPT SCHOLARSHIP</v>
      </c>
      <c r="G424" s="457">
        <v>0</v>
      </c>
      <c r="H424" s="458">
        <v>15000</v>
      </c>
      <c r="I424" s="458">
        <v>158.47</v>
      </c>
      <c r="J424" s="458">
        <v>-687.39</v>
      </c>
      <c r="K424" s="458">
        <v>0</v>
      </c>
      <c r="L424" s="458">
        <v>-14471.08</v>
      </c>
      <c r="M424" s="458">
        <f t="shared" si="13"/>
        <v>0</v>
      </c>
      <c r="P424" s="639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122"/>
      <c r="AS424" s="122"/>
      <c r="AT424" s="122"/>
      <c r="AU424" s="122"/>
    </row>
    <row r="425" spans="1:47" ht="12.75" outlineLevel="1">
      <c r="A425" s="415" t="s">
        <v>2683</v>
      </c>
      <c r="C425" s="455"/>
      <c r="D425" s="455"/>
      <c r="E425" s="446" t="s">
        <v>2684</v>
      </c>
      <c r="F425" s="456" t="str">
        <f t="shared" si="12"/>
        <v>PHYSICS DEPT SCHOLARSHIP 2</v>
      </c>
      <c r="G425" s="457">
        <v>0</v>
      </c>
      <c r="H425" s="458">
        <v>2100</v>
      </c>
      <c r="I425" s="458">
        <v>14.44</v>
      </c>
      <c r="J425" s="458">
        <v>10.26</v>
      </c>
      <c r="K425" s="458">
        <v>0</v>
      </c>
      <c r="L425" s="458">
        <v>0</v>
      </c>
      <c r="M425" s="458">
        <f t="shared" si="13"/>
        <v>2124.7000000000003</v>
      </c>
      <c r="P425" s="639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122"/>
      <c r="AS425" s="122"/>
      <c r="AT425" s="122"/>
      <c r="AU425" s="122"/>
    </row>
    <row r="426" spans="1:47" ht="12.75" outlineLevel="1">
      <c r="A426" s="415" t="s">
        <v>2685</v>
      </c>
      <c r="C426" s="455"/>
      <c r="D426" s="455"/>
      <c r="E426" s="446" t="s">
        <v>2686</v>
      </c>
      <c r="F426" s="456" t="str">
        <f t="shared" si="12"/>
        <v>SUSIE SINTON SCHOLARSHIP</v>
      </c>
      <c r="G426" s="457">
        <v>0</v>
      </c>
      <c r="H426" s="458">
        <v>89103.43</v>
      </c>
      <c r="I426" s="458">
        <v>799.1</v>
      </c>
      <c r="J426" s="458">
        <v>1520.57</v>
      </c>
      <c r="K426" s="458">
        <v>0</v>
      </c>
      <c r="L426" s="458">
        <v>0</v>
      </c>
      <c r="M426" s="458">
        <f t="shared" si="13"/>
        <v>91423.1</v>
      </c>
      <c r="P426" s="639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122"/>
      <c r="AS426" s="122"/>
      <c r="AT426" s="122"/>
      <c r="AU426" s="122"/>
    </row>
    <row r="427" spans="1:47" ht="12.75" outlineLevel="1">
      <c r="A427" s="415" t="s">
        <v>2687</v>
      </c>
      <c r="C427" s="455"/>
      <c r="D427" s="455"/>
      <c r="E427" s="446" t="s">
        <v>2582</v>
      </c>
      <c r="F427" s="456" t="str">
        <f t="shared" si="12"/>
        <v>DR YOUNGJUNE CHANG SCHOLARSHIP</v>
      </c>
      <c r="G427" s="457">
        <v>0</v>
      </c>
      <c r="H427" s="458">
        <v>15000</v>
      </c>
      <c r="I427" s="458">
        <v>167.38</v>
      </c>
      <c r="J427" s="458">
        <v>237.13</v>
      </c>
      <c r="K427" s="458">
        <v>0</v>
      </c>
      <c r="L427" s="458">
        <v>-15404.51</v>
      </c>
      <c r="M427" s="458">
        <f t="shared" si="13"/>
        <v>0</v>
      </c>
      <c r="P427" s="639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122"/>
      <c r="AS427" s="122"/>
      <c r="AT427" s="122"/>
      <c r="AU427" s="122"/>
    </row>
    <row r="428" spans="1:47" ht="12.75" outlineLevel="1">
      <c r="A428" s="415" t="s">
        <v>1306</v>
      </c>
      <c r="C428" s="455"/>
      <c r="D428" s="455"/>
      <c r="E428" s="446" t="s">
        <v>1307</v>
      </c>
      <c r="F428" s="436" t="str">
        <f t="shared" si="12"/>
        <v>H E &amp; D D LOUGH LOAN</v>
      </c>
      <c r="G428" s="499">
        <v>30396.23</v>
      </c>
      <c r="H428" s="458">
        <v>140000</v>
      </c>
      <c r="I428" s="458">
        <v>416.68</v>
      </c>
      <c r="J428" s="458">
        <v>1792.34</v>
      </c>
      <c r="K428" s="458">
        <v>0</v>
      </c>
      <c r="L428" s="458">
        <v>0</v>
      </c>
      <c r="M428" s="458">
        <f t="shared" si="13"/>
        <v>172605.25</v>
      </c>
      <c r="N428" s="455"/>
      <c r="P428" s="639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122"/>
      <c r="AS428" s="122"/>
      <c r="AT428" s="122"/>
      <c r="AU428" s="122"/>
    </row>
    <row r="429" spans="1:47" s="502" customFormat="1" ht="12.75" outlineLevel="1">
      <c r="A429" s="502" t="s">
        <v>1328</v>
      </c>
      <c r="B429" s="503"/>
      <c r="C429" s="455"/>
      <c r="D429" s="455"/>
      <c r="E429" s="455" t="s">
        <v>1329</v>
      </c>
      <c r="F429" s="504" t="str">
        <f t="shared" si="12"/>
        <v>MURRAY STUDENT LOAN</v>
      </c>
      <c r="G429" s="505">
        <v>236359.89</v>
      </c>
      <c r="H429" s="506">
        <v>0</v>
      </c>
      <c r="I429" s="506">
        <v>0</v>
      </c>
      <c r="J429" s="506">
        <v>-2068.2</v>
      </c>
      <c r="K429" s="506">
        <v>0</v>
      </c>
      <c r="L429" s="506">
        <v>0</v>
      </c>
      <c r="M429" s="506">
        <f t="shared" si="13"/>
        <v>234291.69</v>
      </c>
      <c r="N429" s="122"/>
      <c r="O429" s="507"/>
      <c r="P429" s="639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122"/>
      <c r="AS429" s="122"/>
      <c r="AT429" s="122"/>
      <c r="AU429" s="122"/>
    </row>
    <row r="430" spans="1:47" s="449" customFormat="1" ht="12.75" customHeight="1">
      <c r="A430" s="449" t="s">
        <v>2688</v>
      </c>
      <c r="B430" s="444"/>
      <c r="C430" s="445"/>
      <c r="D430" s="445"/>
      <c r="E430" s="450" t="s">
        <v>2689</v>
      </c>
      <c r="F430" s="508" t="str">
        <f t="shared" si="12"/>
        <v>TOTAL INCOME RESTRICTED</v>
      </c>
      <c r="G430" s="509">
        <v>61870294.77</v>
      </c>
      <c r="H430" s="510">
        <v>9184003.860000001</v>
      </c>
      <c r="I430" s="510">
        <v>-760729.59</v>
      </c>
      <c r="J430" s="510">
        <v>3783139.42</v>
      </c>
      <c r="K430" s="510">
        <f>SUM(K9:K429)</f>
        <v>10815.5</v>
      </c>
      <c r="L430" s="510">
        <v>1150571.9</v>
      </c>
      <c r="M430" s="510">
        <f>G430+H430+I430+J430-K430+L430-1</f>
        <v>75216463.86000001</v>
      </c>
      <c r="N430" s="511"/>
      <c r="O430" s="512"/>
      <c r="P430" s="641"/>
      <c r="Q430" s="511"/>
      <c r="R430" s="511"/>
      <c r="S430" s="511"/>
      <c r="T430" s="511"/>
      <c r="U430" s="511"/>
      <c r="V430" s="511"/>
      <c r="W430" s="511"/>
      <c r="X430" s="511"/>
      <c r="Y430" s="511"/>
      <c r="Z430" s="511"/>
      <c r="AA430" s="511"/>
      <c r="AB430" s="511"/>
      <c r="AC430" s="511"/>
      <c r="AD430" s="511"/>
      <c r="AE430" s="511"/>
      <c r="AF430" s="511"/>
      <c r="AG430" s="511"/>
      <c r="AH430" s="511"/>
      <c r="AI430" s="511"/>
      <c r="AJ430" s="511"/>
      <c r="AK430" s="511"/>
      <c r="AL430" s="511"/>
      <c r="AM430" s="511"/>
      <c r="AN430" s="511"/>
      <c r="AO430" s="511"/>
      <c r="AP430" s="511"/>
      <c r="AQ430" s="511"/>
      <c r="AR430" s="511"/>
      <c r="AS430" s="511"/>
      <c r="AT430" s="511"/>
      <c r="AU430" s="511"/>
    </row>
    <row r="431" spans="16:47" ht="12.75" customHeight="1">
      <c r="P431" s="639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122"/>
      <c r="AS431" s="122"/>
      <c r="AT431" s="122"/>
      <c r="AU431" s="122"/>
    </row>
    <row r="432" spans="2:47" s="449" customFormat="1" ht="12.75" customHeight="1">
      <c r="B432" s="444"/>
      <c r="C432" s="445"/>
      <c r="D432" s="445"/>
      <c r="E432" s="513"/>
      <c r="F432" s="493" t="s">
        <v>2690</v>
      </c>
      <c r="G432" s="509">
        <f aca="true" t="shared" si="14" ref="G432:M432">G430</f>
        <v>61870294.77</v>
      </c>
      <c r="H432" s="510">
        <f t="shared" si="14"/>
        <v>9184003.860000001</v>
      </c>
      <c r="I432" s="510">
        <f t="shared" si="14"/>
        <v>-760729.59</v>
      </c>
      <c r="J432" s="510">
        <f t="shared" si="14"/>
        <v>3783139.42</v>
      </c>
      <c r="K432" s="510">
        <f t="shared" si="14"/>
        <v>10815.5</v>
      </c>
      <c r="L432" s="510">
        <f t="shared" si="14"/>
        <v>1150571.9</v>
      </c>
      <c r="M432" s="510">
        <f t="shared" si="14"/>
        <v>75216463.86000001</v>
      </c>
      <c r="N432" s="511"/>
      <c r="O432" s="512"/>
      <c r="P432" s="641"/>
      <c r="Q432" s="511"/>
      <c r="R432" s="511"/>
      <c r="S432" s="511"/>
      <c r="T432" s="511"/>
      <c r="U432" s="511"/>
      <c r="V432" s="511"/>
      <c r="W432" s="511"/>
      <c r="X432" s="511"/>
      <c r="Y432" s="511"/>
      <c r="Z432" s="511"/>
      <c r="AA432" s="511"/>
      <c r="AB432" s="511"/>
      <c r="AC432" s="511"/>
      <c r="AD432" s="511"/>
      <c r="AE432" s="511"/>
      <c r="AF432" s="511"/>
      <c r="AG432" s="511"/>
      <c r="AH432" s="511"/>
      <c r="AI432" s="511"/>
      <c r="AJ432" s="511"/>
      <c r="AK432" s="511"/>
      <c r="AL432" s="511"/>
      <c r="AM432" s="511"/>
      <c r="AN432" s="511"/>
      <c r="AO432" s="511"/>
      <c r="AP432" s="511"/>
      <c r="AQ432" s="511"/>
      <c r="AR432" s="511"/>
      <c r="AS432" s="511"/>
      <c r="AT432" s="511"/>
      <c r="AU432" s="511"/>
    </row>
    <row r="433" spans="5:47" ht="12.75" customHeight="1">
      <c r="E433" s="445"/>
      <c r="F433" s="514"/>
      <c r="P433" s="639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122"/>
      <c r="AS433" s="122"/>
      <c r="AT433" s="122"/>
      <c r="AU433" s="122"/>
    </row>
    <row r="434" spans="2:47" ht="12.75" customHeight="1">
      <c r="B434" s="444" t="s">
        <v>2691</v>
      </c>
      <c r="P434" s="639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122"/>
      <c r="AS434" s="122"/>
      <c r="AT434" s="122"/>
      <c r="AU434" s="122"/>
    </row>
    <row r="435" spans="3:47" ht="12.75" customHeight="1">
      <c r="C435" s="445" t="s">
        <v>1429</v>
      </c>
      <c r="D435" s="445"/>
      <c r="P435" s="639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122"/>
      <c r="AS435" s="122"/>
      <c r="AT435" s="122"/>
      <c r="AU435" s="122"/>
    </row>
    <row r="436" spans="1:47" ht="12.75" outlineLevel="1">
      <c r="A436" s="415" t="s">
        <v>2692</v>
      </c>
      <c r="C436" s="455"/>
      <c r="D436" s="455"/>
      <c r="E436" s="446" t="s">
        <v>2693</v>
      </c>
      <c r="F436" s="456" t="str">
        <f aca="true" t="shared" si="15" ref="F436:F480">UPPER(E436)</f>
        <v>WARD ADAMS DENTAL S</v>
      </c>
      <c r="G436" s="457">
        <v>76774.54</v>
      </c>
      <c r="H436" s="458">
        <v>0</v>
      </c>
      <c r="I436" s="458">
        <v>-1658.4</v>
      </c>
      <c r="J436" s="458">
        <v>4937.76</v>
      </c>
      <c r="K436" s="458">
        <v>0</v>
      </c>
      <c r="L436" s="458">
        <v>0</v>
      </c>
      <c r="M436" s="458">
        <f aca="true" t="shared" si="16" ref="M436:M480">G436+H436+I436+J436-K436+L436</f>
        <v>80053.9</v>
      </c>
      <c r="P436" s="639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122"/>
      <c r="AS436" s="122"/>
      <c r="AT436" s="122"/>
      <c r="AU436" s="122"/>
    </row>
    <row r="437" spans="1:47" ht="12.75" outlineLevel="1">
      <c r="A437" s="415" t="s">
        <v>2694</v>
      </c>
      <c r="C437" s="455"/>
      <c r="D437" s="455"/>
      <c r="E437" s="446" t="s">
        <v>2695</v>
      </c>
      <c r="F437" s="456" t="str">
        <f t="shared" si="15"/>
        <v>HELEN BOYLAN FDTN</v>
      </c>
      <c r="G437" s="457">
        <v>15827.38</v>
      </c>
      <c r="H437" s="458">
        <v>0</v>
      </c>
      <c r="I437" s="458">
        <v>-341.88</v>
      </c>
      <c r="J437" s="458">
        <v>1017.97</v>
      </c>
      <c r="K437" s="458">
        <v>0</v>
      </c>
      <c r="L437" s="458">
        <v>0</v>
      </c>
      <c r="M437" s="458">
        <f t="shared" si="16"/>
        <v>16503.47</v>
      </c>
      <c r="P437" s="639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122"/>
      <c r="AS437" s="122"/>
      <c r="AT437" s="122"/>
      <c r="AU437" s="122"/>
    </row>
    <row r="438" spans="1:47" ht="12.75" outlineLevel="1">
      <c r="A438" s="415" t="s">
        <v>2696</v>
      </c>
      <c r="C438" s="455"/>
      <c r="D438" s="455"/>
      <c r="E438" s="446" t="s">
        <v>2697</v>
      </c>
      <c r="F438" s="456" t="str">
        <f t="shared" si="15"/>
        <v>D BROOKFIELD SCHP</v>
      </c>
      <c r="G438" s="457">
        <v>109045.17</v>
      </c>
      <c r="H438" s="458">
        <v>0</v>
      </c>
      <c r="I438" s="458">
        <v>-6690.75</v>
      </c>
      <c r="J438" s="458">
        <v>6728.28</v>
      </c>
      <c r="K438" s="458">
        <v>0</v>
      </c>
      <c r="L438" s="458">
        <v>0</v>
      </c>
      <c r="M438" s="458">
        <f t="shared" si="16"/>
        <v>109082.7</v>
      </c>
      <c r="P438" s="639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122"/>
      <c r="AS438" s="122"/>
      <c r="AT438" s="122"/>
      <c r="AU438" s="122"/>
    </row>
    <row r="439" spans="1:47" ht="12.75" outlineLevel="1">
      <c r="A439" s="415" t="s">
        <v>2698</v>
      </c>
      <c r="C439" s="455"/>
      <c r="D439" s="455"/>
      <c r="E439" s="446" t="s">
        <v>2699</v>
      </c>
      <c r="F439" s="456" t="str">
        <f t="shared" si="15"/>
        <v>E CRAVENS MEMORIAL</v>
      </c>
      <c r="G439" s="457">
        <v>15203.82</v>
      </c>
      <c r="H439" s="458">
        <v>0</v>
      </c>
      <c r="I439" s="458">
        <v>-328.42</v>
      </c>
      <c r="J439" s="458">
        <v>977.84</v>
      </c>
      <c r="K439" s="458">
        <v>0</v>
      </c>
      <c r="L439" s="458">
        <v>0</v>
      </c>
      <c r="M439" s="458">
        <f t="shared" si="16"/>
        <v>15853.24</v>
      </c>
      <c r="P439" s="639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122"/>
      <c r="AS439" s="122"/>
      <c r="AT439" s="122"/>
      <c r="AU439" s="122"/>
    </row>
    <row r="440" spans="1:47" ht="12.75" outlineLevel="1">
      <c r="A440" s="415" t="s">
        <v>2700</v>
      </c>
      <c r="C440" s="455"/>
      <c r="D440" s="455"/>
      <c r="E440" s="446" t="s">
        <v>2701</v>
      </c>
      <c r="F440" s="456" t="str">
        <f t="shared" si="15"/>
        <v>JAMES LYNN MEMORIAL</v>
      </c>
      <c r="G440" s="457">
        <v>1120937.81</v>
      </c>
      <c r="H440" s="458">
        <v>0</v>
      </c>
      <c r="I440" s="458">
        <v>-24213.21</v>
      </c>
      <c r="J440" s="458">
        <v>72093.35</v>
      </c>
      <c r="K440" s="458">
        <v>0</v>
      </c>
      <c r="L440" s="458">
        <v>0</v>
      </c>
      <c r="M440" s="458">
        <f t="shared" si="16"/>
        <v>1168817.9500000002</v>
      </c>
      <c r="P440" s="639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122"/>
      <c r="AS440" s="122"/>
      <c r="AT440" s="122"/>
      <c r="AU440" s="122"/>
    </row>
    <row r="441" spans="1:47" ht="12.75" outlineLevel="1">
      <c r="A441" s="415" t="s">
        <v>2702</v>
      </c>
      <c r="C441" s="455"/>
      <c r="D441" s="455"/>
      <c r="E441" s="446" t="s">
        <v>2703</v>
      </c>
      <c r="F441" s="456" t="str">
        <f t="shared" si="15"/>
        <v>MARGOLIS PHARMACY FD</v>
      </c>
      <c r="G441" s="457">
        <v>43776.22</v>
      </c>
      <c r="H441" s="458">
        <v>0</v>
      </c>
      <c r="I441" s="458">
        <v>-945.6</v>
      </c>
      <c r="J441" s="458">
        <v>2815.49</v>
      </c>
      <c r="K441" s="458">
        <v>0</v>
      </c>
      <c r="L441" s="458">
        <v>0</v>
      </c>
      <c r="M441" s="458">
        <f t="shared" si="16"/>
        <v>45646.11</v>
      </c>
      <c r="P441" s="639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122"/>
      <c r="AS441" s="122"/>
      <c r="AT441" s="122"/>
      <c r="AU441" s="122"/>
    </row>
    <row r="442" spans="1:47" ht="12.75" outlineLevel="1">
      <c r="A442" s="415" t="s">
        <v>2704</v>
      </c>
      <c r="C442" s="455"/>
      <c r="D442" s="455"/>
      <c r="E442" s="446" t="s">
        <v>2705</v>
      </c>
      <c r="F442" s="456" t="str">
        <f t="shared" si="15"/>
        <v>MED SCHOOL SCHP FUND</v>
      </c>
      <c r="G442" s="457">
        <v>76343.38</v>
      </c>
      <c r="H442" s="458">
        <v>0</v>
      </c>
      <c r="I442" s="458">
        <v>-1490.93</v>
      </c>
      <c r="J442" s="458">
        <v>4920.42</v>
      </c>
      <c r="K442" s="458">
        <v>0</v>
      </c>
      <c r="L442" s="458">
        <v>0</v>
      </c>
      <c r="M442" s="458">
        <f t="shared" si="16"/>
        <v>79772.87000000001</v>
      </c>
      <c r="P442" s="639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122"/>
      <c r="AS442" s="122"/>
      <c r="AT442" s="122"/>
      <c r="AU442" s="122"/>
    </row>
    <row r="443" spans="1:47" ht="12.75" outlineLevel="1">
      <c r="A443" s="415" t="s">
        <v>2706</v>
      </c>
      <c r="C443" s="455"/>
      <c r="D443" s="455"/>
      <c r="E443" s="446" t="s">
        <v>2707</v>
      </c>
      <c r="F443" s="456" t="str">
        <f t="shared" si="15"/>
        <v>G MORGOLUS MEM SCHP</v>
      </c>
      <c r="G443" s="457">
        <v>5992.38</v>
      </c>
      <c r="H443" s="458">
        <v>0</v>
      </c>
      <c r="I443" s="458">
        <v>-129.45</v>
      </c>
      <c r="J443" s="458">
        <v>385.41</v>
      </c>
      <c r="K443" s="458">
        <v>0</v>
      </c>
      <c r="L443" s="458">
        <v>0</v>
      </c>
      <c r="M443" s="458">
        <f t="shared" si="16"/>
        <v>6248.34</v>
      </c>
      <c r="P443" s="639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122"/>
      <c r="AS443" s="122"/>
      <c r="AT443" s="122"/>
      <c r="AU443" s="122"/>
    </row>
    <row r="444" spans="1:47" ht="12.75" outlineLevel="1">
      <c r="A444" s="415" t="s">
        <v>2708</v>
      </c>
      <c r="C444" s="455"/>
      <c r="D444" s="455"/>
      <c r="E444" s="446" t="s">
        <v>2709</v>
      </c>
      <c r="F444" s="456" t="str">
        <f t="shared" si="15"/>
        <v>WM &amp; CATH REPP MEM</v>
      </c>
      <c r="G444" s="457">
        <v>109156.67</v>
      </c>
      <c r="H444" s="458">
        <v>0</v>
      </c>
      <c r="I444" s="458">
        <v>0</v>
      </c>
      <c r="J444" s="458">
        <v>-955.12</v>
      </c>
      <c r="K444" s="458">
        <v>0</v>
      </c>
      <c r="L444" s="458">
        <v>0</v>
      </c>
      <c r="M444" s="458">
        <f t="shared" si="16"/>
        <v>108201.55</v>
      </c>
      <c r="P444" s="639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122"/>
      <c r="AS444" s="122"/>
      <c r="AT444" s="122"/>
      <c r="AU444" s="122"/>
    </row>
    <row r="445" spans="1:47" ht="12.75" outlineLevel="1">
      <c r="A445" s="415" t="s">
        <v>2710</v>
      </c>
      <c r="C445" s="455"/>
      <c r="D445" s="455"/>
      <c r="E445" s="446" t="s">
        <v>2711</v>
      </c>
      <c r="F445" s="456" t="str">
        <f t="shared" si="15"/>
        <v>HUGH SPEER FELLOW</v>
      </c>
      <c r="G445" s="457">
        <v>32638.46</v>
      </c>
      <c r="H445" s="458">
        <v>0</v>
      </c>
      <c r="I445" s="458">
        <v>-704.59</v>
      </c>
      <c r="J445" s="458">
        <v>2099.21</v>
      </c>
      <c r="K445" s="458">
        <v>0</v>
      </c>
      <c r="L445" s="458">
        <v>0</v>
      </c>
      <c r="M445" s="458">
        <f t="shared" si="16"/>
        <v>34033.08</v>
      </c>
      <c r="P445" s="639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122"/>
      <c r="AS445" s="122"/>
      <c r="AT445" s="122"/>
      <c r="AU445" s="122"/>
    </row>
    <row r="446" spans="1:47" ht="12.75" outlineLevel="1">
      <c r="A446" s="415" t="s">
        <v>2712</v>
      </c>
      <c r="C446" s="455"/>
      <c r="D446" s="455"/>
      <c r="E446" s="446" t="s">
        <v>2713</v>
      </c>
      <c r="F446" s="456" t="str">
        <f t="shared" si="15"/>
        <v>UMKC TALENT SCHOLARS</v>
      </c>
      <c r="G446" s="457">
        <v>216364.93</v>
      </c>
      <c r="H446" s="458">
        <v>0</v>
      </c>
      <c r="I446" s="458">
        <v>-4673.68</v>
      </c>
      <c r="J446" s="458">
        <v>13915.57</v>
      </c>
      <c r="K446" s="458">
        <v>0</v>
      </c>
      <c r="L446" s="458">
        <v>0</v>
      </c>
      <c r="M446" s="458">
        <f t="shared" si="16"/>
        <v>225606.82</v>
      </c>
      <c r="P446" s="639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122"/>
      <c r="AS446" s="122"/>
      <c r="AT446" s="122"/>
      <c r="AU446" s="122"/>
    </row>
    <row r="447" spans="1:47" ht="12.75" outlineLevel="1">
      <c r="A447" s="415" t="s">
        <v>2714</v>
      </c>
      <c r="C447" s="455"/>
      <c r="D447" s="455"/>
      <c r="E447" s="446" t="s">
        <v>2715</v>
      </c>
      <c r="F447" s="456" t="str">
        <f t="shared" si="15"/>
        <v>DAVID WILLOCK FUND</v>
      </c>
      <c r="G447" s="457">
        <v>99152.84</v>
      </c>
      <c r="H447" s="458">
        <v>0</v>
      </c>
      <c r="I447" s="458">
        <v>0</v>
      </c>
      <c r="J447" s="458">
        <v>-867.63</v>
      </c>
      <c r="K447" s="458">
        <v>0</v>
      </c>
      <c r="L447" s="458">
        <v>0</v>
      </c>
      <c r="M447" s="458">
        <f t="shared" si="16"/>
        <v>98285.20999999999</v>
      </c>
      <c r="P447" s="639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122"/>
      <c r="AS447" s="122"/>
      <c r="AT447" s="122"/>
      <c r="AU447" s="122"/>
    </row>
    <row r="448" spans="1:47" ht="12.75" outlineLevel="1">
      <c r="A448" s="415" t="s">
        <v>2716</v>
      </c>
      <c r="C448" s="455"/>
      <c r="D448" s="455"/>
      <c r="E448" s="446" t="s">
        <v>2717</v>
      </c>
      <c r="F448" s="456" t="str">
        <f t="shared" si="15"/>
        <v>BEISTLE MEM RESCH FD</v>
      </c>
      <c r="G448" s="457">
        <v>104282.41</v>
      </c>
      <c r="H448" s="458">
        <v>0</v>
      </c>
      <c r="I448" s="458">
        <v>0</v>
      </c>
      <c r="J448" s="458">
        <v>-912.5</v>
      </c>
      <c r="K448" s="458">
        <v>0</v>
      </c>
      <c r="L448" s="458">
        <v>0</v>
      </c>
      <c r="M448" s="458">
        <f t="shared" si="16"/>
        <v>103369.91</v>
      </c>
      <c r="P448" s="639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122"/>
      <c r="AS448" s="122"/>
      <c r="AT448" s="122"/>
      <c r="AU448" s="122"/>
    </row>
    <row r="449" spans="1:47" ht="12.75" outlineLevel="1">
      <c r="A449" s="415" t="s">
        <v>2718</v>
      </c>
      <c r="C449" s="455"/>
      <c r="D449" s="455"/>
      <c r="E449" s="446" t="s">
        <v>2719</v>
      </c>
      <c r="F449" s="456" t="str">
        <f t="shared" si="15"/>
        <v>R K BERNARD LIBR FD</v>
      </c>
      <c r="G449" s="457">
        <v>10123.14</v>
      </c>
      <c r="H449" s="458">
        <v>0</v>
      </c>
      <c r="I449" s="458">
        <v>-218.67</v>
      </c>
      <c r="J449" s="458">
        <v>651.06</v>
      </c>
      <c r="K449" s="458">
        <v>0</v>
      </c>
      <c r="L449" s="458">
        <v>0</v>
      </c>
      <c r="M449" s="458">
        <f t="shared" si="16"/>
        <v>10555.529999999999</v>
      </c>
      <c r="P449" s="639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122"/>
      <c r="AS449" s="122"/>
      <c r="AT449" s="122"/>
      <c r="AU449" s="122"/>
    </row>
    <row r="450" spans="1:47" ht="12.75" outlineLevel="1">
      <c r="A450" s="415" t="s">
        <v>2720</v>
      </c>
      <c r="C450" s="455"/>
      <c r="D450" s="455"/>
      <c r="E450" s="446" t="s">
        <v>2721</v>
      </c>
      <c r="F450" s="456" t="str">
        <f t="shared" si="15"/>
        <v>NEW HORIZONS ENDOW</v>
      </c>
      <c r="G450" s="457">
        <v>674318.63</v>
      </c>
      <c r="H450" s="458">
        <v>0</v>
      </c>
      <c r="I450" s="458">
        <v>-14565.86</v>
      </c>
      <c r="J450" s="458">
        <v>43368.97</v>
      </c>
      <c r="K450" s="458">
        <v>0</v>
      </c>
      <c r="L450" s="458">
        <v>0</v>
      </c>
      <c r="M450" s="458">
        <f t="shared" si="16"/>
        <v>703121.74</v>
      </c>
      <c r="P450" s="639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122"/>
      <c r="AS450" s="122"/>
      <c r="AT450" s="122"/>
      <c r="AU450" s="122"/>
    </row>
    <row r="451" spans="1:47" ht="12.75" outlineLevel="1">
      <c r="A451" s="415" t="s">
        <v>2722</v>
      </c>
      <c r="C451" s="455"/>
      <c r="D451" s="455"/>
      <c r="E451" s="446" t="s">
        <v>2723</v>
      </c>
      <c r="F451" s="456" t="str">
        <f t="shared" si="15"/>
        <v>ELIZABETH EGE FUND</v>
      </c>
      <c r="G451" s="457">
        <v>70028.16</v>
      </c>
      <c r="H451" s="458">
        <v>0</v>
      </c>
      <c r="I451" s="458">
        <v>-1512.66</v>
      </c>
      <c r="J451" s="458">
        <v>4503.88</v>
      </c>
      <c r="K451" s="458">
        <v>0</v>
      </c>
      <c r="L451" s="458">
        <v>0</v>
      </c>
      <c r="M451" s="458">
        <f t="shared" si="16"/>
        <v>73019.38</v>
      </c>
      <c r="P451" s="639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  <c r="AN451" s="122"/>
      <c r="AO451" s="122"/>
      <c r="AP451" s="122"/>
      <c r="AQ451" s="122"/>
      <c r="AR451" s="122"/>
      <c r="AS451" s="122"/>
      <c r="AT451" s="122"/>
      <c r="AU451" s="122"/>
    </row>
    <row r="452" spans="1:47" ht="12.75" outlineLevel="1">
      <c r="A452" s="415" t="s">
        <v>2724</v>
      </c>
      <c r="C452" s="455"/>
      <c r="D452" s="455"/>
      <c r="E452" s="446" t="s">
        <v>2725</v>
      </c>
      <c r="F452" s="456" t="str">
        <f t="shared" si="15"/>
        <v>DEAN ELLISON PROFLAW</v>
      </c>
      <c r="G452" s="457">
        <v>42012.28</v>
      </c>
      <c r="H452" s="458">
        <v>0</v>
      </c>
      <c r="I452" s="458">
        <v>-907.5</v>
      </c>
      <c r="J452" s="458">
        <v>2702.05</v>
      </c>
      <c r="K452" s="458">
        <v>0</v>
      </c>
      <c r="L452" s="458">
        <v>0</v>
      </c>
      <c r="M452" s="458">
        <f t="shared" si="16"/>
        <v>43806.83</v>
      </c>
      <c r="P452" s="639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  <c r="AN452" s="122"/>
      <c r="AO452" s="122"/>
      <c r="AP452" s="122"/>
      <c r="AQ452" s="122"/>
      <c r="AR452" s="122"/>
      <c r="AS452" s="122"/>
      <c r="AT452" s="122"/>
      <c r="AU452" s="122"/>
    </row>
    <row r="453" spans="1:47" ht="12.75" outlineLevel="1">
      <c r="A453" s="415" t="s">
        <v>2726</v>
      </c>
      <c r="C453" s="455"/>
      <c r="D453" s="455"/>
      <c r="E453" s="446" t="s">
        <v>2727</v>
      </c>
      <c r="F453" s="456" t="str">
        <f t="shared" si="15"/>
        <v>FLARSHEIM BEUTIF FD</v>
      </c>
      <c r="G453" s="457">
        <v>12010379.43</v>
      </c>
      <c r="H453" s="458">
        <v>40</v>
      </c>
      <c r="I453" s="458">
        <v>-379247.38</v>
      </c>
      <c r="J453" s="458">
        <v>764577.79</v>
      </c>
      <c r="K453" s="458">
        <v>0</v>
      </c>
      <c r="L453" s="458">
        <v>0</v>
      </c>
      <c r="M453" s="458">
        <f t="shared" si="16"/>
        <v>12395749.84</v>
      </c>
      <c r="P453" s="639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122"/>
      <c r="AS453" s="122"/>
      <c r="AT453" s="122"/>
      <c r="AU453" s="122"/>
    </row>
    <row r="454" spans="1:47" ht="12.75" outlineLevel="1">
      <c r="A454" s="415" t="s">
        <v>2728</v>
      </c>
      <c r="C454" s="455"/>
      <c r="D454" s="455"/>
      <c r="E454" s="446" t="s">
        <v>2729</v>
      </c>
      <c r="F454" s="456" t="str">
        <f t="shared" si="15"/>
        <v>H HASKELL PROF-SOCSC</v>
      </c>
      <c r="G454" s="457">
        <v>279379.08</v>
      </c>
      <c r="H454" s="458">
        <v>0</v>
      </c>
      <c r="I454" s="458">
        <v>-6034.83</v>
      </c>
      <c r="J454" s="458">
        <v>17968.33</v>
      </c>
      <c r="K454" s="458">
        <v>0</v>
      </c>
      <c r="L454" s="458">
        <v>0</v>
      </c>
      <c r="M454" s="458">
        <f t="shared" si="16"/>
        <v>291312.58</v>
      </c>
      <c r="P454" s="639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122"/>
      <c r="AS454" s="122"/>
      <c r="AT454" s="122"/>
      <c r="AU454" s="122"/>
    </row>
    <row r="455" spans="1:47" ht="12.75" outlineLevel="1">
      <c r="A455" s="415" t="s">
        <v>2730</v>
      </c>
      <c r="C455" s="455"/>
      <c r="D455" s="455"/>
      <c r="E455" s="446" t="s">
        <v>2731</v>
      </c>
      <c r="F455" s="456" t="str">
        <f t="shared" si="15"/>
        <v>B MCCOLLUM - DENT</v>
      </c>
      <c r="G455" s="457">
        <v>326950.07</v>
      </c>
      <c r="H455" s="458">
        <v>0</v>
      </c>
      <c r="I455" s="458">
        <v>-7062.39</v>
      </c>
      <c r="J455" s="458">
        <v>21027.88</v>
      </c>
      <c r="K455" s="458">
        <v>0</v>
      </c>
      <c r="L455" s="458">
        <v>0</v>
      </c>
      <c r="M455" s="458">
        <f t="shared" si="16"/>
        <v>340915.56</v>
      </c>
      <c r="P455" s="639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122"/>
      <c r="AS455" s="122"/>
      <c r="AT455" s="122"/>
      <c r="AU455" s="122"/>
    </row>
    <row r="456" spans="1:47" ht="12.75" outlineLevel="1">
      <c r="A456" s="415" t="s">
        <v>2732</v>
      </c>
      <c r="C456" s="455"/>
      <c r="D456" s="455"/>
      <c r="E456" s="446" t="s">
        <v>2733</v>
      </c>
      <c r="F456" s="456" t="str">
        <f t="shared" si="15"/>
        <v>S MORRISON INT MED</v>
      </c>
      <c r="G456" s="457">
        <v>2082863.14</v>
      </c>
      <c r="H456" s="458">
        <v>0</v>
      </c>
      <c r="I456" s="458">
        <v>-44866.48</v>
      </c>
      <c r="J456" s="458">
        <v>133968.01</v>
      </c>
      <c r="K456" s="458">
        <v>0</v>
      </c>
      <c r="L456" s="458">
        <v>0</v>
      </c>
      <c r="M456" s="458">
        <f t="shared" si="16"/>
        <v>2171964.67</v>
      </c>
      <c r="P456" s="639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122"/>
      <c r="AS456" s="122"/>
      <c r="AT456" s="122"/>
      <c r="AU456" s="122"/>
    </row>
    <row r="457" spans="1:47" ht="12.75" outlineLevel="1">
      <c r="A457" s="415" t="s">
        <v>2734</v>
      </c>
      <c r="C457" s="455"/>
      <c r="D457" s="455"/>
      <c r="E457" s="446" t="s">
        <v>2735</v>
      </c>
      <c r="F457" s="456" t="str">
        <f t="shared" si="15"/>
        <v>E PIERSON FUND</v>
      </c>
      <c r="G457" s="457">
        <v>228176.01</v>
      </c>
      <c r="H457" s="458">
        <v>0</v>
      </c>
      <c r="I457" s="458">
        <v>-4928.8</v>
      </c>
      <c r="J457" s="458">
        <v>14675.2</v>
      </c>
      <c r="K457" s="458">
        <v>0</v>
      </c>
      <c r="L457" s="458">
        <v>0</v>
      </c>
      <c r="M457" s="458">
        <f t="shared" si="16"/>
        <v>237922.41000000003</v>
      </c>
      <c r="P457" s="639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122"/>
      <c r="AS457" s="122"/>
      <c r="AT457" s="122"/>
      <c r="AU457" s="122"/>
    </row>
    <row r="458" spans="1:47" ht="12.75" outlineLevel="1">
      <c r="A458" s="415" t="s">
        <v>2736</v>
      </c>
      <c r="C458" s="455"/>
      <c r="D458" s="455"/>
      <c r="E458" s="446" t="s">
        <v>2737</v>
      </c>
      <c r="F458" s="456" t="str">
        <f t="shared" si="15"/>
        <v>PIERSON MAINT &amp; LEC</v>
      </c>
      <c r="G458" s="457">
        <v>109781.49</v>
      </c>
      <c r="H458" s="458">
        <v>0</v>
      </c>
      <c r="I458" s="458">
        <v>-2371.37</v>
      </c>
      <c r="J458" s="458">
        <v>7060.62</v>
      </c>
      <c r="K458" s="458">
        <v>0</v>
      </c>
      <c r="L458" s="458">
        <v>0</v>
      </c>
      <c r="M458" s="458">
        <f t="shared" si="16"/>
        <v>114470.74</v>
      </c>
      <c r="P458" s="639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122"/>
      <c r="AS458" s="122"/>
      <c r="AT458" s="122"/>
      <c r="AU458" s="122"/>
    </row>
    <row r="459" spans="1:47" ht="12.75" outlineLevel="1">
      <c r="A459" s="415" t="s">
        <v>2738</v>
      </c>
      <c r="C459" s="455"/>
      <c r="D459" s="455"/>
      <c r="E459" s="446" t="s">
        <v>2739</v>
      </c>
      <c r="F459" s="456" t="str">
        <f t="shared" si="15"/>
        <v>PHMC EDUCATION FUND</v>
      </c>
      <c r="G459" s="457">
        <v>84508.15</v>
      </c>
      <c r="H459" s="458">
        <v>0</v>
      </c>
      <c r="I459" s="458">
        <v>-1825.44</v>
      </c>
      <c r="J459" s="458">
        <v>5435.14</v>
      </c>
      <c r="K459" s="458">
        <v>0</v>
      </c>
      <c r="L459" s="458">
        <v>0</v>
      </c>
      <c r="M459" s="458">
        <f t="shared" si="16"/>
        <v>88117.84999999999</v>
      </c>
      <c r="P459" s="639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122"/>
      <c r="AS459" s="122"/>
      <c r="AT459" s="122"/>
      <c r="AU459" s="122"/>
    </row>
    <row r="460" spans="1:47" ht="12.75" outlineLevel="1">
      <c r="A460" s="415" t="s">
        <v>2740</v>
      </c>
      <c r="C460" s="455"/>
      <c r="D460" s="455"/>
      <c r="E460" s="446" t="s">
        <v>2741</v>
      </c>
      <c r="F460" s="456" t="str">
        <f t="shared" si="15"/>
        <v>M RINEHART FAC DEV</v>
      </c>
      <c r="G460" s="457">
        <v>792544.6</v>
      </c>
      <c r="H460" s="458">
        <v>0</v>
      </c>
      <c r="I460" s="458">
        <v>-17119.65</v>
      </c>
      <c r="J460" s="458">
        <v>50972.67</v>
      </c>
      <c r="K460" s="458">
        <v>0</v>
      </c>
      <c r="L460" s="458">
        <v>0</v>
      </c>
      <c r="M460" s="458">
        <f t="shared" si="16"/>
        <v>826397.62</v>
      </c>
      <c r="P460" s="639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122"/>
      <c r="AS460" s="122"/>
      <c r="AT460" s="122"/>
      <c r="AU460" s="122"/>
    </row>
    <row r="461" spans="1:47" ht="12.75" outlineLevel="1">
      <c r="A461" s="415" t="s">
        <v>2742</v>
      </c>
      <c r="C461" s="455"/>
      <c r="D461" s="455"/>
      <c r="E461" s="446" t="s">
        <v>2743</v>
      </c>
      <c r="F461" s="456" t="str">
        <f t="shared" si="15"/>
        <v>NORMAN H ROYALL FUND</v>
      </c>
      <c r="G461" s="457">
        <v>6394.43</v>
      </c>
      <c r="H461" s="458">
        <v>100</v>
      </c>
      <c r="I461" s="458">
        <v>0.23</v>
      </c>
      <c r="J461" s="458">
        <v>-55.83</v>
      </c>
      <c r="K461" s="458">
        <v>0</v>
      </c>
      <c r="L461" s="458">
        <v>0</v>
      </c>
      <c r="M461" s="458">
        <f t="shared" si="16"/>
        <v>6438.83</v>
      </c>
      <c r="P461" s="639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122"/>
      <c r="AS461" s="122"/>
      <c r="AT461" s="122"/>
      <c r="AU461" s="122"/>
    </row>
    <row r="462" spans="1:47" ht="12.75" outlineLevel="1">
      <c r="A462" s="415" t="s">
        <v>2744</v>
      </c>
      <c r="C462" s="455"/>
      <c r="D462" s="455"/>
      <c r="E462" s="446" t="s">
        <v>2745</v>
      </c>
      <c r="F462" s="456" t="str">
        <f t="shared" si="15"/>
        <v>BIO SCI RESEARCH ENH</v>
      </c>
      <c r="G462" s="457">
        <v>945891.19</v>
      </c>
      <c r="H462" s="458">
        <v>0</v>
      </c>
      <c r="I462" s="458">
        <v>-20432.06</v>
      </c>
      <c r="J462" s="458">
        <v>60835.19</v>
      </c>
      <c r="K462" s="458">
        <v>0</v>
      </c>
      <c r="L462" s="458">
        <v>0</v>
      </c>
      <c r="M462" s="458">
        <f t="shared" si="16"/>
        <v>986294.3199999998</v>
      </c>
      <c r="P462" s="639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122"/>
      <c r="AS462" s="122"/>
      <c r="AT462" s="122"/>
      <c r="AU462" s="122"/>
    </row>
    <row r="463" spans="1:47" ht="12.75" outlineLevel="1">
      <c r="A463" s="415" t="s">
        <v>2746</v>
      </c>
      <c r="C463" s="455"/>
      <c r="D463" s="455"/>
      <c r="E463" s="446" t="s">
        <v>2747</v>
      </c>
      <c r="F463" s="456" t="str">
        <f t="shared" si="15"/>
        <v>JOHN STRANDBERG LIB</v>
      </c>
      <c r="G463" s="457">
        <v>120991.24</v>
      </c>
      <c r="H463" s="458">
        <v>3547.72</v>
      </c>
      <c r="I463" s="458">
        <v>-533.63</v>
      </c>
      <c r="J463" s="458">
        <v>7917.32</v>
      </c>
      <c r="K463" s="458">
        <v>0</v>
      </c>
      <c r="L463" s="458">
        <v>0</v>
      </c>
      <c r="M463" s="458">
        <f t="shared" si="16"/>
        <v>131922.65</v>
      </c>
      <c r="P463" s="639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122"/>
      <c r="AS463" s="122"/>
      <c r="AT463" s="122"/>
      <c r="AU463" s="122"/>
    </row>
    <row r="464" spans="1:47" ht="12.75" outlineLevel="1">
      <c r="A464" s="415" t="s">
        <v>2748</v>
      </c>
      <c r="C464" s="455"/>
      <c r="D464" s="455"/>
      <c r="E464" s="446" t="s">
        <v>2749</v>
      </c>
      <c r="F464" s="456" t="str">
        <f t="shared" si="15"/>
        <v>NELL STEVENSON FUND</v>
      </c>
      <c r="G464" s="457">
        <v>52833.74</v>
      </c>
      <c r="H464" s="458">
        <v>0</v>
      </c>
      <c r="I464" s="458">
        <v>-1141.25</v>
      </c>
      <c r="J464" s="458">
        <v>3398.01</v>
      </c>
      <c r="K464" s="458">
        <v>0</v>
      </c>
      <c r="L464" s="458">
        <v>0</v>
      </c>
      <c r="M464" s="458">
        <f t="shared" si="16"/>
        <v>55090.5</v>
      </c>
      <c r="P464" s="639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122"/>
      <c r="AD464" s="122"/>
      <c r="AE464" s="122"/>
      <c r="AF464" s="122"/>
      <c r="AG464" s="122"/>
      <c r="AH464" s="122"/>
      <c r="AI464" s="122"/>
      <c r="AJ464" s="122"/>
      <c r="AK464" s="122"/>
      <c r="AL464" s="122"/>
      <c r="AM464" s="122"/>
      <c r="AN464" s="122"/>
      <c r="AO464" s="122"/>
      <c r="AP464" s="122"/>
      <c r="AQ464" s="122"/>
      <c r="AR464" s="122"/>
      <c r="AS464" s="122"/>
      <c r="AT464" s="122"/>
      <c r="AU464" s="122"/>
    </row>
    <row r="465" spans="1:47" ht="12.75" outlineLevel="1">
      <c r="A465" s="415" t="s">
        <v>2750</v>
      </c>
      <c r="C465" s="455"/>
      <c r="D465" s="455"/>
      <c r="E465" s="446" t="s">
        <v>2751</v>
      </c>
      <c r="F465" s="456" t="str">
        <f t="shared" si="15"/>
        <v>TYLER CHILDREN FUND</v>
      </c>
      <c r="G465" s="457">
        <v>16388.7</v>
      </c>
      <c r="H465" s="458">
        <v>0</v>
      </c>
      <c r="I465" s="458">
        <v>-354.01</v>
      </c>
      <c r="J465" s="458">
        <v>1054.05</v>
      </c>
      <c r="K465" s="458">
        <v>0</v>
      </c>
      <c r="L465" s="458">
        <v>0</v>
      </c>
      <c r="M465" s="458">
        <f t="shared" si="16"/>
        <v>17088.74</v>
      </c>
      <c r="P465" s="639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2"/>
      <c r="AQ465" s="122"/>
      <c r="AR465" s="122"/>
      <c r="AS465" s="122"/>
      <c r="AT465" s="122"/>
      <c r="AU465" s="122"/>
    </row>
    <row r="466" spans="1:47" ht="12.75" outlineLevel="1">
      <c r="A466" s="415" t="s">
        <v>2752</v>
      </c>
      <c r="C466" s="455"/>
      <c r="D466" s="455"/>
      <c r="E466" s="446" t="s">
        <v>2753</v>
      </c>
      <c r="F466" s="456" t="str">
        <f t="shared" si="15"/>
        <v>UNIV LIBR SOUND ARCH</v>
      </c>
      <c r="G466" s="457">
        <v>88455.15</v>
      </c>
      <c r="H466" s="458">
        <v>50</v>
      </c>
      <c r="I466" s="458">
        <v>-1910.15</v>
      </c>
      <c r="J466" s="458">
        <v>5689.88</v>
      </c>
      <c r="K466" s="458">
        <v>0</v>
      </c>
      <c r="L466" s="458">
        <v>0</v>
      </c>
      <c r="M466" s="458">
        <f t="shared" si="16"/>
        <v>92284.88</v>
      </c>
      <c r="P466" s="639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22"/>
      <c r="AI466" s="122"/>
      <c r="AJ466" s="122"/>
      <c r="AK466" s="122"/>
      <c r="AL466" s="122"/>
      <c r="AM466" s="122"/>
      <c r="AN466" s="122"/>
      <c r="AO466" s="122"/>
      <c r="AP466" s="122"/>
      <c r="AQ466" s="122"/>
      <c r="AR466" s="122"/>
      <c r="AS466" s="122"/>
      <c r="AT466" s="122"/>
      <c r="AU466" s="122"/>
    </row>
    <row r="467" spans="1:47" ht="12.75" outlineLevel="1">
      <c r="A467" s="415" t="s">
        <v>2754</v>
      </c>
      <c r="C467" s="455"/>
      <c r="D467" s="455"/>
      <c r="E467" s="446" t="s">
        <v>2755</v>
      </c>
      <c r="F467" s="456" t="str">
        <f t="shared" si="15"/>
        <v>RHETA SOSLAND CHLD &amp; FAM DVLP</v>
      </c>
      <c r="G467" s="457">
        <v>200495.79</v>
      </c>
      <c r="H467" s="458">
        <v>250000</v>
      </c>
      <c r="I467" s="458">
        <v>341.78</v>
      </c>
      <c r="J467" s="458">
        <v>29123.53</v>
      </c>
      <c r="K467" s="458">
        <v>42</v>
      </c>
      <c r="L467" s="458">
        <v>0</v>
      </c>
      <c r="M467" s="458">
        <f t="shared" si="16"/>
        <v>479919.1000000001</v>
      </c>
      <c r="P467" s="639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Q467" s="122"/>
      <c r="AR467" s="122"/>
      <c r="AS467" s="122"/>
      <c r="AT467" s="122"/>
      <c r="AU467" s="122"/>
    </row>
    <row r="468" spans="1:47" ht="12.75" outlineLevel="1">
      <c r="A468" s="415" t="s">
        <v>1856</v>
      </c>
      <c r="C468" s="455"/>
      <c r="D468" s="455"/>
      <c r="E468" s="446" t="s">
        <v>1857</v>
      </c>
      <c r="F468" s="456" t="str">
        <f t="shared" si="15"/>
        <v>M SIRRIDGE LECT FUND</v>
      </c>
      <c r="G468" s="457">
        <v>17424.8</v>
      </c>
      <c r="H468" s="458">
        <v>100</v>
      </c>
      <c r="I468" s="458">
        <v>-374</v>
      </c>
      <c r="J468" s="458">
        <v>1129.75</v>
      </c>
      <c r="K468" s="458">
        <v>-40</v>
      </c>
      <c r="L468" s="458">
        <v>0</v>
      </c>
      <c r="M468" s="458">
        <f t="shared" si="16"/>
        <v>18320.55</v>
      </c>
      <c r="P468" s="639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Q468" s="122"/>
      <c r="AR468" s="122"/>
      <c r="AS468" s="122"/>
      <c r="AT468" s="122"/>
      <c r="AU468" s="122"/>
    </row>
    <row r="469" spans="1:47" ht="12.75" outlineLevel="1">
      <c r="A469" s="415" t="s">
        <v>2756</v>
      </c>
      <c r="C469" s="455"/>
      <c r="D469" s="455"/>
      <c r="E469" s="446" t="s">
        <v>2757</v>
      </c>
      <c r="F469" s="456" t="str">
        <f t="shared" si="15"/>
        <v>BARTHOLOMEW FUND</v>
      </c>
      <c r="G469" s="457">
        <v>9169.33</v>
      </c>
      <c r="H469" s="458">
        <v>0</v>
      </c>
      <c r="I469" s="458">
        <v>-198.07</v>
      </c>
      <c r="J469" s="458">
        <v>589.73</v>
      </c>
      <c r="K469" s="458">
        <v>0</v>
      </c>
      <c r="L469" s="458">
        <v>0</v>
      </c>
      <c r="M469" s="458">
        <f t="shared" si="16"/>
        <v>9560.99</v>
      </c>
      <c r="P469" s="639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2"/>
      <c r="AH469" s="122"/>
      <c r="AI469" s="122"/>
      <c r="AJ469" s="122"/>
      <c r="AK469" s="122"/>
      <c r="AL469" s="122"/>
      <c r="AM469" s="122"/>
      <c r="AN469" s="122"/>
      <c r="AO469" s="122"/>
      <c r="AP469" s="122"/>
      <c r="AQ469" s="122"/>
      <c r="AR469" s="122"/>
      <c r="AS469" s="122"/>
      <c r="AT469" s="122"/>
      <c r="AU469" s="122"/>
    </row>
    <row r="470" spans="1:47" ht="12.75" outlineLevel="1">
      <c r="A470" s="415" t="s">
        <v>2758</v>
      </c>
      <c r="C470" s="455"/>
      <c r="D470" s="455"/>
      <c r="E470" s="446" t="s">
        <v>2759</v>
      </c>
      <c r="F470" s="456" t="str">
        <f t="shared" si="15"/>
        <v>UMKC BLACK SCHP</v>
      </c>
      <c r="G470" s="457">
        <v>201474.71</v>
      </c>
      <c r="H470" s="458">
        <v>9705</v>
      </c>
      <c r="I470" s="458">
        <v>-4212.62</v>
      </c>
      <c r="J470" s="458">
        <v>13110.75</v>
      </c>
      <c r="K470" s="458">
        <v>0</v>
      </c>
      <c r="L470" s="458">
        <v>0</v>
      </c>
      <c r="M470" s="458">
        <f t="shared" si="16"/>
        <v>220077.84</v>
      </c>
      <c r="P470" s="639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22"/>
      <c r="AI470" s="122"/>
      <c r="AJ470" s="122"/>
      <c r="AK470" s="122"/>
      <c r="AL470" s="122"/>
      <c r="AM470" s="122"/>
      <c r="AN470" s="122"/>
      <c r="AO470" s="122"/>
      <c r="AP470" s="122"/>
      <c r="AQ470" s="122"/>
      <c r="AR470" s="122"/>
      <c r="AS470" s="122"/>
      <c r="AT470" s="122"/>
      <c r="AU470" s="122"/>
    </row>
    <row r="471" spans="1:47" ht="12.75" outlineLevel="1">
      <c r="A471" s="415" t="s">
        <v>1942</v>
      </c>
      <c r="C471" s="455"/>
      <c r="D471" s="455"/>
      <c r="E471" s="446" t="s">
        <v>1943</v>
      </c>
      <c r="F471" s="456" t="str">
        <f t="shared" si="15"/>
        <v>DIV ACCOUNTANCY RESOURCE ENDW</v>
      </c>
      <c r="G471" s="457">
        <v>108100.79</v>
      </c>
      <c r="H471" s="458">
        <v>0</v>
      </c>
      <c r="I471" s="458">
        <v>-2358.61</v>
      </c>
      <c r="J471" s="458">
        <v>6950.97</v>
      </c>
      <c r="K471" s="458">
        <v>0</v>
      </c>
      <c r="L471" s="458">
        <v>0</v>
      </c>
      <c r="M471" s="458">
        <f t="shared" si="16"/>
        <v>112693.15</v>
      </c>
      <c r="P471" s="639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2"/>
      <c r="AO471" s="122"/>
      <c r="AP471" s="122"/>
      <c r="AQ471" s="122"/>
      <c r="AR471" s="122"/>
      <c r="AS471" s="122"/>
      <c r="AT471" s="122"/>
      <c r="AU471" s="122"/>
    </row>
    <row r="472" spans="1:47" ht="12.75" outlineLevel="1">
      <c r="A472" s="415" t="s">
        <v>2760</v>
      </c>
      <c r="C472" s="455"/>
      <c r="D472" s="455"/>
      <c r="E472" s="446" t="s">
        <v>2761</v>
      </c>
      <c r="F472" s="456" t="str">
        <f t="shared" si="15"/>
        <v>LIFE MEMBER FUND</v>
      </c>
      <c r="G472" s="457">
        <v>170579.1</v>
      </c>
      <c r="H472" s="458">
        <v>12590</v>
      </c>
      <c r="I472" s="458">
        <v>-3154.05</v>
      </c>
      <c r="J472" s="458">
        <v>11367.71</v>
      </c>
      <c r="K472" s="458">
        <v>0</v>
      </c>
      <c r="L472" s="458">
        <v>0</v>
      </c>
      <c r="M472" s="458">
        <f t="shared" si="16"/>
        <v>191382.76</v>
      </c>
      <c r="P472" s="639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  <c r="AM472" s="122"/>
      <c r="AN472" s="122"/>
      <c r="AO472" s="122"/>
      <c r="AP472" s="122"/>
      <c r="AQ472" s="122"/>
      <c r="AR472" s="122"/>
      <c r="AS472" s="122"/>
      <c r="AT472" s="122"/>
      <c r="AU472" s="122"/>
    </row>
    <row r="473" spans="1:47" ht="12.75" outlineLevel="1">
      <c r="A473" s="415" t="s">
        <v>2762</v>
      </c>
      <c r="C473" s="455"/>
      <c r="D473" s="455"/>
      <c r="E473" s="446" t="s">
        <v>2763</v>
      </c>
      <c r="F473" s="456" t="str">
        <f t="shared" si="15"/>
        <v>NORMAN L. SCHWARTZ MEM FUND</v>
      </c>
      <c r="G473" s="457">
        <v>12608.53</v>
      </c>
      <c r="H473" s="458">
        <v>0</v>
      </c>
      <c r="I473" s="458">
        <v>-272.35</v>
      </c>
      <c r="J473" s="458">
        <v>810.91</v>
      </c>
      <c r="K473" s="458">
        <v>0</v>
      </c>
      <c r="L473" s="458">
        <v>0</v>
      </c>
      <c r="M473" s="458">
        <f t="shared" si="16"/>
        <v>13147.09</v>
      </c>
      <c r="P473" s="639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2"/>
      <c r="AH473" s="122"/>
      <c r="AI473" s="122"/>
      <c r="AJ473" s="122"/>
      <c r="AK473" s="122"/>
      <c r="AL473" s="122"/>
      <c r="AM473" s="122"/>
      <c r="AN473" s="122"/>
      <c r="AO473" s="122"/>
      <c r="AP473" s="122"/>
      <c r="AQ473" s="122"/>
      <c r="AR473" s="122"/>
      <c r="AS473" s="122"/>
      <c r="AT473" s="122"/>
      <c r="AU473" s="122"/>
    </row>
    <row r="474" spans="1:47" ht="12.75" outlineLevel="1">
      <c r="A474" s="415" t="s">
        <v>2764</v>
      </c>
      <c r="C474" s="455"/>
      <c r="D474" s="455"/>
      <c r="E474" s="446" t="s">
        <v>2765</v>
      </c>
      <c r="F474" s="456" t="str">
        <f t="shared" si="15"/>
        <v>TALENT FUND</v>
      </c>
      <c r="G474" s="457">
        <v>31521.31</v>
      </c>
      <c r="H474" s="458">
        <v>0</v>
      </c>
      <c r="I474" s="458">
        <v>-680.89</v>
      </c>
      <c r="J474" s="458">
        <v>2027.28</v>
      </c>
      <c r="K474" s="458">
        <v>0</v>
      </c>
      <c r="L474" s="458">
        <v>0</v>
      </c>
      <c r="M474" s="458">
        <f t="shared" si="16"/>
        <v>32867.700000000004</v>
      </c>
      <c r="P474" s="639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2"/>
      <c r="AH474" s="122"/>
      <c r="AI474" s="122"/>
      <c r="AJ474" s="122"/>
      <c r="AK474" s="122"/>
      <c r="AL474" s="122"/>
      <c r="AM474" s="122"/>
      <c r="AN474" s="122"/>
      <c r="AO474" s="122"/>
      <c r="AP474" s="122"/>
      <c r="AQ474" s="122"/>
      <c r="AR474" s="122"/>
      <c r="AS474" s="122"/>
      <c r="AT474" s="122"/>
      <c r="AU474" s="122"/>
    </row>
    <row r="475" spans="1:47" ht="12.75" outlineLevel="1">
      <c r="A475" s="415" t="s">
        <v>2766</v>
      </c>
      <c r="C475" s="455"/>
      <c r="D475" s="455"/>
      <c r="E475" s="446" t="s">
        <v>2767</v>
      </c>
      <c r="F475" s="436" t="str">
        <f t="shared" si="15"/>
        <v>ELMER F. PIERSON TEACHNG AWARD</v>
      </c>
      <c r="G475" s="499">
        <v>50434.09</v>
      </c>
      <c r="H475" s="458">
        <v>0</v>
      </c>
      <c r="I475" s="458">
        <v>-1089.42</v>
      </c>
      <c r="J475" s="458">
        <v>3243.68</v>
      </c>
      <c r="K475" s="458">
        <v>0</v>
      </c>
      <c r="L475" s="458">
        <v>0</v>
      </c>
      <c r="M475" s="458">
        <f t="shared" si="16"/>
        <v>52588.35</v>
      </c>
      <c r="N475" s="455"/>
      <c r="P475" s="639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2"/>
      <c r="AK475" s="122"/>
      <c r="AL475" s="122"/>
      <c r="AM475" s="122"/>
      <c r="AN475" s="122"/>
      <c r="AO475" s="122"/>
      <c r="AP475" s="122"/>
      <c r="AQ475" s="122"/>
      <c r="AR475" s="122"/>
      <c r="AS475" s="122"/>
      <c r="AT475" s="122"/>
      <c r="AU475" s="122"/>
    </row>
    <row r="476" spans="1:47" s="502" customFormat="1" ht="12.75" outlineLevel="1">
      <c r="A476" s="502" t="s">
        <v>2768</v>
      </c>
      <c r="B476" s="503"/>
      <c r="C476" s="455"/>
      <c r="D476" s="455"/>
      <c r="E476" s="455" t="s">
        <v>2769</v>
      </c>
      <c r="F476" s="504" t="str">
        <f t="shared" si="15"/>
        <v>BARR INST FOR AMER COMP STUDY</v>
      </c>
      <c r="G476" s="505">
        <v>13799.76</v>
      </c>
      <c r="H476" s="506">
        <v>0</v>
      </c>
      <c r="I476" s="506">
        <v>-288.31</v>
      </c>
      <c r="J476" s="506">
        <v>888.18</v>
      </c>
      <c r="K476" s="506">
        <v>0</v>
      </c>
      <c r="L476" s="506">
        <v>0</v>
      </c>
      <c r="M476" s="506">
        <f t="shared" si="16"/>
        <v>14399.630000000001</v>
      </c>
      <c r="N476" s="122"/>
      <c r="O476" s="507"/>
      <c r="P476" s="639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2"/>
      <c r="AH476" s="122"/>
      <c r="AI476" s="122"/>
      <c r="AJ476" s="122"/>
      <c r="AK476" s="122"/>
      <c r="AL476" s="122"/>
      <c r="AM476" s="122"/>
      <c r="AN476" s="122"/>
      <c r="AO476" s="122"/>
      <c r="AP476" s="122"/>
      <c r="AQ476" s="122"/>
      <c r="AR476" s="122"/>
      <c r="AS476" s="122"/>
      <c r="AT476" s="122"/>
      <c r="AU476" s="122"/>
    </row>
    <row r="477" spans="1:47" ht="12.75" outlineLevel="1">
      <c r="A477" s="415" t="s">
        <v>2770</v>
      </c>
      <c r="C477" s="455"/>
      <c r="D477" s="455"/>
      <c r="E477" s="446" t="s">
        <v>2771</v>
      </c>
      <c r="F477" s="456" t="str">
        <f t="shared" si="15"/>
        <v>ASCE GEOTECHNICAL - CIVIL ENG</v>
      </c>
      <c r="G477" s="457">
        <v>0</v>
      </c>
      <c r="H477" s="458">
        <v>0</v>
      </c>
      <c r="I477" s="458">
        <v>6.78</v>
      </c>
      <c r="J477" s="458">
        <v>11.31</v>
      </c>
      <c r="K477" s="458">
        <v>0</v>
      </c>
      <c r="L477" s="458">
        <v>1357.93</v>
      </c>
      <c r="M477" s="458">
        <f t="shared" si="16"/>
        <v>1376.02</v>
      </c>
      <c r="P477" s="639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2"/>
      <c r="AM477" s="122"/>
      <c r="AN477" s="122"/>
      <c r="AO477" s="122"/>
      <c r="AP477" s="122"/>
      <c r="AQ477" s="122"/>
      <c r="AR477" s="122"/>
      <c r="AS477" s="122"/>
      <c r="AT477" s="122"/>
      <c r="AU477" s="122"/>
    </row>
    <row r="478" spans="1:47" ht="12.75" outlineLevel="1">
      <c r="A478" s="415" t="s">
        <v>2772</v>
      </c>
      <c r="C478" s="455"/>
      <c r="D478" s="455"/>
      <c r="E478" s="446" t="s">
        <v>2773</v>
      </c>
      <c r="F478" s="456" t="str">
        <f t="shared" si="15"/>
        <v>SECOND CENTURY SCHOLARSHIP</v>
      </c>
      <c r="G478" s="457">
        <v>0</v>
      </c>
      <c r="H478" s="458">
        <v>150</v>
      </c>
      <c r="I478" s="458">
        <v>0.75</v>
      </c>
      <c r="J478" s="458">
        <v>1.25</v>
      </c>
      <c r="K478" s="458">
        <v>0</v>
      </c>
      <c r="L478" s="458">
        <v>0</v>
      </c>
      <c r="M478" s="458">
        <f t="shared" si="16"/>
        <v>152</v>
      </c>
      <c r="P478" s="639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122"/>
      <c r="AS478" s="122"/>
      <c r="AT478" s="122"/>
      <c r="AU478" s="122"/>
    </row>
    <row r="479" spans="1:47" ht="12.75" outlineLevel="1">
      <c r="A479" s="415" t="s">
        <v>1280</v>
      </c>
      <c r="C479" s="455"/>
      <c r="D479" s="455"/>
      <c r="E479" s="446" t="s">
        <v>1281</v>
      </c>
      <c r="F479" s="456" t="str">
        <f t="shared" si="15"/>
        <v>HARGRAVE LOAN FD</v>
      </c>
      <c r="G479" s="457">
        <v>900159.83</v>
      </c>
      <c r="H479" s="458">
        <v>0</v>
      </c>
      <c r="I479" s="458">
        <v>-15986.26</v>
      </c>
      <c r="J479" s="458">
        <v>58024.19</v>
      </c>
      <c r="K479" s="458">
        <v>0</v>
      </c>
      <c r="L479" s="458">
        <v>0</v>
      </c>
      <c r="M479" s="458">
        <f t="shared" si="16"/>
        <v>942197.76</v>
      </c>
      <c r="P479" s="639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2"/>
      <c r="AH479" s="122"/>
      <c r="AI479" s="122"/>
      <c r="AJ479" s="122"/>
      <c r="AK479" s="122"/>
      <c r="AL479" s="122"/>
      <c r="AM479" s="122"/>
      <c r="AN479" s="122"/>
      <c r="AO479" s="122"/>
      <c r="AP479" s="122"/>
      <c r="AQ479" s="122"/>
      <c r="AR479" s="122"/>
      <c r="AS479" s="122"/>
      <c r="AT479" s="122"/>
      <c r="AU479" s="122"/>
    </row>
    <row r="480" spans="1:47" s="449" customFormat="1" ht="12.75" customHeight="1">
      <c r="A480" s="449" t="s">
        <v>2774</v>
      </c>
      <c r="B480" s="444"/>
      <c r="C480" s="445"/>
      <c r="D480" s="445"/>
      <c r="E480" s="450" t="s">
        <v>2689</v>
      </c>
      <c r="F480" s="508" t="str">
        <f t="shared" si="15"/>
        <v>TOTAL INCOME RESTRICTED</v>
      </c>
      <c r="G480" s="509">
        <v>21683282.679999992</v>
      </c>
      <c r="H480" s="510">
        <v>276282.72</v>
      </c>
      <c r="I480" s="510">
        <v>-574474.08</v>
      </c>
      <c r="J480" s="510">
        <v>1380185.51</v>
      </c>
      <c r="K480" s="510">
        <v>2</v>
      </c>
      <c r="L480" s="510">
        <v>1357.93</v>
      </c>
      <c r="M480" s="510">
        <f t="shared" si="16"/>
        <v>22766632.759999994</v>
      </c>
      <c r="N480" s="511"/>
      <c r="O480" s="512"/>
      <c r="P480" s="641"/>
      <c r="Q480" s="511"/>
      <c r="R480" s="511"/>
      <c r="S480" s="511"/>
      <c r="T480" s="511"/>
      <c r="U480" s="511"/>
      <c r="V480" s="511"/>
      <c r="W480" s="511"/>
      <c r="X480" s="511"/>
      <c r="Y480" s="511"/>
      <c r="Z480" s="511"/>
      <c r="AA480" s="511"/>
      <c r="AB480" s="511"/>
      <c r="AC480" s="511"/>
      <c r="AD480" s="511"/>
      <c r="AE480" s="511"/>
      <c r="AF480" s="511"/>
      <c r="AG480" s="511"/>
      <c r="AH480" s="511"/>
      <c r="AI480" s="511"/>
      <c r="AJ480" s="511"/>
      <c r="AK480" s="511"/>
      <c r="AL480" s="511"/>
      <c r="AM480" s="511"/>
      <c r="AN480" s="511"/>
      <c r="AO480" s="511"/>
      <c r="AP480" s="511"/>
      <c r="AQ480" s="511"/>
      <c r="AR480" s="511"/>
      <c r="AS480" s="511"/>
      <c r="AT480" s="511"/>
      <c r="AU480" s="511"/>
    </row>
    <row r="481" spans="16:47" ht="12.75" customHeight="1">
      <c r="P481" s="639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2"/>
      <c r="AQ481" s="122"/>
      <c r="AR481" s="122"/>
      <c r="AS481" s="122"/>
      <c r="AT481" s="122"/>
      <c r="AU481" s="122"/>
    </row>
    <row r="482" spans="3:47" ht="12.75" customHeight="1">
      <c r="C482" s="445" t="s">
        <v>2775</v>
      </c>
      <c r="D482" s="445"/>
      <c r="P482" s="639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122"/>
      <c r="AD482" s="122"/>
      <c r="AE482" s="122"/>
      <c r="AF482" s="122"/>
      <c r="AG482" s="122"/>
      <c r="AH482" s="122"/>
      <c r="AI482" s="122"/>
      <c r="AJ482" s="122"/>
      <c r="AK482" s="122"/>
      <c r="AL482" s="122"/>
      <c r="AM482" s="122"/>
      <c r="AN482" s="122"/>
      <c r="AO482" s="122"/>
      <c r="AP482" s="122"/>
      <c r="AQ482" s="122"/>
      <c r="AR482" s="122"/>
      <c r="AS482" s="122"/>
      <c r="AT482" s="122"/>
      <c r="AU482" s="122"/>
    </row>
    <row r="483" spans="1:47" s="449" customFormat="1" ht="12.75" customHeight="1">
      <c r="A483" s="449" t="s">
        <v>2776</v>
      </c>
      <c r="B483" s="444"/>
      <c r="C483" s="445"/>
      <c r="D483" s="445"/>
      <c r="E483" s="450" t="s">
        <v>2777</v>
      </c>
      <c r="F483" s="508" t="str">
        <f>UPPER(E483)</f>
        <v>TOTAL INCOME UNRESTRICTED</v>
      </c>
      <c r="G483" s="509">
        <v>0</v>
      </c>
      <c r="H483" s="510">
        <v>0</v>
      </c>
      <c r="I483" s="510">
        <v>0</v>
      </c>
      <c r="J483" s="510">
        <v>0</v>
      </c>
      <c r="K483" s="510">
        <v>0</v>
      </c>
      <c r="L483" s="510">
        <v>0</v>
      </c>
      <c r="M483" s="515">
        <f>G483+H483+I483+J483-K483+L483</f>
        <v>0</v>
      </c>
      <c r="N483" s="511"/>
      <c r="O483" s="512"/>
      <c r="P483" s="641"/>
      <c r="Q483" s="511"/>
      <c r="R483" s="511"/>
      <c r="S483" s="511"/>
      <c r="T483" s="511"/>
      <c r="U483" s="511"/>
      <c r="V483" s="511"/>
      <c r="W483" s="511"/>
      <c r="X483" s="511"/>
      <c r="Y483" s="511"/>
      <c r="Z483" s="511"/>
      <c r="AA483" s="511"/>
      <c r="AB483" s="511"/>
      <c r="AC483" s="511"/>
      <c r="AD483" s="511"/>
      <c r="AE483" s="511"/>
      <c r="AF483" s="511"/>
      <c r="AG483" s="511"/>
      <c r="AH483" s="511"/>
      <c r="AI483" s="511"/>
      <c r="AJ483" s="511"/>
      <c r="AK483" s="511"/>
      <c r="AL483" s="511"/>
      <c r="AM483" s="511"/>
      <c r="AN483" s="511"/>
      <c r="AO483" s="511"/>
      <c r="AP483" s="511"/>
      <c r="AQ483" s="511"/>
      <c r="AR483" s="511"/>
      <c r="AS483" s="511"/>
      <c r="AT483" s="511"/>
      <c r="AU483" s="511"/>
    </row>
    <row r="484" spans="13:47" ht="12.75" customHeight="1">
      <c r="M484" s="516"/>
      <c r="P484" s="639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22"/>
      <c r="AI484" s="122"/>
      <c r="AJ484" s="122"/>
      <c r="AK484" s="122"/>
      <c r="AL484" s="122"/>
      <c r="AM484" s="122"/>
      <c r="AN484" s="122"/>
      <c r="AO484" s="122"/>
      <c r="AP484" s="122"/>
      <c r="AQ484" s="122"/>
      <c r="AR484" s="122"/>
      <c r="AS484" s="122"/>
      <c r="AT484" s="122"/>
      <c r="AU484" s="122"/>
    </row>
    <row r="485" spans="2:47" s="449" customFormat="1" ht="12.75" customHeight="1">
      <c r="B485" s="444"/>
      <c r="C485" s="445"/>
      <c r="D485" s="445"/>
      <c r="E485" s="445"/>
      <c r="F485" s="493" t="s">
        <v>2778</v>
      </c>
      <c r="G485" s="509">
        <f aca="true" t="shared" si="17" ref="G485:M485">G480+G483</f>
        <v>21683282.679999992</v>
      </c>
      <c r="H485" s="510">
        <f t="shared" si="17"/>
        <v>276282.72</v>
      </c>
      <c r="I485" s="510">
        <f t="shared" si="17"/>
        <v>-574474.08</v>
      </c>
      <c r="J485" s="510">
        <f t="shared" si="17"/>
        <v>1380185.51</v>
      </c>
      <c r="K485" s="510">
        <f t="shared" si="17"/>
        <v>2</v>
      </c>
      <c r="L485" s="510">
        <f t="shared" si="17"/>
        <v>1357.93</v>
      </c>
      <c r="M485" s="510">
        <f t="shared" si="17"/>
        <v>22766632.759999994</v>
      </c>
      <c r="N485" s="511"/>
      <c r="O485" s="512"/>
      <c r="P485" s="641"/>
      <c r="Q485" s="511"/>
      <c r="R485" s="511"/>
      <c r="S485" s="511"/>
      <c r="T485" s="511"/>
      <c r="U485" s="511"/>
      <c r="V485" s="511"/>
      <c r="W485" s="511"/>
      <c r="X485" s="511"/>
      <c r="Y485" s="511"/>
      <c r="Z485" s="511"/>
      <c r="AA485" s="511"/>
      <c r="AB485" s="511"/>
      <c r="AC485" s="511"/>
      <c r="AD485" s="511"/>
      <c r="AE485" s="511"/>
      <c r="AF485" s="511"/>
      <c r="AG485" s="511"/>
      <c r="AH485" s="511"/>
      <c r="AI485" s="511"/>
      <c r="AJ485" s="511"/>
      <c r="AK485" s="511"/>
      <c r="AL485" s="511"/>
      <c r="AM485" s="511"/>
      <c r="AN485" s="511"/>
      <c r="AO485" s="511"/>
      <c r="AP485" s="511"/>
      <c r="AQ485" s="511"/>
      <c r="AR485" s="511"/>
      <c r="AS485" s="511"/>
      <c r="AT485" s="511"/>
      <c r="AU485" s="511"/>
    </row>
    <row r="486" spans="16:47" ht="12.75" customHeight="1">
      <c r="P486" s="639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122"/>
      <c r="AD486" s="122"/>
      <c r="AE486" s="122"/>
      <c r="AF486" s="122"/>
      <c r="AG486" s="122"/>
      <c r="AH486" s="122"/>
      <c r="AI486" s="122"/>
      <c r="AJ486" s="122"/>
      <c r="AK486" s="122"/>
      <c r="AL486" s="122"/>
      <c r="AM486" s="122"/>
      <c r="AN486" s="122"/>
      <c r="AO486" s="122"/>
      <c r="AP486" s="122"/>
      <c r="AQ486" s="122"/>
      <c r="AR486" s="122"/>
      <c r="AS486" s="122"/>
      <c r="AT486" s="122"/>
      <c r="AU486" s="122"/>
    </row>
    <row r="487" spans="2:47" ht="12.75" customHeight="1">
      <c r="B487" s="444" t="s">
        <v>2779</v>
      </c>
      <c r="P487" s="639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</row>
    <row r="488" spans="3:47" ht="12.75" customHeight="1">
      <c r="C488" s="445" t="s">
        <v>2780</v>
      </c>
      <c r="D488" s="445"/>
      <c r="P488" s="639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2"/>
      <c r="AH488" s="122"/>
      <c r="AI488" s="122"/>
      <c r="AJ488" s="122"/>
      <c r="AK488" s="122"/>
      <c r="AL488" s="122"/>
      <c r="AM488" s="122"/>
      <c r="AN488" s="122"/>
      <c r="AO488" s="122"/>
      <c r="AP488" s="122"/>
      <c r="AQ488" s="122"/>
      <c r="AR488" s="122"/>
      <c r="AS488" s="122"/>
      <c r="AT488" s="122"/>
      <c r="AU488" s="122"/>
    </row>
    <row r="489" spans="1:47" ht="12.75" outlineLevel="1">
      <c r="A489" s="415" t="s">
        <v>2781</v>
      </c>
      <c r="C489" s="455"/>
      <c r="D489" s="455"/>
      <c r="E489" s="446" t="s">
        <v>2782</v>
      </c>
      <c r="F489" s="456" t="str">
        <f>UPPER(E489)</f>
        <v>GOODALE UNITRUST</v>
      </c>
      <c r="G489" s="457">
        <v>-0.01</v>
      </c>
      <c r="H489" s="458">
        <v>0</v>
      </c>
      <c r="I489" s="458">
        <v>0</v>
      </c>
      <c r="J489" s="458">
        <v>0</v>
      </c>
      <c r="K489" s="458">
        <v>0</v>
      </c>
      <c r="L489" s="458">
        <v>0</v>
      </c>
      <c r="M489" s="458">
        <f>G489+H489+I489+J489-K489+L489</f>
        <v>-0.01</v>
      </c>
      <c r="P489" s="639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122"/>
      <c r="AD489" s="122"/>
      <c r="AE489" s="122"/>
      <c r="AF489" s="122"/>
      <c r="AG489" s="122"/>
      <c r="AH489" s="122"/>
      <c r="AI489" s="122"/>
      <c r="AJ489" s="122"/>
      <c r="AK489" s="122"/>
      <c r="AL489" s="122"/>
      <c r="AM489" s="122"/>
      <c r="AN489" s="122"/>
      <c r="AO489" s="122"/>
      <c r="AP489" s="122"/>
      <c r="AQ489" s="122"/>
      <c r="AR489" s="122"/>
      <c r="AS489" s="122"/>
      <c r="AT489" s="122"/>
      <c r="AU489" s="122"/>
    </row>
    <row r="490" spans="1:47" s="449" customFormat="1" ht="12.75" customHeight="1">
      <c r="A490" s="449" t="s">
        <v>2783</v>
      </c>
      <c r="B490" s="444"/>
      <c r="C490" s="445"/>
      <c r="D490" s="445"/>
      <c r="E490" s="493" t="s">
        <v>2784</v>
      </c>
      <c r="F490" s="508" t="str">
        <f>UPPER(E490)</f>
        <v>TOTAL UNITRUST FUNDS</v>
      </c>
      <c r="G490" s="509">
        <v>-0.01</v>
      </c>
      <c r="H490" s="510">
        <v>0</v>
      </c>
      <c r="I490" s="510">
        <v>0</v>
      </c>
      <c r="J490" s="510">
        <v>0</v>
      </c>
      <c r="K490" s="510">
        <v>0</v>
      </c>
      <c r="L490" s="510">
        <v>0</v>
      </c>
      <c r="M490" s="510">
        <f>G490+H490+I490+J490-K490+L490</f>
        <v>-0.01</v>
      </c>
      <c r="N490" s="511"/>
      <c r="O490" s="512"/>
      <c r="P490" s="641"/>
      <c r="Q490" s="511"/>
      <c r="R490" s="511"/>
      <c r="S490" s="511"/>
      <c r="T490" s="511"/>
      <c r="U490" s="511"/>
      <c r="V490" s="511"/>
      <c r="W490" s="511"/>
      <c r="X490" s="511"/>
      <c r="Y490" s="511"/>
      <c r="Z490" s="511"/>
      <c r="AA490" s="511"/>
      <c r="AB490" s="511"/>
      <c r="AC490" s="511"/>
      <c r="AD490" s="511"/>
      <c r="AE490" s="511"/>
      <c r="AF490" s="511"/>
      <c r="AG490" s="511"/>
      <c r="AH490" s="511"/>
      <c r="AI490" s="511"/>
      <c r="AJ490" s="511"/>
      <c r="AK490" s="511"/>
      <c r="AL490" s="511"/>
      <c r="AM490" s="511"/>
      <c r="AN490" s="511"/>
      <c r="AO490" s="511"/>
      <c r="AP490" s="511"/>
      <c r="AQ490" s="511"/>
      <c r="AR490" s="511"/>
      <c r="AS490" s="511"/>
      <c r="AT490" s="511"/>
      <c r="AU490" s="511"/>
    </row>
    <row r="491" spans="7:47" ht="12.75" customHeight="1">
      <c r="G491" s="496"/>
      <c r="P491" s="639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22"/>
      <c r="AI491" s="122"/>
      <c r="AJ491" s="122"/>
      <c r="AK491" s="122"/>
      <c r="AL491" s="122"/>
      <c r="AM491" s="122"/>
      <c r="AN491" s="122"/>
      <c r="AO491" s="122"/>
      <c r="AP491" s="122"/>
      <c r="AQ491" s="122"/>
      <c r="AR491" s="122"/>
      <c r="AS491" s="122"/>
      <c r="AT491" s="122"/>
      <c r="AU491" s="122"/>
    </row>
    <row r="492" spans="1:47" ht="12.75" customHeight="1">
      <c r="A492" s="415" t="s">
        <v>2060</v>
      </c>
      <c r="C492" s="445" t="s">
        <v>2785</v>
      </c>
      <c r="D492" s="445"/>
      <c r="G492" s="496"/>
      <c r="P492" s="639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2"/>
      <c r="AQ492" s="122"/>
      <c r="AR492" s="122"/>
      <c r="AS492" s="122"/>
      <c r="AT492" s="122"/>
      <c r="AU492" s="122"/>
    </row>
    <row r="493" spans="1:47" ht="12.75" outlineLevel="1">
      <c r="A493" s="415" t="s">
        <v>2786</v>
      </c>
      <c r="C493" s="455"/>
      <c r="D493" s="455"/>
      <c r="E493" s="446" t="s">
        <v>2787</v>
      </c>
      <c r="F493" s="456" t="str">
        <f>UPPER(E493)</f>
        <v>E TILFORD LIFE INC</v>
      </c>
      <c r="G493" s="457">
        <v>6395.47</v>
      </c>
      <c r="H493" s="458">
        <v>0</v>
      </c>
      <c r="I493" s="458">
        <v>136.85</v>
      </c>
      <c r="J493" s="458">
        <v>0</v>
      </c>
      <c r="K493" s="458">
        <v>2388</v>
      </c>
      <c r="L493" s="458">
        <v>0</v>
      </c>
      <c r="M493" s="458">
        <f>G493+H493+I493+J493-K493+L493</f>
        <v>4144.320000000001</v>
      </c>
      <c r="P493" s="639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22"/>
      <c r="AI493" s="122"/>
      <c r="AJ493" s="122"/>
      <c r="AK493" s="122"/>
      <c r="AL493" s="122"/>
      <c r="AM493" s="122"/>
      <c r="AN493" s="122"/>
      <c r="AO493" s="122"/>
      <c r="AP493" s="122"/>
      <c r="AQ493" s="122"/>
      <c r="AR493" s="122"/>
      <c r="AS493" s="122"/>
      <c r="AT493" s="122"/>
      <c r="AU493" s="122"/>
    </row>
    <row r="494" spans="1:47" s="449" customFormat="1" ht="12.75" customHeight="1">
      <c r="A494" s="449" t="s">
        <v>2788</v>
      </c>
      <c r="B494" s="444"/>
      <c r="C494" s="445"/>
      <c r="D494" s="445"/>
      <c r="E494" s="493" t="s">
        <v>2789</v>
      </c>
      <c r="F494" s="508" t="str">
        <f>UPPER(E494)</f>
        <v>TOTAL LIFE INCOME FUNDS</v>
      </c>
      <c r="G494" s="509">
        <v>6395.47</v>
      </c>
      <c r="H494" s="510">
        <v>0</v>
      </c>
      <c r="I494" s="510">
        <v>136.85</v>
      </c>
      <c r="J494" s="510">
        <v>0</v>
      </c>
      <c r="K494" s="510">
        <v>2388</v>
      </c>
      <c r="L494" s="510">
        <v>0</v>
      </c>
      <c r="M494" s="510">
        <f>G494+H494+I494+J494-K494+L494</f>
        <v>4144.320000000001</v>
      </c>
      <c r="N494" s="511"/>
      <c r="O494" s="512"/>
      <c r="P494" s="641"/>
      <c r="Q494" s="511"/>
      <c r="R494" s="511"/>
      <c r="S494" s="511"/>
      <c r="T494" s="511"/>
      <c r="U494" s="511"/>
      <c r="V494" s="511"/>
      <c r="W494" s="511"/>
      <c r="X494" s="511"/>
      <c r="Y494" s="511"/>
      <c r="Z494" s="511"/>
      <c r="AA494" s="511"/>
      <c r="AB494" s="511"/>
      <c r="AC494" s="511"/>
      <c r="AD494" s="511"/>
      <c r="AE494" s="511"/>
      <c r="AF494" s="511"/>
      <c r="AG494" s="511"/>
      <c r="AH494" s="511"/>
      <c r="AI494" s="511"/>
      <c r="AJ494" s="511"/>
      <c r="AK494" s="511"/>
      <c r="AL494" s="511"/>
      <c r="AM494" s="511"/>
      <c r="AN494" s="511"/>
      <c r="AO494" s="511"/>
      <c r="AP494" s="511"/>
      <c r="AQ494" s="511"/>
      <c r="AR494" s="511"/>
      <c r="AS494" s="511"/>
      <c r="AT494" s="511"/>
      <c r="AU494" s="511"/>
    </row>
    <row r="495" spans="16:47" ht="12.75" customHeight="1">
      <c r="P495" s="639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</row>
    <row r="496" spans="3:47" ht="12.75" customHeight="1">
      <c r="C496" s="445" t="s">
        <v>2790</v>
      </c>
      <c r="P496" s="639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22"/>
      <c r="AI496" s="122"/>
      <c r="AJ496" s="122"/>
      <c r="AK496" s="122"/>
      <c r="AL496" s="122"/>
      <c r="AM496" s="122"/>
      <c r="AN496" s="122"/>
      <c r="AO496" s="122"/>
      <c r="AP496" s="122"/>
      <c r="AQ496" s="122"/>
      <c r="AR496" s="122"/>
      <c r="AS496" s="122"/>
      <c r="AT496" s="122"/>
      <c r="AU496" s="122"/>
    </row>
    <row r="497" spans="1:47" s="449" customFormat="1" ht="12.75" customHeight="1">
      <c r="A497" s="449" t="s">
        <v>2791</v>
      </c>
      <c r="B497" s="444"/>
      <c r="C497" s="445"/>
      <c r="D497" s="445"/>
      <c r="E497" s="445" t="s">
        <v>2161</v>
      </c>
      <c r="F497" s="508" t="s">
        <v>2792</v>
      </c>
      <c r="G497" s="509">
        <v>0</v>
      </c>
      <c r="H497" s="510">
        <v>0</v>
      </c>
      <c r="I497" s="510">
        <v>0</v>
      </c>
      <c r="J497" s="510">
        <v>0</v>
      </c>
      <c r="K497" s="510">
        <v>0</v>
      </c>
      <c r="L497" s="510">
        <v>0</v>
      </c>
      <c r="M497" s="510">
        <f>G497+H497+I497+J497-K497+L497</f>
        <v>0</v>
      </c>
      <c r="N497" s="511"/>
      <c r="O497" s="512"/>
      <c r="P497" s="641"/>
      <c r="Q497" s="511"/>
      <c r="R497" s="511"/>
      <c r="S497" s="511"/>
      <c r="T497" s="511"/>
      <c r="U497" s="511"/>
      <c r="V497" s="511"/>
      <c r="W497" s="511"/>
      <c r="X497" s="511"/>
      <c r="Y497" s="511"/>
      <c r="Z497" s="511"/>
      <c r="AA497" s="511"/>
      <c r="AB497" s="511"/>
      <c r="AC497" s="511"/>
      <c r="AD497" s="511"/>
      <c r="AE497" s="511"/>
      <c r="AF497" s="511"/>
      <c r="AG497" s="511"/>
      <c r="AH497" s="511"/>
      <c r="AI497" s="511"/>
      <c r="AJ497" s="511"/>
      <c r="AK497" s="511"/>
      <c r="AL497" s="511"/>
      <c r="AM497" s="511"/>
      <c r="AN497" s="511"/>
      <c r="AO497" s="511"/>
      <c r="AP497" s="511"/>
      <c r="AQ497" s="511"/>
      <c r="AR497" s="511"/>
      <c r="AS497" s="511"/>
      <c r="AT497" s="511"/>
      <c r="AU497" s="511"/>
    </row>
    <row r="498" spans="16:47" ht="12.75" customHeight="1">
      <c r="P498" s="639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122"/>
      <c r="AD498" s="122"/>
      <c r="AE498" s="122"/>
      <c r="AF498" s="122"/>
      <c r="AG498" s="122"/>
      <c r="AH498" s="122"/>
      <c r="AI498" s="122"/>
      <c r="AJ498" s="122"/>
      <c r="AK498" s="122"/>
      <c r="AL498" s="122"/>
      <c r="AM498" s="122"/>
      <c r="AN498" s="122"/>
      <c r="AO498" s="122"/>
      <c r="AP498" s="122"/>
      <c r="AQ498" s="122"/>
      <c r="AR498" s="122"/>
      <c r="AS498" s="122"/>
      <c r="AT498" s="122"/>
      <c r="AU498" s="122"/>
    </row>
    <row r="499" spans="2:47" s="449" customFormat="1" ht="12.75" customHeight="1">
      <c r="B499" s="444"/>
      <c r="C499" s="445"/>
      <c r="D499" s="445"/>
      <c r="E499" s="445"/>
      <c r="F499" s="512" t="s">
        <v>2793</v>
      </c>
      <c r="G499" s="509">
        <f aca="true" t="shared" si="18" ref="G499:M499">G490+G494+G497</f>
        <v>6395.46</v>
      </c>
      <c r="H499" s="509">
        <f t="shared" si="18"/>
        <v>0</v>
      </c>
      <c r="I499" s="509">
        <f t="shared" si="18"/>
        <v>136.85</v>
      </c>
      <c r="J499" s="509">
        <f t="shared" si="18"/>
        <v>0</v>
      </c>
      <c r="K499" s="509">
        <f t="shared" si="18"/>
        <v>2388</v>
      </c>
      <c r="L499" s="509">
        <f t="shared" si="18"/>
        <v>0</v>
      </c>
      <c r="M499" s="509">
        <f t="shared" si="18"/>
        <v>4144.31</v>
      </c>
      <c r="N499" s="511"/>
      <c r="O499" s="512"/>
      <c r="P499" s="641"/>
      <c r="Q499" s="511"/>
      <c r="R499" s="511"/>
      <c r="S499" s="511"/>
      <c r="T499" s="511"/>
      <c r="U499" s="511"/>
      <c r="V499" s="511"/>
      <c r="W499" s="511"/>
      <c r="X499" s="511"/>
      <c r="Y499" s="511"/>
      <c r="Z499" s="511"/>
      <c r="AA499" s="511"/>
      <c r="AB499" s="511"/>
      <c r="AC499" s="511"/>
      <c r="AD499" s="511"/>
      <c r="AE499" s="511"/>
      <c r="AF499" s="511"/>
      <c r="AG499" s="511"/>
      <c r="AH499" s="511"/>
      <c r="AI499" s="511"/>
      <c r="AJ499" s="511"/>
      <c r="AK499" s="511"/>
      <c r="AL499" s="511"/>
      <c r="AM499" s="511"/>
      <c r="AN499" s="511"/>
      <c r="AO499" s="511"/>
      <c r="AP499" s="511"/>
      <c r="AQ499" s="511"/>
      <c r="AR499" s="511"/>
      <c r="AS499" s="511"/>
      <c r="AT499" s="511"/>
      <c r="AU499" s="511"/>
    </row>
    <row r="500" spans="16:47" ht="12.75" customHeight="1">
      <c r="P500" s="639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122"/>
      <c r="AD500" s="122"/>
      <c r="AE500" s="122"/>
      <c r="AF500" s="122"/>
      <c r="AG500" s="122"/>
      <c r="AH500" s="122"/>
      <c r="AI500" s="122"/>
      <c r="AJ500" s="122"/>
      <c r="AK500" s="122"/>
      <c r="AL500" s="122"/>
      <c r="AM500" s="122"/>
      <c r="AN500" s="122"/>
      <c r="AO500" s="122"/>
      <c r="AP500" s="122"/>
      <c r="AQ500" s="122"/>
      <c r="AR500" s="122"/>
      <c r="AS500" s="122"/>
      <c r="AT500" s="122"/>
      <c r="AU500" s="122"/>
    </row>
    <row r="501" spans="2:47" s="449" customFormat="1" ht="12.75" customHeight="1">
      <c r="B501" s="444"/>
      <c r="C501" s="445"/>
      <c r="D501" s="445"/>
      <c r="E501" s="445"/>
      <c r="F501" s="512" t="s">
        <v>2794</v>
      </c>
      <c r="G501" s="517">
        <f aca="true" t="shared" si="19" ref="G501:L501">G432+G485+G499</f>
        <v>83559972.90999998</v>
      </c>
      <c r="H501" s="518">
        <f t="shared" si="19"/>
        <v>9460286.580000002</v>
      </c>
      <c r="I501" s="518">
        <f t="shared" si="19"/>
        <v>-1335066.8199999998</v>
      </c>
      <c r="J501" s="518">
        <f t="shared" si="19"/>
        <v>5163324.93</v>
      </c>
      <c r="K501" s="518">
        <f t="shared" si="19"/>
        <v>13205.5</v>
      </c>
      <c r="L501" s="518">
        <f t="shared" si="19"/>
        <v>1151929.8299999998</v>
      </c>
      <c r="M501" s="518">
        <f>M432+M485+M499+1</f>
        <v>97987241.93</v>
      </c>
      <c r="N501" s="511"/>
      <c r="O501" s="512"/>
      <c r="P501" s="641"/>
      <c r="Q501" s="511"/>
      <c r="R501" s="511"/>
      <c r="S501" s="511"/>
      <c r="T501" s="511"/>
      <c r="U501" s="511"/>
      <c r="V501" s="511"/>
      <c r="W501" s="511"/>
      <c r="X501" s="511"/>
      <c r="Y501" s="511"/>
      <c r="Z501" s="511"/>
      <c r="AA501" s="511"/>
      <c r="AB501" s="511"/>
      <c r="AC501" s="511"/>
      <c r="AD501" s="511"/>
      <c r="AE501" s="511"/>
      <c r="AF501" s="511"/>
      <c r="AG501" s="511"/>
      <c r="AH501" s="511"/>
      <c r="AI501" s="511"/>
      <c r="AJ501" s="511"/>
      <c r="AK501" s="511"/>
      <c r="AL501" s="511"/>
      <c r="AM501" s="511"/>
      <c r="AN501" s="511"/>
      <c r="AO501" s="511"/>
      <c r="AP501" s="511"/>
      <c r="AQ501" s="511"/>
      <c r="AR501" s="511"/>
      <c r="AS501" s="511"/>
      <c r="AT501" s="511"/>
      <c r="AU501" s="511"/>
    </row>
    <row r="502" spans="1:47" s="637" customFormat="1" ht="12.75">
      <c r="A502" s="416"/>
      <c r="B502" s="417"/>
      <c r="C502" s="417"/>
      <c r="D502" s="417"/>
      <c r="E502" s="417"/>
      <c r="F502" s="417"/>
      <c r="G502" s="649"/>
      <c r="H502" s="649"/>
      <c r="I502" s="649"/>
      <c r="J502" s="649"/>
      <c r="K502" s="649"/>
      <c r="L502" s="649"/>
      <c r="M502" s="649"/>
      <c r="N502" s="122"/>
      <c r="O502" s="417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22"/>
      <c r="AE502" s="122"/>
      <c r="AF502" s="122"/>
      <c r="AG502" s="122"/>
      <c r="AH502" s="122"/>
      <c r="AI502" s="122"/>
      <c r="AJ502" s="122"/>
      <c r="AK502" s="122"/>
      <c r="AL502" s="122"/>
      <c r="AM502" s="122"/>
      <c r="AN502" s="122"/>
      <c r="AO502" s="122"/>
      <c r="AP502" s="122"/>
      <c r="AQ502" s="122"/>
      <c r="AR502" s="122"/>
      <c r="AS502" s="122"/>
      <c r="AT502" s="122"/>
      <c r="AU502" s="122"/>
    </row>
    <row r="503" spans="7:13" s="122" customFormat="1" ht="12.75">
      <c r="G503" s="648"/>
      <c r="H503" s="648"/>
      <c r="I503" s="648"/>
      <c r="J503" s="648"/>
      <c r="K503" s="648"/>
      <c r="L503" s="648"/>
      <c r="M503" s="648"/>
    </row>
    <row r="504" spans="7:13" s="122" customFormat="1" ht="12.75">
      <c r="G504" s="648"/>
      <c r="H504" s="648"/>
      <c r="I504" s="648"/>
      <c r="J504" s="648"/>
      <c r="K504" s="648"/>
      <c r="L504" s="648"/>
      <c r="M504" s="648"/>
    </row>
    <row r="505" spans="7:13" s="122" customFormat="1" ht="12.75">
      <c r="G505" s="648"/>
      <c r="H505" s="648"/>
      <c r="I505" s="648"/>
      <c r="J505" s="648"/>
      <c r="K505" s="648"/>
      <c r="L505" s="648"/>
      <c r="M505" s="648"/>
    </row>
    <row r="506" spans="7:13" s="122" customFormat="1" ht="12.75">
      <c r="G506" s="648"/>
      <c r="H506" s="648"/>
      <c r="I506" s="648"/>
      <c r="J506" s="648"/>
      <c r="K506" s="648"/>
      <c r="L506" s="648"/>
      <c r="M506" s="648"/>
    </row>
    <row r="507" spans="7:13" s="122" customFormat="1" ht="12.75">
      <c r="G507" s="648"/>
      <c r="H507" s="648"/>
      <c r="I507" s="648"/>
      <c r="J507" s="648"/>
      <c r="K507" s="648"/>
      <c r="L507" s="648"/>
      <c r="M507" s="648"/>
    </row>
    <row r="508" spans="7:13" s="122" customFormat="1" ht="12.75">
      <c r="G508" s="648"/>
      <c r="H508" s="648"/>
      <c r="I508" s="648"/>
      <c r="J508" s="648"/>
      <c r="K508" s="648"/>
      <c r="L508" s="648"/>
      <c r="M508" s="648"/>
    </row>
    <row r="509" spans="7:13" s="122" customFormat="1" ht="12.75">
      <c r="G509" s="648"/>
      <c r="H509" s="648"/>
      <c r="I509" s="648"/>
      <c r="J509" s="648"/>
      <c r="K509" s="648"/>
      <c r="L509" s="648"/>
      <c r="M509" s="648"/>
    </row>
    <row r="510" spans="7:13" s="122" customFormat="1" ht="12.75">
      <c r="G510" s="648"/>
      <c r="H510" s="648"/>
      <c r="I510" s="648"/>
      <c r="J510" s="648"/>
      <c r="K510" s="648"/>
      <c r="L510" s="648"/>
      <c r="M510" s="648"/>
    </row>
    <row r="511" spans="7:13" s="122" customFormat="1" ht="12.75">
      <c r="G511" s="648"/>
      <c r="H511" s="648"/>
      <c r="I511" s="648"/>
      <c r="J511" s="648"/>
      <c r="K511" s="648"/>
      <c r="L511" s="648"/>
      <c r="M511" s="648"/>
    </row>
    <row r="512" spans="7:13" s="122" customFormat="1" ht="12.75">
      <c r="G512" s="648"/>
      <c r="H512" s="648"/>
      <c r="I512" s="648"/>
      <c r="J512" s="648"/>
      <c r="K512" s="648"/>
      <c r="L512" s="648"/>
      <c r="M512" s="648"/>
    </row>
    <row r="513" spans="7:13" s="122" customFormat="1" ht="12.75">
      <c r="G513" s="648"/>
      <c r="H513" s="648"/>
      <c r="I513" s="648"/>
      <c r="J513" s="648"/>
      <c r="K513" s="648"/>
      <c r="L513" s="648"/>
      <c r="M513" s="648"/>
    </row>
    <row r="514" spans="7:13" s="122" customFormat="1" ht="12.75">
      <c r="G514" s="648"/>
      <c r="H514" s="648"/>
      <c r="I514" s="648"/>
      <c r="J514" s="648"/>
      <c r="K514" s="648"/>
      <c r="L514" s="648"/>
      <c r="M514" s="648"/>
    </row>
    <row r="515" spans="7:13" s="122" customFormat="1" ht="12.75">
      <c r="G515" s="648"/>
      <c r="H515" s="648"/>
      <c r="I515" s="648"/>
      <c r="J515" s="648"/>
      <c r="K515" s="648"/>
      <c r="L515" s="648"/>
      <c r="M515" s="648"/>
    </row>
    <row r="516" spans="7:13" s="122" customFormat="1" ht="12.75">
      <c r="G516" s="648"/>
      <c r="H516" s="648"/>
      <c r="I516" s="648"/>
      <c r="J516" s="648"/>
      <c r="K516" s="648"/>
      <c r="L516" s="648"/>
      <c r="M516" s="648"/>
    </row>
    <row r="517" spans="7:13" s="122" customFormat="1" ht="12.75">
      <c r="G517" s="648"/>
      <c r="H517" s="648"/>
      <c r="I517" s="648"/>
      <c r="J517" s="648"/>
      <c r="K517" s="648"/>
      <c r="L517" s="648"/>
      <c r="M517" s="648"/>
    </row>
    <row r="518" spans="7:13" s="122" customFormat="1" ht="12.75">
      <c r="G518" s="648"/>
      <c r="H518" s="648"/>
      <c r="I518" s="648"/>
      <c r="J518" s="648"/>
      <c r="K518" s="648"/>
      <c r="L518" s="648"/>
      <c r="M518" s="648"/>
    </row>
    <row r="519" spans="7:13" s="122" customFormat="1" ht="12.75">
      <c r="G519" s="648"/>
      <c r="H519" s="648"/>
      <c r="I519" s="648"/>
      <c r="J519" s="648"/>
      <c r="K519" s="648"/>
      <c r="L519" s="648"/>
      <c r="M519" s="648"/>
    </row>
    <row r="520" spans="7:13" s="122" customFormat="1" ht="12.75">
      <c r="G520" s="648"/>
      <c r="H520" s="648"/>
      <c r="I520" s="648"/>
      <c r="J520" s="648"/>
      <c r="K520" s="648"/>
      <c r="L520" s="648"/>
      <c r="M520" s="648"/>
    </row>
    <row r="521" spans="7:13" s="122" customFormat="1" ht="12.75">
      <c r="G521" s="648"/>
      <c r="H521" s="648"/>
      <c r="I521" s="648"/>
      <c r="J521" s="648"/>
      <c r="K521" s="648"/>
      <c r="L521" s="648"/>
      <c r="M521" s="648"/>
    </row>
    <row r="522" spans="7:13" s="122" customFormat="1" ht="12.75">
      <c r="G522" s="648"/>
      <c r="H522" s="648"/>
      <c r="I522" s="648"/>
      <c r="J522" s="648"/>
      <c r="K522" s="648"/>
      <c r="L522" s="648"/>
      <c r="M522" s="648"/>
    </row>
    <row r="523" spans="7:13" s="122" customFormat="1" ht="12.75">
      <c r="G523" s="648"/>
      <c r="H523" s="648"/>
      <c r="I523" s="648"/>
      <c r="J523" s="648"/>
      <c r="K523" s="648"/>
      <c r="L523" s="648"/>
      <c r="M523" s="648"/>
    </row>
    <row r="524" spans="7:13" s="122" customFormat="1" ht="12.75">
      <c r="G524" s="648"/>
      <c r="H524" s="648"/>
      <c r="I524" s="648"/>
      <c r="J524" s="648"/>
      <c r="K524" s="648"/>
      <c r="L524" s="648"/>
      <c r="M524" s="648"/>
    </row>
    <row r="525" spans="7:13" s="122" customFormat="1" ht="12.75">
      <c r="G525" s="648"/>
      <c r="H525" s="648"/>
      <c r="I525" s="648"/>
      <c r="J525" s="648"/>
      <c r="K525" s="648"/>
      <c r="L525" s="648"/>
      <c r="M525" s="648"/>
    </row>
    <row r="526" spans="7:13" s="122" customFormat="1" ht="12.75">
      <c r="G526" s="648"/>
      <c r="H526" s="648"/>
      <c r="I526" s="648"/>
      <c r="J526" s="648"/>
      <c r="K526" s="648"/>
      <c r="L526" s="648"/>
      <c r="M526" s="648"/>
    </row>
    <row r="527" spans="7:13" s="122" customFormat="1" ht="12.75">
      <c r="G527" s="648"/>
      <c r="H527" s="648"/>
      <c r="I527" s="648"/>
      <c r="J527" s="648"/>
      <c r="K527" s="648"/>
      <c r="L527" s="648"/>
      <c r="M527" s="648"/>
    </row>
    <row r="528" spans="7:13" s="122" customFormat="1" ht="12.75">
      <c r="G528" s="648"/>
      <c r="H528" s="648"/>
      <c r="I528" s="648"/>
      <c r="J528" s="648"/>
      <c r="K528" s="648"/>
      <c r="L528" s="648"/>
      <c r="M528" s="648"/>
    </row>
    <row r="529" spans="7:13" s="122" customFormat="1" ht="12.75">
      <c r="G529" s="648"/>
      <c r="H529" s="648"/>
      <c r="I529" s="648"/>
      <c r="J529" s="648"/>
      <c r="K529" s="648"/>
      <c r="L529" s="648"/>
      <c r="M529" s="648"/>
    </row>
    <row r="530" spans="7:13" s="122" customFormat="1" ht="12.75">
      <c r="G530" s="648"/>
      <c r="H530" s="648"/>
      <c r="I530" s="648"/>
      <c r="J530" s="648"/>
      <c r="K530" s="648"/>
      <c r="L530" s="648"/>
      <c r="M530" s="648"/>
    </row>
    <row r="531" spans="7:13" s="122" customFormat="1" ht="12.75">
      <c r="G531" s="648"/>
      <c r="H531" s="648"/>
      <c r="I531" s="648"/>
      <c r="J531" s="648"/>
      <c r="K531" s="648"/>
      <c r="L531" s="648"/>
      <c r="M531" s="648"/>
    </row>
    <row r="532" spans="7:13" s="122" customFormat="1" ht="12.75">
      <c r="G532" s="648"/>
      <c r="H532" s="648"/>
      <c r="I532" s="648"/>
      <c r="J532" s="648"/>
      <c r="K532" s="648"/>
      <c r="L532" s="648"/>
      <c r="M532" s="648"/>
    </row>
    <row r="533" spans="7:13" s="122" customFormat="1" ht="12.75">
      <c r="G533" s="648"/>
      <c r="H533" s="648"/>
      <c r="I533" s="648"/>
      <c r="J533" s="648"/>
      <c r="K533" s="648"/>
      <c r="L533" s="648"/>
      <c r="M533" s="648"/>
    </row>
    <row r="534" spans="7:13" s="122" customFormat="1" ht="12.75">
      <c r="G534" s="648"/>
      <c r="H534" s="648"/>
      <c r="I534" s="648"/>
      <c r="J534" s="648"/>
      <c r="K534" s="648"/>
      <c r="L534" s="648"/>
      <c r="M534" s="648"/>
    </row>
    <row r="535" spans="7:13" s="122" customFormat="1" ht="12.75">
      <c r="G535" s="648"/>
      <c r="H535" s="648"/>
      <c r="I535" s="648"/>
      <c r="J535" s="648"/>
      <c r="K535" s="648"/>
      <c r="L535" s="648"/>
      <c r="M535" s="648"/>
    </row>
    <row r="536" spans="7:13" s="122" customFormat="1" ht="12.75">
      <c r="G536" s="648"/>
      <c r="H536" s="648"/>
      <c r="I536" s="648"/>
      <c r="J536" s="648"/>
      <c r="K536" s="648"/>
      <c r="L536" s="648"/>
      <c r="M536" s="648"/>
    </row>
    <row r="537" spans="7:13" s="122" customFormat="1" ht="12.75">
      <c r="G537" s="648"/>
      <c r="H537" s="648"/>
      <c r="I537" s="648"/>
      <c r="J537" s="648"/>
      <c r="K537" s="648"/>
      <c r="L537" s="648"/>
      <c r="M537" s="648"/>
    </row>
    <row r="538" spans="7:13" s="122" customFormat="1" ht="12.75">
      <c r="G538" s="648"/>
      <c r="H538" s="648"/>
      <c r="I538" s="648"/>
      <c r="J538" s="648"/>
      <c r="K538" s="648"/>
      <c r="L538" s="648"/>
      <c r="M538" s="648"/>
    </row>
    <row r="539" spans="7:13" s="122" customFormat="1" ht="12.75">
      <c r="G539" s="648"/>
      <c r="H539" s="648"/>
      <c r="I539" s="648"/>
      <c r="J539" s="648"/>
      <c r="K539" s="648"/>
      <c r="L539" s="648"/>
      <c r="M539" s="648"/>
    </row>
    <row r="540" spans="7:13" s="122" customFormat="1" ht="12.75">
      <c r="G540" s="648"/>
      <c r="H540" s="648"/>
      <c r="I540" s="648"/>
      <c r="J540" s="648"/>
      <c r="K540" s="648"/>
      <c r="L540" s="648"/>
      <c r="M540" s="648"/>
    </row>
    <row r="541" spans="7:13" s="122" customFormat="1" ht="12.75">
      <c r="G541" s="648"/>
      <c r="H541" s="648"/>
      <c r="I541" s="648"/>
      <c r="J541" s="648"/>
      <c r="K541" s="648"/>
      <c r="L541" s="648"/>
      <c r="M541" s="648"/>
    </row>
    <row r="542" spans="7:13" s="122" customFormat="1" ht="12.75">
      <c r="G542" s="648"/>
      <c r="H542" s="648"/>
      <c r="I542" s="648"/>
      <c r="J542" s="648"/>
      <c r="K542" s="648"/>
      <c r="L542" s="648"/>
      <c r="M542" s="648"/>
    </row>
    <row r="543" spans="7:13" s="122" customFormat="1" ht="12.75">
      <c r="G543" s="648"/>
      <c r="H543" s="648"/>
      <c r="I543" s="648"/>
      <c r="J543" s="648"/>
      <c r="K543" s="648"/>
      <c r="L543" s="648"/>
      <c r="M543" s="648"/>
    </row>
    <row r="544" spans="7:13" s="122" customFormat="1" ht="12.75">
      <c r="G544" s="648"/>
      <c r="H544" s="648"/>
      <c r="I544" s="648"/>
      <c r="J544" s="648"/>
      <c r="K544" s="648"/>
      <c r="L544" s="648"/>
      <c r="M544" s="648"/>
    </row>
    <row r="545" spans="7:13" s="122" customFormat="1" ht="12.75">
      <c r="G545" s="648"/>
      <c r="H545" s="648"/>
      <c r="I545" s="648"/>
      <c r="J545" s="648"/>
      <c r="K545" s="648"/>
      <c r="L545" s="648"/>
      <c r="M545" s="648"/>
    </row>
    <row r="546" spans="7:13" s="122" customFormat="1" ht="12.75">
      <c r="G546" s="648"/>
      <c r="H546" s="648"/>
      <c r="I546" s="648"/>
      <c r="J546" s="648"/>
      <c r="K546" s="648"/>
      <c r="L546" s="648"/>
      <c r="M546" s="648"/>
    </row>
    <row r="547" spans="7:13" s="122" customFormat="1" ht="12.75">
      <c r="G547" s="648"/>
      <c r="H547" s="648"/>
      <c r="I547" s="648"/>
      <c r="J547" s="648"/>
      <c r="K547" s="648"/>
      <c r="L547" s="648"/>
      <c r="M547" s="648"/>
    </row>
    <row r="548" spans="7:13" s="122" customFormat="1" ht="12.75">
      <c r="G548" s="648"/>
      <c r="H548" s="648"/>
      <c r="I548" s="648"/>
      <c r="J548" s="648"/>
      <c r="K548" s="648"/>
      <c r="L548" s="648"/>
      <c r="M548" s="648"/>
    </row>
    <row r="549" spans="7:13" s="122" customFormat="1" ht="12.75">
      <c r="G549" s="648"/>
      <c r="H549" s="648"/>
      <c r="I549" s="648"/>
      <c r="J549" s="648"/>
      <c r="K549" s="648"/>
      <c r="L549" s="648"/>
      <c r="M549" s="648"/>
    </row>
    <row r="550" spans="7:13" s="122" customFormat="1" ht="12.75">
      <c r="G550" s="648"/>
      <c r="H550" s="648"/>
      <c r="I550" s="648"/>
      <c r="J550" s="648"/>
      <c r="K550" s="648"/>
      <c r="L550" s="648"/>
      <c r="M550" s="648"/>
    </row>
    <row r="551" spans="7:13" s="122" customFormat="1" ht="12.75">
      <c r="G551" s="648"/>
      <c r="H551" s="648"/>
      <c r="I551" s="648"/>
      <c r="J551" s="648"/>
      <c r="K551" s="648"/>
      <c r="L551" s="648"/>
      <c r="M551" s="648"/>
    </row>
    <row r="552" spans="7:13" s="122" customFormat="1" ht="12.75">
      <c r="G552" s="648"/>
      <c r="H552" s="648"/>
      <c r="I552" s="648"/>
      <c r="J552" s="648"/>
      <c r="K552" s="648"/>
      <c r="L552" s="648"/>
      <c r="M552" s="648"/>
    </row>
    <row r="553" spans="7:13" s="122" customFormat="1" ht="12.75">
      <c r="G553" s="648"/>
      <c r="H553" s="648"/>
      <c r="I553" s="648"/>
      <c r="J553" s="648"/>
      <c r="K553" s="648"/>
      <c r="L553" s="648"/>
      <c r="M553" s="648"/>
    </row>
    <row r="554" spans="7:13" s="122" customFormat="1" ht="12.75">
      <c r="G554" s="648"/>
      <c r="H554" s="648"/>
      <c r="I554" s="648"/>
      <c r="J554" s="648"/>
      <c r="K554" s="648"/>
      <c r="L554" s="648"/>
      <c r="M554" s="648"/>
    </row>
    <row r="555" spans="7:13" s="122" customFormat="1" ht="12.75">
      <c r="G555" s="648"/>
      <c r="H555" s="648"/>
      <c r="I555" s="648"/>
      <c r="J555" s="648"/>
      <c r="K555" s="648"/>
      <c r="L555" s="648"/>
      <c r="M555" s="648"/>
    </row>
    <row r="556" spans="7:13" s="122" customFormat="1" ht="12.75">
      <c r="G556" s="648"/>
      <c r="H556" s="648"/>
      <c r="I556" s="648"/>
      <c r="J556" s="648"/>
      <c r="K556" s="648"/>
      <c r="L556" s="648"/>
      <c r="M556" s="648"/>
    </row>
    <row r="557" spans="7:13" s="122" customFormat="1" ht="12.75">
      <c r="G557" s="648"/>
      <c r="H557" s="648"/>
      <c r="I557" s="648"/>
      <c r="J557" s="648"/>
      <c r="K557" s="648"/>
      <c r="L557" s="648"/>
      <c r="M557" s="648"/>
    </row>
    <row r="558" spans="7:13" s="122" customFormat="1" ht="12.75">
      <c r="G558" s="648"/>
      <c r="H558" s="648"/>
      <c r="I558" s="648"/>
      <c r="J558" s="648"/>
      <c r="K558" s="648"/>
      <c r="L558" s="648"/>
      <c r="M558" s="648"/>
    </row>
    <row r="559" spans="7:13" s="122" customFormat="1" ht="12.75">
      <c r="G559" s="648"/>
      <c r="H559" s="648"/>
      <c r="I559" s="648"/>
      <c r="J559" s="648"/>
      <c r="K559" s="648"/>
      <c r="L559" s="648"/>
      <c r="M559" s="648"/>
    </row>
    <row r="560" spans="7:13" s="122" customFormat="1" ht="12.75">
      <c r="G560" s="648"/>
      <c r="H560" s="648"/>
      <c r="I560" s="648"/>
      <c r="J560" s="648"/>
      <c r="K560" s="648"/>
      <c r="L560" s="648"/>
      <c r="M560" s="648"/>
    </row>
    <row r="561" spans="7:13" s="122" customFormat="1" ht="12.75">
      <c r="G561" s="648"/>
      <c r="H561" s="648"/>
      <c r="I561" s="648"/>
      <c r="J561" s="648"/>
      <c r="K561" s="648"/>
      <c r="L561" s="648"/>
      <c r="M561" s="648"/>
    </row>
    <row r="562" spans="7:13" s="122" customFormat="1" ht="12.75">
      <c r="G562" s="648"/>
      <c r="H562" s="648"/>
      <c r="I562" s="648"/>
      <c r="J562" s="648"/>
      <c r="K562" s="648"/>
      <c r="L562" s="648"/>
      <c r="M562" s="648"/>
    </row>
    <row r="563" spans="7:13" s="122" customFormat="1" ht="12.75">
      <c r="G563" s="648"/>
      <c r="H563" s="648"/>
      <c r="I563" s="648"/>
      <c r="J563" s="648"/>
      <c r="K563" s="648"/>
      <c r="L563" s="648"/>
      <c r="M563" s="648"/>
    </row>
    <row r="564" spans="7:13" s="122" customFormat="1" ht="12.75">
      <c r="G564" s="648"/>
      <c r="H564" s="648"/>
      <c r="I564" s="648"/>
      <c r="J564" s="648"/>
      <c r="K564" s="648"/>
      <c r="L564" s="648"/>
      <c r="M564" s="648"/>
    </row>
    <row r="565" spans="7:13" s="122" customFormat="1" ht="12.75">
      <c r="G565" s="648"/>
      <c r="H565" s="648"/>
      <c r="I565" s="648"/>
      <c r="J565" s="648"/>
      <c r="K565" s="648"/>
      <c r="L565" s="648"/>
      <c r="M565" s="648"/>
    </row>
    <row r="566" spans="7:13" s="122" customFormat="1" ht="12.75">
      <c r="G566" s="648"/>
      <c r="H566" s="648"/>
      <c r="I566" s="648"/>
      <c r="J566" s="648"/>
      <c r="K566" s="648"/>
      <c r="L566" s="648"/>
      <c r="M566" s="648"/>
    </row>
    <row r="567" spans="7:13" s="122" customFormat="1" ht="12.75">
      <c r="G567" s="648"/>
      <c r="H567" s="648"/>
      <c r="I567" s="648"/>
      <c r="J567" s="648"/>
      <c r="K567" s="648"/>
      <c r="L567" s="648"/>
      <c r="M567" s="648"/>
    </row>
    <row r="568" spans="7:13" s="122" customFormat="1" ht="12.75">
      <c r="G568" s="648"/>
      <c r="H568" s="648"/>
      <c r="I568" s="648"/>
      <c r="J568" s="648"/>
      <c r="K568" s="648"/>
      <c r="L568" s="648"/>
      <c r="M568" s="648"/>
    </row>
    <row r="569" spans="7:13" s="122" customFormat="1" ht="12.75">
      <c r="G569" s="648"/>
      <c r="H569" s="648"/>
      <c r="I569" s="648"/>
      <c r="J569" s="648"/>
      <c r="K569" s="648"/>
      <c r="L569" s="648"/>
      <c r="M569" s="648"/>
    </row>
    <row r="570" spans="7:13" s="122" customFormat="1" ht="12.75">
      <c r="G570" s="648"/>
      <c r="H570" s="648"/>
      <c r="I570" s="648"/>
      <c r="J570" s="648"/>
      <c r="K570" s="648"/>
      <c r="L570" s="648"/>
      <c r="M570" s="648"/>
    </row>
    <row r="571" spans="7:13" s="122" customFormat="1" ht="12.75">
      <c r="G571" s="648"/>
      <c r="H571" s="648"/>
      <c r="I571" s="648"/>
      <c r="J571" s="648"/>
      <c r="K571" s="648"/>
      <c r="L571" s="648"/>
      <c r="M571" s="648"/>
    </row>
    <row r="572" spans="7:13" s="122" customFormat="1" ht="12.75">
      <c r="G572" s="648"/>
      <c r="H572" s="648"/>
      <c r="I572" s="648"/>
      <c r="J572" s="648"/>
      <c r="K572" s="648"/>
      <c r="L572" s="648"/>
      <c r="M572" s="648"/>
    </row>
    <row r="573" spans="7:13" s="122" customFormat="1" ht="12.75">
      <c r="G573" s="648"/>
      <c r="H573" s="648"/>
      <c r="I573" s="648"/>
      <c r="J573" s="648"/>
      <c r="K573" s="648"/>
      <c r="L573" s="648"/>
      <c r="M573" s="648"/>
    </row>
    <row r="574" spans="7:13" s="122" customFormat="1" ht="12.75">
      <c r="G574" s="648"/>
      <c r="H574" s="648"/>
      <c r="I574" s="648"/>
      <c r="J574" s="648"/>
      <c r="K574" s="648"/>
      <c r="L574" s="648"/>
      <c r="M574" s="648"/>
    </row>
    <row r="575" spans="7:13" s="122" customFormat="1" ht="12.75">
      <c r="G575" s="648"/>
      <c r="H575" s="648"/>
      <c r="I575" s="648"/>
      <c r="J575" s="648"/>
      <c r="K575" s="648"/>
      <c r="L575" s="648"/>
      <c r="M575" s="648"/>
    </row>
    <row r="576" spans="7:13" s="122" customFormat="1" ht="12.75">
      <c r="G576" s="648"/>
      <c r="H576" s="648"/>
      <c r="I576" s="648"/>
      <c r="J576" s="648"/>
      <c r="K576" s="648"/>
      <c r="L576" s="648"/>
      <c r="M576" s="648"/>
    </row>
    <row r="577" spans="7:13" s="122" customFormat="1" ht="12.75">
      <c r="G577" s="648"/>
      <c r="H577" s="648"/>
      <c r="I577" s="648"/>
      <c r="J577" s="648"/>
      <c r="K577" s="648"/>
      <c r="L577" s="648"/>
      <c r="M577" s="648"/>
    </row>
    <row r="578" spans="7:13" s="122" customFormat="1" ht="12.75">
      <c r="G578" s="648"/>
      <c r="H578" s="648"/>
      <c r="I578" s="648"/>
      <c r="J578" s="648"/>
      <c r="K578" s="648"/>
      <c r="L578" s="648"/>
      <c r="M578" s="648"/>
    </row>
    <row r="579" spans="7:13" s="122" customFormat="1" ht="12.75">
      <c r="G579" s="648"/>
      <c r="H579" s="648"/>
      <c r="I579" s="648"/>
      <c r="J579" s="648"/>
      <c r="K579" s="648"/>
      <c r="L579" s="648"/>
      <c r="M579" s="648"/>
    </row>
    <row r="580" spans="7:13" s="122" customFormat="1" ht="12.75">
      <c r="G580" s="648"/>
      <c r="H580" s="648"/>
      <c r="I580" s="648"/>
      <c r="J580" s="648"/>
      <c r="K580" s="648"/>
      <c r="L580" s="648"/>
      <c r="M580" s="648"/>
    </row>
    <row r="581" spans="7:13" s="122" customFormat="1" ht="12.75">
      <c r="G581" s="648"/>
      <c r="H581" s="648"/>
      <c r="I581" s="648"/>
      <c r="J581" s="648"/>
      <c r="K581" s="648"/>
      <c r="L581" s="648"/>
      <c r="M581" s="648"/>
    </row>
    <row r="582" spans="7:13" s="122" customFormat="1" ht="12.75">
      <c r="G582" s="648"/>
      <c r="H582" s="648"/>
      <c r="I582" s="648"/>
      <c r="J582" s="648"/>
      <c r="K582" s="648"/>
      <c r="L582" s="648"/>
      <c r="M582" s="648"/>
    </row>
    <row r="583" spans="7:13" s="122" customFormat="1" ht="12.75">
      <c r="G583" s="648"/>
      <c r="H583" s="648"/>
      <c r="I583" s="648"/>
      <c r="J583" s="648"/>
      <c r="K583" s="648"/>
      <c r="L583" s="648"/>
      <c r="M583" s="648"/>
    </row>
    <row r="584" spans="7:13" s="122" customFormat="1" ht="12.75">
      <c r="G584" s="648"/>
      <c r="H584" s="648"/>
      <c r="I584" s="648"/>
      <c r="J584" s="648"/>
      <c r="K584" s="648"/>
      <c r="L584" s="648"/>
      <c r="M584" s="648"/>
    </row>
    <row r="585" spans="7:13" s="122" customFormat="1" ht="12.75">
      <c r="G585" s="648"/>
      <c r="H585" s="648"/>
      <c r="I585" s="648"/>
      <c r="J585" s="648"/>
      <c r="K585" s="648"/>
      <c r="L585" s="648"/>
      <c r="M585" s="648"/>
    </row>
    <row r="586" spans="7:13" s="122" customFormat="1" ht="12.75">
      <c r="G586" s="648"/>
      <c r="H586" s="648"/>
      <c r="I586" s="648"/>
      <c r="J586" s="648"/>
      <c r="K586" s="648"/>
      <c r="L586" s="648"/>
      <c r="M586" s="648"/>
    </row>
    <row r="587" spans="7:13" s="122" customFormat="1" ht="12.75">
      <c r="G587" s="648"/>
      <c r="H587" s="648"/>
      <c r="I587" s="648"/>
      <c r="J587" s="648"/>
      <c r="K587" s="648"/>
      <c r="L587" s="648"/>
      <c r="M587" s="648"/>
    </row>
    <row r="588" spans="7:13" s="122" customFormat="1" ht="12.75">
      <c r="G588" s="648"/>
      <c r="H588" s="648"/>
      <c r="I588" s="648"/>
      <c r="J588" s="648"/>
      <c r="K588" s="648"/>
      <c r="L588" s="648"/>
      <c r="M588" s="648"/>
    </row>
    <row r="589" spans="7:13" s="122" customFormat="1" ht="12.75">
      <c r="G589" s="648"/>
      <c r="H589" s="648"/>
      <c r="I589" s="648"/>
      <c r="J589" s="648"/>
      <c r="K589" s="648"/>
      <c r="L589" s="648"/>
      <c r="M589" s="648"/>
    </row>
    <row r="590" spans="7:13" s="122" customFormat="1" ht="12.75">
      <c r="G590" s="648"/>
      <c r="H590" s="648"/>
      <c r="I590" s="648"/>
      <c r="J590" s="648"/>
      <c r="K590" s="648"/>
      <c r="L590" s="648"/>
      <c r="M590" s="648"/>
    </row>
    <row r="591" spans="7:13" s="122" customFormat="1" ht="12.75">
      <c r="G591" s="648"/>
      <c r="H591" s="648"/>
      <c r="I591" s="648"/>
      <c r="J591" s="648"/>
      <c r="K591" s="648"/>
      <c r="L591" s="648"/>
      <c r="M591" s="648"/>
    </row>
    <row r="592" spans="7:13" s="122" customFormat="1" ht="12.75">
      <c r="G592" s="648"/>
      <c r="H592" s="648"/>
      <c r="I592" s="648"/>
      <c r="J592" s="648"/>
      <c r="K592" s="648"/>
      <c r="L592" s="648"/>
      <c r="M592" s="648"/>
    </row>
    <row r="593" spans="7:13" s="122" customFormat="1" ht="12.75">
      <c r="G593" s="648"/>
      <c r="H593" s="648"/>
      <c r="I593" s="648"/>
      <c r="J593" s="648"/>
      <c r="K593" s="648"/>
      <c r="L593" s="648"/>
      <c r="M593" s="648"/>
    </row>
    <row r="594" spans="7:13" s="122" customFormat="1" ht="12.75">
      <c r="G594" s="648"/>
      <c r="H594" s="648"/>
      <c r="I594" s="648"/>
      <c r="J594" s="648"/>
      <c r="K594" s="648"/>
      <c r="L594" s="648"/>
      <c r="M594" s="648"/>
    </row>
    <row r="595" spans="7:13" s="122" customFormat="1" ht="12.75">
      <c r="G595" s="648"/>
      <c r="H595" s="648"/>
      <c r="I595" s="648"/>
      <c r="J595" s="648"/>
      <c r="K595" s="648"/>
      <c r="L595" s="648"/>
      <c r="M595" s="648"/>
    </row>
    <row r="596" spans="7:13" s="122" customFormat="1" ht="12.75">
      <c r="G596" s="648"/>
      <c r="H596" s="648"/>
      <c r="I596" s="648"/>
      <c r="J596" s="648"/>
      <c r="K596" s="648"/>
      <c r="L596" s="648"/>
      <c r="M596" s="648"/>
    </row>
    <row r="597" spans="7:13" s="122" customFormat="1" ht="12.75">
      <c r="G597" s="648"/>
      <c r="H597" s="648"/>
      <c r="I597" s="648"/>
      <c r="J597" s="648"/>
      <c r="K597" s="648"/>
      <c r="L597" s="648"/>
      <c r="M597" s="648"/>
    </row>
    <row r="598" spans="7:13" s="122" customFormat="1" ht="12.75">
      <c r="G598" s="648"/>
      <c r="H598" s="648"/>
      <c r="I598" s="648"/>
      <c r="J598" s="648"/>
      <c r="K598" s="648"/>
      <c r="L598" s="648"/>
      <c r="M598" s="648"/>
    </row>
    <row r="599" spans="7:13" s="122" customFormat="1" ht="12.75">
      <c r="G599" s="648"/>
      <c r="H599" s="648"/>
      <c r="I599" s="648"/>
      <c r="J599" s="648"/>
      <c r="K599" s="648"/>
      <c r="L599" s="648"/>
      <c r="M599" s="648"/>
    </row>
    <row r="600" spans="7:13" s="122" customFormat="1" ht="12.75">
      <c r="G600" s="648"/>
      <c r="H600" s="648"/>
      <c r="I600" s="648"/>
      <c r="J600" s="648"/>
      <c r="K600" s="648"/>
      <c r="L600" s="648"/>
      <c r="M600" s="648"/>
    </row>
    <row r="601" spans="7:13" s="122" customFormat="1" ht="12.75">
      <c r="G601" s="648"/>
      <c r="H601" s="648"/>
      <c r="I601" s="648"/>
      <c r="J601" s="648"/>
      <c r="K601" s="648"/>
      <c r="L601" s="648"/>
      <c r="M601" s="648"/>
    </row>
    <row r="602" spans="7:13" s="122" customFormat="1" ht="12.75">
      <c r="G602" s="648"/>
      <c r="H602" s="648"/>
      <c r="I602" s="648"/>
      <c r="J602" s="648"/>
      <c r="K602" s="648"/>
      <c r="L602" s="648"/>
      <c r="M602" s="648"/>
    </row>
    <row r="603" spans="7:13" s="122" customFormat="1" ht="12.75">
      <c r="G603" s="648"/>
      <c r="H603" s="648"/>
      <c r="I603" s="648"/>
      <c r="J603" s="648"/>
      <c r="K603" s="648"/>
      <c r="L603" s="648"/>
      <c r="M603" s="648"/>
    </row>
    <row r="604" spans="7:13" s="122" customFormat="1" ht="12.75">
      <c r="G604" s="648"/>
      <c r="H604" s="648"/>
      <c r="I604" s="648"/>
      <c r="J604" s="648"/>
      <c r="K604" s="648"/>
      <c r="L604" s="648"/>
      <c r="M604" s="648"/>
    </row>
    <row r="605" spans="7:13" s="122" customFormat="1" ht="12.75">
      <c r="G605" s="648"/>
      <c r="H605" s="648"/>
      <c r="I605" s="648"/>
      <c r="J605" s="648"/>
      <c r="K605" s="648"/>
      <c r="L605" s="648"/>
      <c r="M605" s="648"/>
    </row>
    <row r="606" spans="7:13" s="122" customFormat="1" ht="12.75">
      <c r="G606" s="648"/>
      <c r="H606" s="648"/>
      <c r="I606" s="648"/>
      <c r="J606" s="648"/>
      <c r="K606" s="648"/>
      <c r="L606" s="648"/>
      <c r="M606" s="648"/>
    </row>
    <row r="607" spans="7:13" s="122" customFormat="1" ht="12.75">
      <c r="G607" s="648"/>
      <c r="H607" s="648"/>
      <c r="I607" s="648"/>
      <c r="J607" s="648"/>
      <c r="K607" s="648"/>
      <c r="L607" s="648"/>
      <c r="M607" s="648"/>
    </row>
    <row r="608" spans="7:13" s="122" customFormat="1" ht="12.75">
      <c r="G608" s="648"/>
      <c r="H608" s="648"/>
      <c r="I608" s="648"/>
      <c r="J608" s="648"/>
      <c r="K608" s="648"/>
      <c r="L608" s="648"/>
      <c r="M608" s="648"/>
    </row>
    <row r="609" spans="7:13" s="122" customFormat="1" ht="12.75">
      <c r="G609" s="648"/>
      <c r="H609" s="648"/>
      <c r="I609" s="648"/>
      <c r="J609" s="648"/>
      <c r="K609" s="648"/>
      <c r="L609" s="648"/>
      <c r="M609" s="648"/>
    </row>
    <row r="610" spans="7:13" s="122" customFormat="1" ht="12.75">
      <c r="G610" s="648"/>
      <c r="H610" s="648"/>
      <c r="I610" s="648"/>
      <c r="J610" s="648"/>
      <c r="K610" s="648"/>
      <c r="L610" s="648"/>
      <c r="M610" s="648"/>
    </row>
    <row r="611" spans="7:13" s="122" customFormat="1" ht="12.75">
      <c r="G611" s="648"/>
      <c r="H611" s="648"/>
      <c r="I611" s="648"/>
      <c r="J611" s="648"/>
      <c r="K611" s="648"/>
      <c r="L611" s="648"/>
      <c r="M611" s="648"/>
    </row>
    <row r="612" spans="7:13" s="122" customFormat="1" ht="12.75">
      <c r="G612" s="648"/>
      <c r="H612" s="648"/>
      <c r="I612" s="648"/>
      <c r="J612" s="648"/>
      <c r="K612" s="648"/>
      <c r="L612" s="648"/>
      <c r="M612" s="648"/>
    </row>
    <row r="613" spans="7:13" s="122" customFormat="1" ht="12.75">
      <c r="G613" s="648"/>
      <c r="H613" s="648"/>
      <c r="I613" s="648"/>
      <c r="J613" s="648"/>
      <c r="K613" s="648"/>
      <c r="L613" s="648"/>
      <c r="M613" s="648"/>
    </row>
    <row r="614" spans="7:13" s="122" customFormat="1" ht="12.75">
      <c r="G614" s="648"/>
      <c r="H614" s="648"/>
      <c r="I614" s="648"/>
      <c r="J614" s="648"/>
      <c r="K614" s="648"/>
      <c r="L614" s="648"/>
      <c r="M614" s="648"/>
    </row>
    <row r="615" spans="7:13" s="122" customFormat="1" ht="12.75">
      <c r="G615" s="648"/>
      <c r="H615" s="648"/>
      <c r="I615" s="648"/>
      <c r="J615" s="648"/>
      <c r="K615" s="648"/>
      <c r="L615" s="648"/>
      <c r="M615" s="648"/>
    </row>
    <row r="616" spans="7:13" s="122" customFormat="1" ht="12.75">
      <c r="G616" s="648"/>
      <c r="H616" s="648"/>
      <c r="I616" s="648"/>
      <c r="J616" s="648"/>
      <c r="K616" s="648"/>
      <c r="L616" s="648"/>
      <c r="M616" s="648"/>
    </row>
    <row r="617" spans="7:13" s="122" customFormat="1" ht="12.75">
      <c r="G617" s="648"/>
      <c r="H617" s="648"/>
      <c r="I617" s="648"/>
      <c r="J617" s="648"/>
      <c r="K617" s="648"/>
      <c r="L617" s="648"/>
      <c r="M617" s="648"/>
    </row>
    <row r="618" spans="7:13" s="122" customFormat="1" ht="12.75">
      <c r="G618" s="648"/>
      <c r="H618" s="648"/>
      <c r="I618" s="648"/>
      <c r="J618" s="648"/>
      <c r="K618" s="648"/>
      <c r="L618" s="648"/>
      <c r="M618" s="648"/>
    </row>
    <row r="619" spans="7:13" s="122" customFormat="1" ht="12.75">
      <c r="G619" s="648"/>
      <c r="H619" s="648"/>
      <c r="I619" s="648"/>
      <c r="J619" s="648"/>
      <c r="K619" s="648"/>
      <c r="L619" s="648"/>
      <c r="M619" s="648"/>
    </row>
    <row r="620" spans="7:13" s="122" customFormat="1" ht="12.75">
      <c r="G620" s="648"/>
      <c r="H620" s="648"/>
      <c r="I620" s="648"/>
      <c r="J620" s="648"/>
      <c r="K620" s="648"/>
      <c r="L620" s="648"/>
      <c r="M620" s="648"/>
    </row>
    <row r="621" spans="7:13" s="122" customFormat="1" ht="12.75">
      <c r="G621" s="648"/>
      <c r="H621" s="648"/>
      <c r="I621" s="648"/>
      <c r="J621" s="648"/>
      <c r="K621" s="648"/>
      <c r="L621" s="648"/>
      <c r="M621" s="648"/>
    </row>
    <row r="622" spans="7:13" s="122" customFormat="1" ht="12.75">
      <c r="G622" s="648"/>
      <c r="H622" s="648"/>
      <c r="I622" s="648"/>
      <c r="J622" s="648"/>
      <c r="K622" s="648"/>
      <c r="L622" s="648"/>
      <c r="M622" s="648"/>
    </row>
    <row r="623" spans="7:13" s="122" customFormat="1" ht="12.75">
      <c r="G623" s="648"/>
      <c r="H623" s="648"/>
      <c r="I623" s="648"/>
      <c r="J623" s="648"/>
      <c r="K623" s="648"/>
      <c r="L623" s="648"/>
      <c r="M623" s="648"/>
    </row>
    <row r="624" spans="7:13" s="122" customFormat="1" ht="12.75">
      <c r="G624" s="648"/>
      <c r="H624" s="648"/>
      <c r="I624" s="648"/>
      <c r="J624" s="648"/>
      <c r="K624" s="648"/>
      <c r="L624" s="648"/>
      <c r="M624" s="648"/>
    </row>
    <row r="625" spans="7:13" s="122" customFormat="1" ht="12.75">
      <c r="G625" s="648"/>
      <c r="H625" s="648"/>
      <c r="I625" s="648"/>
      <c r="J625" s="648"/>
      <c r="K625" s="648"/>
      <c r="L625" s="648"/>
      <c r="M625" s="648"/>
    </row>
    <row r="626" spans="7:13" s="122" customFormat="1" ht="12.75">
      <c r="G626" s="648"/>
      <c r="H626" s="648"/>
      <c r="I626" s="648"/>
      <c r="J626" s="648"/>
      <c r="K626" s="648"/>
      <c r="L626" s="648"/>
      <c r="M626" s="648"/>
    </row>
    <row r="627" spans="7:13" s="122" customFormat="1" ht="12.75">
      <c r="G627" s="648"/>
      <c r="H627" s="648"/>
      <c r="I627" s="648"/>
      <c r="J627" s="648"/>
      <c r="K627" s="648"/>
      <c r="L627" s="648"/>
      <c r="M627" s="648"/>
    </row>
    <row r="628" spans="7:13" s="122" customFormat="1" ht="12.75">
      <c r="G628" s="648"/>
      <c r="H628" s="648"/>
      <c r="I628" s="648"/>
      <c r="J628" s="648"/>
      <c r="K628" s="648"/>
      <c r="L628" s="648"/>
      <c r="M628" s="648"/>
    </row>
    <row r="629" spans="7:13" s="122" customFormat="1" ht="12.75">
      <c r="G629" s="648"/>
      <c r="H629" s="648"/>
      <c r="I629" s="648"/>
      <c r="J629" s="648"/>
      <c r="K629" s="648"/>
      <c r="L629" s="648"/>
      <c r="M629" s="648"/>
    </row>
    <row r="630" spans="7:13" s="122" customFormat="1" ht="12.75">
      <c r="G630" s="648"/>
      <c r="H630" s="648"/>
      <c r="I630" s="648"/>
      <c r="J630" s="648"/>
      <c r="K630" s="648"/>
      <c r="L630" s="648"/>
      <c r="M630" s="648"/>
    </row>
    <row r="631" spans="7:13" s="122" customFormat="1" ht="12.75">
      <c r="G631" s="648"/>
      <c r="H631" s="648"/>
      <c r="I631" s="648"/>
      <c r="J631" s="648"/>
      <c r="K631" s="648"/>
      <c r="L631" s="648"/>
      <c r="M631" s="648"/>
    </row>
    <row r="632" spans="7:13" s="122" customFormat="1" ht="12.75">
      <c r="G632" s="648"/>
      <c r="H632" s="648"/>
      <c r="I632" s="648"/>
      <c r="J632" s="648"/>
      <c r="K632" s="648"/>
      <c r="L632" s="648"/>
      <c r="M632" s="648"/>
    </row>
    <row r="633" spans="7:13" s="122" customFormat="1" ht="12.75">
      <c r="G633" s="648"/>
      <c r="H633" s="648"/>
      <c r="I633" s="648"/>
      <c r="J633" s="648"/>
      <c r="K633" s="648"/>
      <c r="L633" s="648"/>
      <c r="M633" s="648"/>
    </row>
    <row r="634" spans="7:13" s="122" customFormat="1" ht="12.75">
      <c r="G634" s="648"/>
      <c r="H634" s="648"/>
      <c r="I634" s="648"/>
      <c r="J634" s="648"/>
      <c r="K634" s="648"/>
      <c r="L634" s="648"/>
      <c r="M634" s="648"/>
    </row>
    <row r="635" spans="7:13" s="122" customFormat="1" ht="12.75">
      <c r="G635" s="648"/>
      <c r="H635" s="648"/>
      <c r="I635" s="648"/>
      <c r="J635" s="648"/>
      <c r="K635" s="648"/>
      <c r="L635" s="648"/>
      <c r="M635" s="648"/>
    </row>
    <row r="636" spans="7:13" s="122" customFormat="1" ht="12.75">
      <c r="G636" s="648"/>
      <c r="H636" s="648"/>
      <c r="I636" s="648"/>
      <c r="J636" s="648"/>
      <c r="K636" s="648"/>
      <c r="L636" s="648"/>
      <c r="M636" s="648"/>
    </row>
    <row r="637" spans="7:13" s="122" customFormat="1" ht="12.75">
      <c r="G637" s="648"/>
      <c r="H637" s="648"/>
      <c r="I637" s="648"/>
      <c r="J637" s="648"/>
      <c r="K637" s="648"/>
      <c r="L637" s="648"/>
      <c r="M637" s="648"/>
    </row>
    <row r="638" spans="7:13" s="122" customFormat="1" ht="12.75">
      <c r="G638" s="648"/>
      <c r="H638" s="648"/>
      <c r="I638" s="648"/>
      <c r="J638" s="648"/>
      <c r="K638" s="648"/>
      <c r="L638" s="648"/>
      <c r="M638" s="648"/>
    </row>
    <row r="639" spans="7:13" s="122" customFormat="1" ht="12.75">
      <c r="G639" s="648"/>
      <c r="H639" s="648"/>
      <c r="I639" s="648"/>
      <c r="J639" s="648"/>
      <c r="K639" s="648"/>
      <c r="L639" s="648"/>
      <c r="M639" s="648"/>
    </row>
    <row r="640" spans="7:13" s="122" customFormat="1" ht="12.75">
      <c r="G640" s="648"/>
      <c r="H640" s="648"/>
      <c r="I640" s="648"/>
      <c r="J640" s="648"/>
      <c r="K640" s="648"/>
      <c r="L640" s="648"/>
      <c r="M640" s="648"/>
    </row>
    <row r="641" spans="7:13" s="122" customFormat="1" ht="12.75">
      <c r="G641" s="648"/>
      <c r="H641" s="648"/>
      <c r="I641" s="648"/>
      <c r="J641" s="648"/>
      <c r="K641" s="648"/>
      <c r="L641" s="648"/>
      <c r="M641" s="648"/>
    </row>
    <row r="642" spans="7:13" s="122" customFormat="1" ht="12.75">
      <c r="G642" s="648"/>
      <c r="H642" s="648"/>
      <c r="I642" s="648"/>
      <c r="J642" s="648"/>
      <c r="K642" s="648"/>
      <c r="L642" s="648"/>
      <c r="M642" s="648"/>
    </row>
    <row r="643" spans="7:13" s="122" customFormat="1" ht="12.75">
      <c r="G643" s="648"/>
      <c r="H643" s="648"/>
      <c r="I643" s="648"/>
      <c r="J643" s="648"/>
      <c r="K643" s="648"/>
      <c r="L643" s="648"/>
      <c r="M643" s="648"/>
    </row>
    <row r="644" spans="7:13" s="122" customFormat="1" ht="12.75">
      <c r="G644" s="648"/>
      <c r="H644" s="648"/>
      <c r="I644" s="648"/>
      <c r="J644" s="648"/>
      <c r="K644" s="648"/>
      <c r="L644" s="648"/>
      <c r="M644" s="648"/>
    </row>
    <row r="645" spans="7:13" s="122" customFormat="1" ht="12.75">
      <c r="G645" s="648"/>
      <c r="H645" s="648"/>
      <c r="I645" s="648"/>
      <c r="J645" s="648"/>
      <c r="K645" s="648"/>
      <c r="L645" s="648"/>
      <c r="M645" s="648"/>
    </row>
    <row r="646" spans="7:13" s="122" customFormat="1" ht="12.75">
      <c r="G646" s="648"/>
      <c r="H646" s="648"/>
      <c r="I646" s="648"/>
      <c r="J646" s="648"/>
      <c r="K646" s="648"/>
      <c r="L646" s="648"/>
      <c r="M646" s="648"/>
    </row>
    <row r="647" spans="7:13" s="122" customFormat="1" ht="12.75">
      <c r="G647" s="648"/>
      <c r="H647" s="648"/>
      <c r="I647" s="648"/>
      <c r="J647" s="648"/>
      <c r="K647" s="648"/>
      <c r="L647" s="648"/>
      <c r="M647" s="648"/>
    </row>
    <row r="648" spans="7:13" s="122" customFormat="1" ht="12.75">
      <c r="G648" s="648"/>
      <c r="H648" s="648"/>
      <c r="I648" s="648"/>
      <c r="J648" s="648"/>
      <c r="K648" s="648"/>
      <c r="L648" s="648"/>
      <c r="M648" s="648"/>
    </row>
    <row r="649" spans="7:13" s="122" customFormat="1" ht="12.75">
      <c r="G649" s="648"/>
      <c r="H649" s="648"/>
      <c r="I649" s="648"/>
      <c r="J649" s="648"/>
      <c r="K649" s="648"/>
      <c r="L649" s="648"/>
      <c r="M649" s="648"/>
    </row>
    <row r="650" spans="7:13" s="122" customFormat="1" ht="12.75">
      <c r="G650" s="648"/>
      <c r="H650" s="648"/>
      <c r="I650" s="648"/>
      <c r="J650" s="648"/>
      <c r="K650" s="648"/>
      <c r="L650" s="648"/>
      <c r="M650" s="648"/>
    </row>
    <row r="651" spans="7:13" s="122" customFormat="1" ht="12.75">
      <c r="G651" s="648"/>
      <c r="H651" s="648"/>
      <c r="I651" s="648"/>
      <c r="J651" s="648"/>
      <c r="K651" s="648"/>
      <c r="L651" s="648"/>
      <c r="M651" s="648"/>
    </row>
    <row r="652" spans="7:13" s="122" customFormat="1" ht="12.75">
      <c r="G652" s="648"/>
      <c r="H652" s="648"/>
      <c r="I652" s="648"/>
      <c r="J652" s="648"/>
      <c r="K652" s="648"/>
      <c r="L652" s="648"/>
      <c r="M652" s="648"/>
    </row>
    <row r="653" spans="7:13" s="122" customFormat="1" ht="12.75">
      <c r="G653" s="648"/>
      <c r="H653" s="648"/>
      <c r="I653" s="648"/>
      <c r="J653" s="648"/>
      <c r="K653" s="648"/>
      <c r="L653" s="648"/>
      <c r="M653" s="648"/>
    </row>
    <row r="654" spans="7:13" s="122" customFormat="1" ht="12.75">
      <c r="G654" s="648"/>
      <c r="H654" s="648"/>
      <c r="I654" s="648"/>
      <c r="J654" s="648"/>
      <c r="K654" s="648"/>
      <c r="L654" s="648"/>
      <c r="M654" s="648"/>
    </row>
    <row r="655" spans="7:13" s="122" customFormat="1" ht="12.75">
      <c r="G655" s="648"/>
      <c r="H655" s="648"/>
      <c r="I655" s="648"/>
      <c r="J655" s="648"/>
      <c r="K655" s="648"/>
      <c r="L655" s="648"/>
      <c r="M655" s="648"/>
    </row>
    <row r="656" spans="7:13" s="122" customFormat="1" ht="12.75">
      <c r="G656" s="648"/>
      <c r="H656" s="648"/>
      <c r="I656" s="648"/>
      <c r="J656" s="648"/>
      <c r="K656" s="648"/>
      <c r="L656" s="648"/>
      <c r="M656" s="648"/>
    </row>
    <row r="657" spans="7:13" s="122" customFormat="1" ht="12.75">
      <c r="G657" s="648"/>
      <c r="H657" s="648"/>
      <c r="I657" s="648"/>
      <c r="J657" s="648"/>
      <c r="K657" s="648"/>
      <c r="L657" s="648"/>
      <c r="M657" s="648"/>
    </row>
    <row r="658" spans="7:13" s="122" customFormat="1" ht="12.75">
      <c r="G658" s="648"/>
      <c r="H658" s="648"/>
      <c r="I658" s="648"/>
      <c r="J658" s="648"/>
      <c r="K658" s="648"/>
      <c r="L658" s="648"/>
      <c r="M658" s="648"/>
    </row>
    <row r="659" spans="7:13" s="122" customFormat="1" ht="12.75">
      <c r="G659" s="648"/>
      <c r="H659" s="648"/>
      <c r="I659" s="648"/>
      <c r="J659" s="648"/>
      <c r="K659" s="648"/>
      <c r="L659" s="648"/>
      <c r="M659" s="648"/>
    </row>
    <row r="660" spans="7:13" s="122" customFormat="1" ht="12.75">
      <c r="G660" s="648"/>
      <c r="H660" s="648"/>
      <c r="I660" s="648"/>
      <c r="J660" s="648"/>
      <c r="K660" s="648"/>
      <c r="L660" s="648"/>
      <c r="M660" s="648"/>
    </row>
    <row r="661" spans="7:13" s="122" customFormat="1" ht="12.75">
      <c r="G661" s="648"/>
      <c r="H661" s="648"/>
      <c r="I661" s="648"/>
      <c r="J661" s="648"/>
      <c r="K661" s="648"/>
      <c r="L661" s="648"/>
      <c r="M661" s="648"/>
    </row>
    <row r="662" spans="7:13" s="122" customFormat="1" ht="12.75">
      <c r="G662" s="648"/>
      <c r="H662" s="648"/>
      <c r="I662" s="648"/>
      <c r="J662" s="648"/>
      <c r="K662" s="648"/>
      <c r="L662" s="648"/>
      <c r="M662" s="648"/>
    </row>
    <row r="663" spans="7:13" s="122" customFormat="1" ht="12.75">
      <c r="G663" s="648"/>
      <c r="H663" s="648"/>
      <c r="I663" s="648"/>
      <c r="J663" s="648"/>
      <c r="K663" s="648"/>
      <c r="L663" s="648"/>
      <c r="M663" s="648"/>
    </row>
    <row r="664" spans="7:13" s="122" customFormat="1" ht="12.75">
      <c r="G664" s="648"/>
      <c r="H664" s="648"/>
      <c r="I664" s="648"/>
      <c r="J664" s="648"/>
      <c r="K664" s="648"/>
      <c r="L664" s="648"/>
      <c r="M664" s="648"/>
    </row>
    <row r="665" spans="7:13" s="122" customFormat="1" ht="12.75">
      <c r="G665" s="648"/>
      <c r="H665" s="648"/>
      <c r="I665" s="648"/>
      <c r="J665" s="648"/>
      <c r="K665" s="648"/>
      <c r="L665" s="648"/>
      <c r="M665" s="648"/>
    </row>
    <row r="666" spans="7:13" s="122" customFormat="1" ht="12.75">
      <c r="G666" s="648"/>
      <c r="H666" s="648"/>
      <c r="I666" s="648"/>
      <c r="J666" s="648"/>
      <c r="K666" s="648"/>
      <c r="L666" s="648"/>
      <c r="M666" s="648"/>
    </row>
    <row r="667" spans="7:13" s="122" customFormat="1" ht="12.75">
      <c r="G667" s="648"/>
      <c r="H667" s="648"/>
      <c r="I667" s="648"/>
      <c r="J667" s="648"/>
      <c r="K667" s="648"/>
      <c r="L667" s="648"/>
      <c r="M667" s="648"/>
    </row>
    <row r="668" spans="7:13" s="122" customFormat="1" ht="12.75">
      <c r="G668" s="648"/>
      <c r="H668" s="648"/>
      <c r="I668" s="648"/>
      <c r="J668" s="648"/>
      <c r="K668" s="648"/>
      <c r="L668" s="648"/>
      <c r="M668" s="648"/>
    </row>
    <row r="669" spans="7:13" s="122" customFormat="1" ht="12.75">
      <c r="G669" s="648"/>
      <c r="H669" s="648"/>
      <c r="I669" s="648"/>
      <c r="J669" s="648"/>
      <c r="K669" s="648"/>
      <c r="L669" s="648"/>
      <c r="M669" s="648"/>
    </row>
    <row r="670" spans="7:13" s="122" customFormat="1" ht="12.75">
      <c r="G670" s="648"/>
      <c r="H670" s="648"/>
      <c r="I670" s="648"/>
      <c r="J670" s="648"/>
      <c r="K670" s="648"/>
      <c r="L670" s="648"/>
      <c r="M670" s="648"/>
    </row>
    <row r="671" spans="7:13" s="122" customFormat="1" ht="12.75">
      <c r="G671" s="648"/>
      <c r="H671" s="648"/>
      <c r="I671" s="648"/>
      <c r="J671" s="648"/>
      <c r="K671" s="648"/>
      <c r="L671" s="648"/>
      <c r="M671" s="648"/>
    </row>
    <row r="672" spans="7:13" s="122" customFormat="1" ht="12.75">
      <c r="G672" s="648"/>
      <c r="H672" s="648"/>
      <c r="I672" s="648"/>
      <c r="J672" s="648"/>
      <c r="K672" s="648"/>
      <c r="L672" s="648"/>
      <c r="M672" s="648"/>
    </row>
    <row r="673" spans="7:13" s="122" customFormat="1" ht="12.75">
      <c r="G673" s="648"/>
      <c r="H673" s="648"/>
      <c r="I673" s="648"/>
      <c r="J673" s="648"/>
      <c r="K673" s="648"/>
      <c r="L673" s="648"/>
      <c r="M673" s="648"/>
    </row>
    <row r="674" spans="7:13" s="122" customFormat="1" ht="12.75">
      <c r="G674" s="648"/>
      <c r="H674" s="648"/>
      <c r="I674" s="648"/>
      <c r="J674" s="648"/>
      <c r="K674" s="648"/>
      <c r="L674" s="648"/>
      <c r="M674" s="648"/>
    </row>
    <row r="675" spans="7:13" s="122" customFormat="1" ht="12.75">
      <c r="G675" s="648"/>
      <c r="H675" s="648"/>
      <c r="I675" s="648"/>
      <c r="J675" s="648"/>
      <c r="K675" s="648"/>
      <c r="L675" s="648"/>
      <c r="M675" s="648"/>
    </row>
    <row r="676" spans="7:13" s="122" customFormat="1" ht="12.75">
      <c r="G676" s="648"/>
      <c r="H676" s="648"/>
      <c r="I676" s="648"/>
      <c r="J676" s="648"/>
      <c r="K676" s="648"/>
      <c r="L676" s="648"/>
      <c r="M676" s="648"/>
    </row>
    <row r="677" spans="7:13" s="122" customFormat="1" ht="12.75">
      <c r="G677" s="648"/>
      <c r="H677" s="648"/>
      <c r="I677" s="648"/>
      <c r="J677" s="648"/>
      <c r="K677" s="648"/>
      <c r="L677" s="648"/>
      <c r="M677" s="648"/>
    </row>
    <row r="678" spans="7:13" s="122" customFormat="1" ht="12.75">
      <c r="G678" s="648"/>
      <c r="H678" s="648"/>
      <c r="I678" s="648"/>
      <c r="J678" s="648"/>
      <c r="K678" s="648"/>
      <c r="L678" s="648"/>
      <c r="M678" s="648"/>
    </row>
    <row r="679" spans="7:13" s="122" customFormat="1" ht="12.75">
      <c r="G679" s="648"/>
      <c r="H679" s="648"/>
      <c r="I679" s="648"/>
      <c r="J679" s="648"/>
      <c r="K679" s="648"/>
      <c r="L679" s="648"/>
      <c r="M679" s="648"/>
    </row>
    <row r="680" spans="7:13" s="122" customFormat="1" ht="12.75">
      <c r="G680" s="648"/>
      <c r="H680" s="648"/>
      <c r="I680" s="648"/>
      <c r="J680" s="648"/>
      <c r="K680" s="648"/>
      <c r="L680" s="648"/>
      <c r="M680" s="648"/>
    </row>
    <row r="681" spans="7:13" s="122" customFormat="1" ht="12.75">
      <c r="G681" s="648"/>
      <c r="H681" s="648"/>
      <c r="I681" s="648"/>
      <c r="J681" s="648"/>
      <c r="K681" s="648"/>
      <c r="L681" s="648"/>
      <c r="M681" s="648"/>
    </row>
    <row r="682" spans="7:13" s="122" customFormat="1" ht="12.75">
      <c r="G682" s="648"/>
      <c r="H682" s="648"/>
      <c r="I682" s="648"/>
      <c r="J682" s="648"/>
      <c r="K682" s="648"/>
      <c r="L682" s="648"/>
      <c r="M682" s="648"/>
    </row>
    <row r="683" spans="7:13" s="122" customFormat="1" ht="12.75">
      <c r="G683" s="648"/>
      <c r="H683" s="648"/>
      <c r="I683" s="648"/>
      <c r="J683" s="648"/>
      <c r="K683" s="648"/>
      <c r="L683" s="648"/>
      <c r="M683" s="648"/>
    </row>
    <row r="684" spans="7:13" s="122" customFormat="1" ht="12.75">
      <c r="G684" s="648"/>
      <c r="H684" s="648"/>
      <c r="I684" s="648"/>
      <c r="J684" s="648"/>
      <c r="K684" s="648"/>
      <c r="L684" s="648"/>
      <c r="M684" s="648"/>
    </row>
    <row r="685" spans="7:13" s="122" customFormat="1" ht="12.75">
      <c r="G685" s="648"/>
      <c r="H685" s="648"/>
      <c r="I685" s="648"/>
      <c r="J685" s="648"/>
      <c r="K685" s="648"/>
      <c r="L685" s="648"/>
      <c r="M685" s="648"/>
    </row>
    <row r="686" spans="7:13" s="122" customFormat="1" ht="12.75">
      <c r="G686" s="648"/>
      <c r="H686" s="648"/>
      <c r="I686" s="648"/>
      <c r="J686" s="648"/>
      <c r="K686" s="648"/>
      <c r="L686" s="648"/>
      <c r="M686" s="648"/>
    </row>
    <row r="687" spans="7:13" s="122" customFormat="1" ht="12.75">
      <c r="G687" s="648"/>
      <c r="H687" s="648"/>
      <c r="I687" s="648"/>
      <c r="J687" s="648"/>
      <c r="K687" s="648"/>
      <c r="L687" s="648"/>
      <c r="M687" s="648"/>
    </row>
    <row r="688" spans="7:13" s="122" customFormat="1" ht="12.75">
      <c r="G688" s="648"/>
      <c r="H688" s="648"/>
      <c r="I688" s="648"/>
      <c r="J688" s="648"/>
      <c r="K688" s="648"/>
      <c r="L688" s="648"/>
      <c r="M688" s="648"/>
    </row>
    <row r="689" spans="7:13" s="122" customFormat="1" ht="12.75">
      <c r="G689" s="648"/>
      <c r="H689" s="648"/>
      <c r="I689" s="648"/>
      <c r="J689" s="648"/>
      <c r="K689" s="648"/>
      <c r="L689" s="648"/>
      <c r="M689" s="648"/>
    </row>
    <row r="690" spans="7:13" s="122" customFormat="1" ht="12.75">
      <c r="G690" s="648"/>
      <c r="H690" s="648"/>
      <c r="I690" s="648"/>
      <c r="J690" s="648"/>
      <c r="K690" s="648"/>
      <c r="L690" s="648"/>
      <c r="M690" s="648"/>
    </row>
    <row r="691" spans="7:13" s="122" customFormat="1" ht="12.75">
      <c r="G691" s="648"/>
      <c r="H691" s="648"/>
      <c r="I691" s="648"/>
      <c r="J691" s="648"/>
      <c r="K691" s="648"/>
      <c r="L691" s="648"/>
      <c r="M691" s="648"/>
    </row>
    <row r="692" spans="7:13" s="122" customFormat="1" ht="12.75">
      <c r="G692" s="648"/>
      <c r="H692" s="648"/>
      <c r="I692" s="648"/>
      <c r="J692" s="648"/>
      <c r="K692" s="648"/>
      <c r="L692" s="648"/>
      <c r="M692" s="648"/>
    </row>
    <row r="693" spans="7:13" s="122" customFormat="1" ht="12.75">
      <c r="G693" s="648"/>
      <c r="H693" s="648"/>
      <c r="I693" s="648"/>
      <c r="J693" s="648"/>
      <c r="K693" s="648"/>
      <c r="L693" s="648"/>
      <c r="M693" s="648"/>
    </row>
    <row r="694" spans="7:13" s="122" customFormat="1" ht="12.75">
      <c r="G694" s="648"/>
      <c r="H694" s="648"/>
      <c r="I694" s="648"/>
      <c r="J694" s="648"/>
      <c r="K694" s="648"/>
      <c r="L694" s="648"/>
      <c r="M694" s="648"/>
    </row>
    <row r="695" spans="7:13" s="122" customFormat="1" ht="12.75">
      <c r="G695" s="648"/>
      <c r="H695" s="648"/>
      <c r="I695" s="648"/>
      <c r="J695" s="648"/>
      <c r="K695" s="648"/>
      <c r="L695" s="648"/>
      <c r="M695" s="648"/>
    </row>
    <row r="696" spans="7:13" s="122" customFormat="1" ht="12.75">
      <c r="G696" s="648"/>
      <c r="H696" s="648"/>
      <c r="I696" s="648"/>
      <c r="J696" s="648"/>
      <c r="K696" s="648"/>
      <c r="L696" s="648"/>
      <c r="M696" s="648"/>
    </row>
    <row r="697" spans="7:13" s="122" customFormat="1" ht="12.75">
      <c r="G697" s="648"/>
      <c r="H697" s="648"/>
      <c r="I697" s="648"/>
      <c r="J697" s="648"/>
      <c r="K697" s="648"/>
      <c r="L697" s="648"/>
      <c r="M697" s="648"/>
    </row>
    <row r="698" spans="7:13" s="122" customFormat="1" ht="12.75">
      <c r="G698" s="648"/>
      <c r="H698" s="648"/>
      <c r="I698" s="648"/>
      <c r="J698" s="648"/>
      <c r="K698" s="648"/>
      <c r="L698" s="648"/>
      <c r="M698" s="648"/>
    </row>
    <row r="699" spans="7:13" s="122" customFormat="1" ht="12.75">
      <c r="G699" s="648"/>
      <c r="H699" s="648"/>
      <c r="I699" s="648"/>
      <c r="J699" s="648"/>
      <c r="K699" s="648"/>
      <c r="L699" s="648"/>
      <c r="M699" s="648"/>
    </row>
    <row r="700" spans="7:13" s="122" customFormat="1" ht="12.75">
      <c r="G700" s="648"/>
      <c r="H700" s="648"/>
      <c r="I700" s="648"/>
      <c r="J700" s="648"/>
      <c r="K700" s="648"/>
      <c r="L700" s="648"/>
      <c r="M700" s="648"/>
    </row>
    <row r="701" spans="7:13" s="122" customFormat="1" ht="12.75">
      <c r="G701" s="648"/>
      <c r="H701" s="648"/>
      <c r="I701" s="648"/>
      <c r="J701" s="648"/>
      <c r="K701" s="648"/>
      <c r="L701" s="648"/>
      <c r="M701" s="648"/>
    </row>
    <row r="702" spans="7:13" s="122" customFormat="1" ht="12.75">
      <c r="G702" s="648"/>
      <c r="H702" s="648"/>
      <c r="I702" s="648"/>
      <c r="J702" s="648"/>
      <c r="K702" s="648"/>
      <c r="L702" s="648"/>
      <c r="M702" s="648"/>
    </row>
    <row r="703" spans="7:13" s="122" customFormat="1" ht="12.75">
      <c r="G703" s="648"/>
      <c r="H703" s="648"/>
      <c r="I703" s="648"/>
      <c r="J703" s="648"/>
      <c r="K703" s="648"/>
      <c r="L703" s="648"/>
      <c r="M703" s="648"/>
    </row>
    <row r="704" spans="7:13" s="122" customFormat="1" ht="12.75">
      <c r="G704" s="648"/>
      <c r="H704" s="648"/>
      <c r="I704" s="648"/>
      <c r="J704" s="648"/>
      <c r="K704" s="648"/>
      <c r="L704" s="648"/>
      <c r="M704" s="648"/>
    </row>
    <row r="705" spans="7:13" s="122" customFormat="1" ht="12.75">
      <c r="G705" s="648"/>
      <c r="H705" s="648"/>
      <c r="I705" s="648"/>
      <c r="J705" s="648"/>
      <c r="K705" s="648"/>
      <c r="L705" s="648"/>
      <c r="M705" s="648"/>
    </row>
    <row r="706" spans="7:13" s="122" customFormat="1" ht="12.75">
      <c r="G706" s="648"/>
      <c r="H706" s="648"/>
      <c r="I706" s="648"/>
      <c r="J706" s="648"/>
      <c r="K706" s="648"/>
      <c r="L706" s="648"/>
      <c r="M706" s="648"/>
    </row>
    <row r="707" spans="7:13" s="122" customFormat="1" ht="12.75">
      <c r="G707" s="648"/>
      <c r="H707" s="648"/>
      <c r="I707" s="648"/>
      <c r="J707" s="648"/>
      <c r="K707" s="648"/>
      <c r="L707" s="648"/>
      <c r="M707" s="648"/>
    </row>
    <row r="708" spans="7:13" s="122" customFormat="1" ht="12.75">
      <c r="G708" s="648"/>
      <c r="H708" s="648"/>
      <c r="I708" s="648"/>
      <c r="J708" s="648"/>
      <c r="K708" s="648"/>
      <c r="L708" s="648"/>
      <c r="M708" s="648"/>
    </row>
    <row r="709" spans="7:13" s="122" customFormat="1" ht="12.75">
      <c r="G709" s="648"/>
      <c r="H709" s="648"/>
      <c r="I709" s="648"/>
      <c r="J709" s="648"/>
      <c r="K709" s="648"/>
      <c r="L709" s="648"/>
      <c r="M709" s="648"/>
    </row>
    <row r="710" spans="7:13" s="122" customFormat="1" ht="12.75">
      <c r="G710" s="648"/>
      <c r="H710" s="648"/>
      <c r="I710" s="648"/>
      <c r="J710" s="648"/>
      <c r="K710" s="648"/>
      <c r="L710" s="648"/>
      <c r="M710" s="648"/>
    </row>
    <row r="711" spans="7:13" s="122" customFormat="1" ht="12.75">
      <c r="G711" s="648"/>
      <c r="H711" s="648"/>
      <c r="I711" s="648"/>
      <c r="J711" s="648"/>
      <c r="K711" s="648"/>
      <c r="L711" s="648"/>
      <c r="M711" s="648"/>
    </row>
    <row r="712" spans="7:13" s="122" customFormat="1" ht="12.75">
      <c r="G712" s="648"/>
      <c r="H712" s="648"/>
      <c r="I712" s="648"/>
      <c r="J712" s="648"/>
      <c r="K712" s="648"/>
      <c r="L712" s="648"/>
      <c r="M712" s="648"/>
    </row>
    <row r="713" spans="7:13" s="122" customFormat="1" ht="12.75">
      <c r="G713" s="648"/>
      <c r="H713" s="648"/>
      <c r="I713" s="648"/>
      <c r="J713" s="648"/>
      <c r="K713" s="648"/>
      <c r="L713" s="648"/>
      <c r="M713" s="648"/>
    </row>
    <row r="714" spans="7:13" s="122" customFormat="1" ht="12.75">
      <c r="G714" s="648"/>
      <c r="H714" s="648"/>
      <c r="I714" s="648"/>
      <c r="J714" s="648"/>
      <c r="K714" s="648"/>
      <c r="L714" s="648"/>
      <c r="M714" s="648"/>
    </row>
    <row r="715" spans="7:13" s="122" customFormat="1" ht="12.75">
      <c r="G715" s="648"/>
      <c r="H715" s="648"/>
      <c r="I715" s="648"/>
      <c r="J715" s="648"/>
      <c r="K715" s="648"/>
      <c r="L715" s="648"/>
      <c r="M715" s="648"/>
    </row>
    <row r="716" spans="7:13" s="122" customFormat="1" ht="12.75">
      <c r="G716" s="648"/>
      <c r="H716" s="648"/>
      <c r="I716" s="648"/>
      <c r="J716" s="648"/>
      <c r="K716" s="648"/>
      <c r="L716" s="648"/>
      <c r="M716" s="648"/>
    </row>
    <row r="717" spans="7:13" s="122" customFormat="1" ht="12.75">
      <c r="G717" s="648"/>
      <c r="H717" s="648"/>
      <c r="I717" s="648"/>
      <c r="J717" s="648"/>
      <c r="K717" s="648"/>
      <c r="L717" s="648"/>
      <c r="M717" s="648"/>
    </row>
    <row r="718" spans="7:13" s="122" customFormat="1" ht="12.75">
      <c r="G718" s="648"/>
      <c r="H718" s="648"/>
      <c r="I718" s="648"/>
      <c r="J718" s="648"/>
      <c r="K718" s="648"/>
      <c r="L718" s="648"/>
      <c r="M718" s="648"/>
    </row>
    <row r="719" spans="7:13" s="122" customFormat="1" ht="12.75">
      <c r="G719" s="648"/>
      <c r="H719" s="648"/>
      <c r="I719" s="648"/>
      <c r="J719" s="648"/>
      <c r="K719" s="648"/>
      <c r="L719" s="648"/>
      <c r="M719" s="648"/>
    </row>
    <row r="720" spans="7:13" s="122" customFormat="1" ht="12.75">
      <c r="G720" s="648"/>
      <c r="H720" s="648"/>
      <c r="I720" s="648"/>
      <c r="J720" s="648"/>
      <c r="K720" s="648"/>
      <c r="L720" s="648"/>
      <c r="M720" s="648"/>
    </row>
    <row r="721" spans="7:13" s="122" customFormat="1" ht="12.75">
      <c r="G721" s="648"/>
      <c r="H721" s="648"/>
      <c r="I721" s="648"/>
      <c r="J721" s="648"/>
      <c r="K721" s="648"/>
      <c r="L721" s="648"/>
      <c r="M721" s="648"/>
    </row>
    <row r="722" spans="7:13" s="122" customFormat="1" ht="12.75">
      <c r="G722" s="648"/>
      <c r="H722" s="648"/>
      <c r="I722" s="648"/>
      <c r="J722" s="648"/>
      <c r="K722" s="648"/>
      <c r="L722" s="648"/>
      <c r="M722" s="648"/>
    </row>
    <row r="723" spans="7:13" s="122" customFormat="1" ht="12.75">
      <c r="G723" s="648"/>
      <c r="H723" s="648"/>
      <c r="I723" s="648"/>
      <c r="J723" s="648"/>
      <c r="K723" s="648"/>
      <c r="L723" s="648"/>
      <c r="M723" s="648"/>
    </row>
    <row r="724" spans="7:13" s="122" customFormat="1" ht="12.75">
      <c r="G724" s="648"/>
      <c r="H724" s="648"/>
      <c r="I724" s="648"/>
      <c r="J724" s="648"/>
      <c r="K724" s="648"/>
      <c r="L724" s="648"/>
      <c r="M724" s="648"/>
    </row>
    <row r="725" spans="7:13" s="122" customFormat="1" ht="12.75">
      <c r="G725" s="648"/>
      <c r="H725" s="648"/>
      <c r="I725" s="648"/>
      <c r="J725" s="648"/>
      <c r="K725" s="648"/>
      <c r="L725" s="648"/>
      <c r="M725" s="648"/>
    </row>
    <row r="726" spans="7:13" s="122" customFormat="1" ht="12.75">
      <c r="G726" s="648"/>
      <c r="H726" s="648"/>
      <c r="I726" s="648"/>
      <c r="J726" s="648"/>
      <c r="K726" s="648"/>
      <c r="L726" s="648"/>
      <c r="M726" s="648"/>
    </row>
    <row r="727" spans="7:13" s="122" customFormat="1" ht="12.75">
      <c r="G727" s="648"/>
      <c r="H727" s="648"/>
      <c r="I727" s="648"/>
      <c r="J727" s="648"/>
      <c r="K727" s="648"/>
      <c r="L727" s="648"/>
      <c r="M727" s="648"/>
    </row>
    <row r="728" spans="7:13" s="122" customFormat="1" ht="12.75">
      <c r="G728" s="648"/>
      <c r="H728" s="648"/>
      <c r="I728" s="648"/>
      <c r="J728" s="648"/>
      <c r="K728" s="648"/>
      <c r="L728" s="648"/>
      <c r="M728" s="648"/>
    </row>
    <row r="729" spans="7:13" s="122" customFormat="1" ht="12.75">
      <c r="G729" s="648"/>
      <c r="H729" s="648"/>
      <c r="I729" s="648"/>
      <c r="J729" s="648"/>
      <c r="K729" s="648"/>
      <c r="L729" s="648"/>
      <c r="M729" s="648"/>
    </row>
    <row r="730" spans="7:13" s="122" customFormat="1" ht="12.75">
      <c r="G730" s="648"/>
      <c r="H730" s="648"/>
      <c r="I730" s="648"/>
      <c r="J730" s="648"/>
      <c r="K730" s="648"/>
      <c r="L730" s="648"/>
      <c r="M730" s="648"/>
    </row>
    <row r="731" spans="7:13" s="122" customFormat="1" ht="12.75">
      <c r="G731" s="648"/>
      <c r="H731" s="648"/>
      <c r="I731" s="648"/>
      <c r="J731" s="648"/>
      <c r="K731" s="648"/>
      <c r="L731" s="648"/>
      <c r="M731" s="648"/>
    </row>
    <row r="732" spans="7:13" s="122" customFormat="1" ht="12.75">
      <c r="G732" s="648"/>
      <c r="H732" s="648"/>
      <c r="I732" s="648"/>
      <c r="J732" s="648"/>
      <c r="K732" s="648"/>
      <c r="L732" s="648"/>
      <c r="M732" s="648"/>
    </row>
    <row r="733" spans="7:13" s="122" customFormat="1" ht="12.75">
      <c r="G733" s="648"/>
      <c r="H733" s="648"/>
      <c r="I733" s="648"/>
      <c r="J733" s="648"/>
      <c r="K733" s="648"/>
      <c r="L733" s="648"/>
      <c r="M733" s="648"/>
    </row>
  </sheetData>
  <printOptions horizontalCentered="1"/>
  <pageMargins left="0.5" right="0.5" top="0.75" bottom="0.5" header="0.25" footer="0.25"/>
  <pageSetup horizontalDpi="600" verticalDpi="600" orientation="landscape" scale="75" r:id="rId1"/>
  <rowBreaks count="10" manualBreakCount="10">
    <brk id="53" max="255" man="1"/>
    <brk id="100" max="255" man="1"/>
    <brk id="147" max="255" man="1"/>
    <brk id="194" max="255" man="1"/>
    <brk id="241" max="255" man="1"/>
    <brk id="288" max="255" man="1"/>
    <brk id="335" max="255" man="1"/>
    <brk id="382" max="255" man="1"/>
    <brk id="428" max="255" man="1"/>
    <brk id="4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R238"/>
  <sheetViews>
    <sheetView zoomScale="90" zoomScaleNormal="90" workbookViewId="0" topLeftCell="C2">
      <selection activeCell="C37" sqref="C37"/>
    </sheetView>
  </sheetViews>
  <sheetFormatPr defaultColWidth="9.140625" defaultRowHeight="12.75" outlineLevelRow="1"/>
  <cols>
    <col min="1" max="1" width="9.140625" style="519" hidden="1" customWidth="1"/>
    <col min="2" max="2" width="15.140625" style="520" hidden="1" customWidth="1"/>
    <col min="3" max="3" width="3.28125" style="519" customWidth="1"/>
    <col min="4" max="4" width="45.7109375" style="514" customWidth="1"/>
    <col min="5" max="5" width="8.8515625" style="163" hidden="1" customWidth="1"/>
    <col min="6" max="13" width="15.7109375" style="335" customWidth="1"/>
    <col min="14" max="15" width="9.140625" style="415" customWidth="1"/>
    <col min="16" max="18" width="0" style="415" hidden="1" customWidth="1"/>
    <col min="19" max="16384" width="9.140625" style="415" customWidth="1"/>
  </cols>
  <sheetData>
    <row r="1" spans="1:44" ht="344.25" hidden="1">
      <c r="A1" s="519" t="s">
        <v>2795</v>
      </c>
      <c r="B1" s="520" t="s">
        <v>2061</v>
      </c>
      <c r="D1" s="514" t="s">
        <v>2062</v>
      </c>
      <c r="E1" s="163" t="s">
        <v>2796</v>
      </c>
      <c r="F1" s="335" t="s">
        <v>1203</v>
      </c>
      <c r="G1" s="335" t="s">
        <v>3617</v>
      </c>
      <c r="H1" s="335" t="s">
        <v>2797</v>
      </c>
      <c r="I1" s="335" t="s">
        <v>2798</v>
      </c>
      <c r="J1" s="335" t="s">
        <v>2799</v>
      </c>
      <c r="K1" s="335" t="s">
        <v>2800</v>
      </c>
      <c r="L1" s="335" t="s">
        <v>1208</v>
      </c>
      <c r="M1" s="335" t="s">
        <v>2062</v>
      </c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</row>
    <row r="2" spans="1:44" s="525" customFormat="1" ht="15.75" customHeight="1">
      <c r="A2" s="521"/>
      <c r="B2" s="522"/>
      <c r="C2" s="523" t="str">
        <f>"University of Missouri - "&amp;RBN</f>
        <v>University of Missouri - Kansas City</v>
      </c>
      <c r="D2" s="524"/>
      <c r="E2" s="524"/>
      <c r="F2" s="339"/>
      <c r="G2" s="339"/>
      <c r="H2" s="339"/>
      <c r="I2" s="339"/>
      <c r="J2" s="339"/>
      <c r="K2" s="339"/>
      <c r="L2" s="339"/>
      <c r="M2" s="339"/>
      <c r="N2" s="664"/>
      <c r="O2" s="657"/>
      <c r="P2" s="654" t="s">
        <v>2151</v>
      </c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</row>
    <row r="3" spans="1:44" s="525" customFormat="1" ht="15.75" customHeight="1">
      <c r="A3" s="521"/>
      <c r="B3" s="522"/>
      <c r="C3" s="526" t="s">
        <v>2801</v>
      </c>
      <c r="D3" s="524"/>
      <c r="E3" s="524"/>
      <c r="F3" s="339"/>
      <c r="G3" s="339"/>
      <c r="H3" s="339"/>
      <c r="I3" s="339"/>
      <c r="J3" s="339"/>
      <c r="K3" s="339"/>
      <c r="L3" s="339"/>
      <c r="M3" s="339"/>
      <c r="N3" s="656"/>
      <c r="O3" s="657"/>
      <c r="P3" s="654" t="s">
        <v>2802</v>
      </c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</row>
    <row r="4" spans="1:44" s="449" customFormat="1" ht="15.75" customHeight="1">
      <c r="A4" s="527"/>
      <c r="B4" s="522"/>
      <c r="C4" s="528" t="str">
        <f>"As of "&amp;TEXT(R4,"MMMM DD, YYYY")</f>
        <v>As of June 30, 2005</v>
      </c>
      <c r="D4" s="524"/>
      <c r="E4" s="529"/>
      <c r="F4" s="339"/>
      <c r="G4" s="339"/>
      <c r="H4" s="339"/>
      <c r="I4" s="339"/>
      <c r="J4" s="339"/>
      <c r="K4" s="339"/>
      <c r="L4" s="339"/>
      <c r="M4" s="339"/>
      <c r="N4" s="641"/>
      <c r="O4" s="511"/>
      <c r="P4" s="665" t="s">
        <v>2150</v>
      </c>
      <c r="Q4" s="511"/>
      <c r="R4" s="666" t="s">
        <v>2150</v>
      </c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</row>
    <row r="5" spans="2:44" ht="12.75" customHeight="1">
      <c r="B5" s="615"/>
      <c r="C5" s="615"/>
      <c r="D5" s="616"/>
      <c r="E5" s="529"/>
      <c r="F5" s="339"/>
      <c r="G5" s="339"/>
      <c r="H5" s="339"/>
      <c r="I5" s="339"/>
      <c r="J5" s="339"/>
      <c r="K5" s="339"/>
      <c r="L5" s="339"/>
      <c r="M5" s="339"/>
      <c r="N5" s="639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</row>
    <row r="6" spans="1:44" s="449" customFormat="1" ht="42" customHeight="1">
      <c r="A6" s="527"/>
      <c r="B6" s="520"/>
      <c r="C6" s="530"/>
      <c r="D6" s="531"/>
      <c r="E6" s="532" t="s">
        <v>2803</v>
      </c>
      <c r="F6" s="533" t="s">
        <v>2804</v>
      </c>
      <c r="G6" s="533" t="s">
        <v>2805</v>
      </c>
      <c r="H6" s="533" t="s">
        <v>2806</v>
      </c>
      <c r="I6" s="533" t="s">
        <v>2807</v>
      </c>
      <c r="J6" s="533" t="s">
        <v>2808</v>
      </c>
      <c r="K6" s="533"/>
      <c r="L6" s="533" t="s">
        <v>2809</v>
      </c>
      <c r="M6" s="533" t="s">
        <v>2804</v>
      </c>
      <c r="N6" s="641"/>
      <c r="O6" s="511"/>
      <c r="P6" s="667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</row>
    <row r="7" spans="1:44" s="541" customFormat="1" ht="12.75">
      <c r="A7" s="534"/>
      <c r="B7" s="535"/>
      <c r="C7" s="536"/>
      <c r="D7" s="537"/>
      <c r="E7" s="538" t="s">
        <v>2810</v>
      </c>
      <c r="F7" s="539" t="s">
        <v>2811</v>
      </c>
      <c r="G7" s="540" t="s">
        <v>2812</v>
      </c>
      <c r="H7" s="540" t="s">
        <v>2813</v>
      </c>
      <c r="I7" s="540" t="s">
        <v>2814</v>
      </c>
      <c r="J7" s="540" t="s">
        <v>2815</v>
      </c>
      <c r="K7" s="540" t="s">
        <v>1215</v>
      </c>
      <c r="L7" s="540" t="s">
        <v>2816</v>
      </c>
      <c r="M7" s="539" t="s">
        <v>2817</v>
      </c>
      <c r="N7" s="658"/>
      <c r="O7" s="659"/>
      <c r="P7" s="668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59"/>
      <c r="AM7" s="659"/>
      <c r="AN7" s="659"/>
      <c r="AO7" s="659"/>
      <c r="AP7" s="659"/>
      <c r="AQ7" s="659"/>
      <c r="AR7" s="659"/>
    </row>
    <row r="8" spans="1:44" s="545" customFormat="1" ht="12.75">
      <c r="A8" s="542"/>
      <c r="B8" s="535"/>
      <c r="C8" s="542"/>
      <c r="D8" s="543"/>
      <c r="E8" s="544"/>
      <c r="F8" s="335"/>
      <c r="G8" s="335"/>
      <c r="H8" s="335"/>
      <c r="I8" s="335"/>
      <c r="J8" s="335"/>
      <c r="K8" s="335"/>
      <c r="L8" s="335"/>
      <c r="M8" s="335"/>
      <c r="N8" s="660"/>
      <c r="O8" s="661"/>
      <c r="P8" s="668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1"/>
      <c r="AK8" s="661"/>
      <c r="AL8" s="661"/>
      <c r="AM8" s="661"/>
      <c r="AN8" s="661"/>
      <c r="AO8" s="661"/>
      <c r="AP8" s="661"/>
      <c r="AQ8" s="661"/>
      <c r="AR8" s="661"/>
    </row>
    <row r="9" spans="3:44" ht="12.75" customHeight="1">
      <c r="C9" s="444" t="s">
        <v>1217</v>
      </c>
      <c r="N9" s="639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</row>
    <row r="10" spans="1:44" ht="12.75" outlineLevel="1">
      <c r="A10" s="519" t="s">
        <v>2818</v>
      </c>
      <c r="B10" s="520" t="s">
        <v>2819</v>
      </c>
      <c r="D10" s="514" t="str">
        <f aca="true" t="shared" si="0" ref="D10:D26">UPPER(B10)</f>
        <v>UNSPECIFIED PROGRAM</v>
      </c>
      <c r="E10" s="163" t="s">
        <v>2820</v>
      </c>
      <c r="F10" s="361">
        <v>12936.64</v>
      </c>
      <c r="G10" s="361">
        <v>0</v>
      </c>
      <c r="H10" s="361">
        <v>0</v>
      </c>
      <c r="I10" s="361">
        <v>0</v>
      </c>
      <c r="J10" s="361">
        <v>0</v>
      </c>
      <c r="K10" s="361">
        <v>85401.28</v>
      </c>
      <c r="L10" s="361">
        <v>-32936.64</v>
      </c>
      <c r="M10" s="361">
        <f>F10+G10+H10+I10+J10+L10-K10</f>
        <v>-105401.28</v>
      </c>
      <c r="N10" s="639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</row>
    <row r="11" spans="1:44" ht="12.75" outlineLevel="1">
      <c r="A11" s="519" t="s">
        <v>2821</v>
      </c>
      <c r="B11" s="520" t="s">
        <v>2822</v>
      </c>
      <c r="D11" s="514" t="str">
        <f t="shared" si="0"/>
        <v>KEMPER GIFT 5283</v>
      </c>
      <c r="E11" s="163" t="s">
        <v>2823</v>
      </c>
      <c r="F11" s="335">
        <v>-545302.18</v>
      </c>
      <c r="G11" s="335">
        <v>0</v>
      </c>
      <c r="H11" s="335">
        <v>0</v>
      </c>
      <c r="I11" s="335">
        <v>0</v>
      </c>
      <c r="J11" s="335">
        <v>0</v>
      </c>
      <c r="K11" s="335">
        <v>0</v>
      </c>
      <c r="L11" s="335">
        <v>545302.18</v>
      </c>
      <c r="M11" s="335">
        <f>F11+G11+H11+I11+J11+L11-K11</f>
        <v>0</v>
      </c>
      <c r="N11" s="639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1:44" ht="12.75" outlineLevel="1">
      <c r="A12" s="519" t="s">
        <v>2824</v>
      </c>
      <c r="B12" s="520" t="s">
        <v>2825</v>
      </c>
      <c r="D12" s="514" t="str">
        <f t="shared" si="0"/>
        <v>NICHOLS GIFT 5281</v>
      </c>
      <c r="E12" s="163" t="s">
        <v>2826</v>
      </c>
      <c r="F12" s="335">
        <v>-438475.88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438475.88</v>
      </c>
      <c r="M12" s="335">
        <f>F12+G12+H12+I12+J12+L12-K12</f>
        <v>0</v>
      </c>
      <c r="N12" s="639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1:44" ht="12.75" outlineLevel="1">
      <c r="A13" s="519" t="s">
        <v>2827</v>
      </c>
      <c r="B13" s="520" t="s">
        <v>2828</v>
      </c>
      <c r="D13" s="514" t="str">
        <f t="shared" si="0"/>
        <v>KCITY DENTAL SCHOOL CAPITAL</v>
      </c>
      <c r="E13" s="163" t="s">
        <v>2829</v>
      </c>
      <c r="F13" s="335">
        <v>0</v>
      </c>
      <c r="G13" s="335">
        <v>489530.45</v>
      </c>
      <c r="H13" s="335">
        <v>0</v>
      </c>
      <c r="I13" s="335">
        <v>0</v>
      </c>
      <c r="J13" s="335">
        <v>0</v>
      </c>
      <c r="K13" s="335">
        <v>489530.45</v>
      </c>
      <c r="L13" s="335">
        <v>0</v>
      </c>
      <c r="M13" s="335">
        <v>0</v>
      </c>
      <c r="N13" s="639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spans="1:44" ht="12.75" outlineLevel="1">
      <c r="A14" s="519" t="s">
        <v>2830</v>
      </c>
      <c r="B14" s="520" t="s">
        <v>2831</v>
      </c>
      <c r="D14" s="514" t="str">
        <f t="shared" si="0"/>
        <v>KCITY LAB/ANIMAL</v>
      </c>
      <c r="E14" s="163" t="s">
        <v>2832</v>
      </c>
      <c r="F14" s="335">
        <v>0</v>
      </c>
      <c r="G14" s="335">
        <v>69991.96</v>
      </c>
      <c r="H14" s="335">
        <v>0</v>
      </c>
      <c r="I14" s="335">
        <v>0</v>
      </c>
      <c r="J14" s="335">
        <v>0</v>
      </c>
      <c r="K14" s="335">
        <v>69991.96</v>
      </c>
      <c r="L14" s="335">
        <v>0</v>
      </c>
      <c r="M14" s="335">
        <f aca="true" t="shared" si="1" ref="M14:M26">F14+G14+H14+I14+J14+L14-K14</f>
        <v>0</v>
      </c>
      <c r="N14" s="639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</row>
    <row r="15" spans="1:44" ht="12.75" outlineLevel="1">
      <c r="A15" s="519" t="s">
        <v>2833</v>
      </c>
      <c r="B15" s="520" t="s">
        <v>2834</v>
      </c>
      <c r="D15" s="514" t="str">
        <f t="shared" si="0"/>
        <v>HEALTH SCIENCE BLDG CONSTRUCTI</v>
      </c>
      <c r="E15" s="163" t="s">
        <v>2835</v>
      </c>
      <c r="F15" s="335">
        <v>-40079.2</v>
      </c>
      <c r="G15" s="335">
        <v>3458266.22</v>
      </c>
      <c r="H15" s="335">
        <v>0</v>
      </c>
      <c r="I15" s="335">
        <v>0</v>
      </c>
      <c r="J15" s="335">
        <v>0</v>
      </c>
      <c r="K15" s="335">
        <v>3515660.73</v>
      </c>
      <c r="L15" s="335">
        <v>0</v>
      </c>
      <c r="M15" s="335">
        <f t="shared" si="1"/>
        <v>-97473.70999999996</v>
      </c>
      <c r="N15" s="639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12.75" outlineLevel="1">
      <c r="A16" s="519" t="s">
        <v>2836</v>
      </c>
      <c r="B16" s="520" t="s">
        <v>2837</v>
      </c>
      <c r="D16" s="514" t="str">
        <f t="shared" si="0"/>
        <v>DENTAL CLINIC EQUIP REPLACEMNT</v>
      </c>
      <c r="E16" s="163" t="s">
        <v>2838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89249.14</v>
      </c>
      <c r="L16" s="335">
        <v>0</v>
      </c>
      <c r="M16" s="335">
        <f t="shared" si="1"/>
        <v>-89249.14</v>
      </c>
      <c r="N16" s="639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:44" ht="12.75" outlineLevel="1">
      <c r="A17" s="519" t="s">
        <v>2839</v>
      </c>
      <c r="B17" s="520" t="s">
        <v>2840</v>
      </c>
      <c r="D17" s="514" t="str">
        <f t="shared" si="0"/>
        <v>PARKING STRUCTURE</v>
      </c>
      <c r="E17" s="163" t="s">
        <v>2841</v>
      </c>
      <c r="F17" s="335">
        <v>-2501.97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0</v>
      </c>
      <c r="M17" s="335">
        <f t="shared" si="1"/>
        <v>-2501.97</v>
      </c>
      <c r="N17" s="639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spans="1:44" ht="12.75" outlineLevel="1">
      <c r="A18" s="519" t="s">
        <v>2842</v>
      </c>
      <c r="B18" s="520" t="s">
        <v>2843</v>
      </c>
      <c r="D18" s="514" t="str">
        <f t="shared" si="0"/>
        <v>ARCHIPENKO #5278</v>
      </c>
      <c r="E18" s="163" t="s">
        <v>2844</v>
      </c>
      <c r="F18" s="335">
        <v>-60840.15</v>
      </c>
      <c r="G18" s="335">
        <v>0</v>
      </c>
      <c r="H18" s="335">
        <v>0</v>
      </c>
      <c r="I18" s="335">
        <v>0</v>
      </c>
      <c r="J18" s="335">
        <v>0</v>
      </c>
      <c r="K18" s="335">
        <v>0</v>
      </c>
      <c r="L18" s="335">
        <v>60840.15</v>
      </c>
      <c r="M18" s="335">
        <f t="shared" si="1"/>
        <v>0</v>
      </c>
      <c r="N18" s="639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</row>
    <row r="19" spans="1:44" ht="12.75" outlineLevel="1">
      <c r="A19" s="519" t="s">
        <v>2845</v>
      </c>
      <c r="B19" s="520" t="s">
        <v>2846</v>
      </c>
      <c r="D19" s="514" t="str">
        <f t="shared" si="0"/>
        <v>TWIN OAKS RENOVATION</v>
      </c>
      <c r="E19" s="163" t="s">
        <v>2847</v>
      </c>
      <c r="F19" s="335">
        <v>-439133.42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f t="shared" si="1"/>
        <v>-439133.42</v>
      </c>
      <c r="N19" s="639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:44" ht="12.75" outlineLevel="1">
      <c r="A20" s="519" t="s">
        <v>2848</v>
      </c>
      <c r="B20" s="520" t="s">
        <v>2849</v>
      </c>
      <c r="D20" s="514" t="str">
        <f t="shared" si="0"/>
        <v>OAK STREET HSING SYSFACBD2003A</v>
      </c>
      <c r="E20" s="163" t="s">
        <v>2850</v>
      </c>
      <c r="F20" s="335">
        <v>0</v>
      </c>
      <c r="G20" s="335">
        <v>0</v>
      </c>
      <c r="H20" s="335">
        <v>0</v>
      </c>
      <c r="I20" s="335">
        <v>-2397.79</v>
      </c>
      <c r="J20" s="335">
        <v>1372281.42</v>
      </c>
      <c r="K20" s="335">
        <v>1369883.63</v>
      </c>
      <c r="L20" s="335">
        <v>0</v>
      </c>
      <c r="M20" s="335">
        <f t="shared" si="1"/>
        <v>0</v>
      </c>
      <c r="N20" s="639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2.75" outlineLevel="1">
      <c r="A21" s="519" t="s">
        <v>2851</v>
      </c>
      <c r="B21" s="520" t="s">
        <v>2852</v>
      </c>
      <c r="D21" s="514" t="str">
        <f t="shared" si="0"/>
        <v>UNIVERSITY WAY</v>
      </c>
      <c r="E21" s="163" t="s">
        <v>2853</v>
      </c>
      <c r="F21" s="335">
        <v>3556889.9</v>
      </c>
      <c r="G21" s="335">
        <v>0</v>
      </c>
      <c r="H21" s="335">
        <v>0</v>
      </c>
      <c r="I21" s="335">
        <v>0</v>
      </c>
      <c r="J21" s="335">
        <v>0</v>
      </c>
      <c r="K21" s="335">
        <v>3076396.48</v>
      </c>
      <c r="L21" s="335">
        <v>-250000</v>
      </c>
      <c r="M21" s="335">
        <f t="shared" si="1"/>
        <v>230493.41999999993</v>
      </c>
      <c r="N21" s="639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spans="1:44" ht="12.75" outlineLevel="1">
      <c r="A22" s="519" t="s">
        <v>2854</v>
      </c>
      <c r="B22" s="520" t="s">
        <v>2855</v>
      </c>
      <c r="D22" s="514" t="str">
        <f t="shared" si="0"/>
        <v>OAK STREET HOUSING</v>
      </c>
      <c r="E22" s="163" t="s">
        <v>2856</v>
      </c>
      <c r="F22" s="335">
        <v>803393.26</v>
      </c>
      <c r="G22" s="335">
        <v>0</v>
      </c>
      <c r="H22" s="335">
        <v>1000400</v>
      </c>
      <c r="I22" s="335">
        <v>0</v>
      </c>
      <c r="J22" s="335">
        <v>0</v>
      </c>
      <c r="K22" s="335">
        <v>1779613.3</v>
      </c>
      <c r="L22" s="335">
        <v>14685.77</v>
      </c>
      <c r="M22" s="335">
        <f t="shared" si="1"/>
        <v>38865.72999999998</v>
      </c>
      <c r="N22" s="639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</row>
    <row r="23" spans="1:44" ht="12.75" outlineLevel="1">
      <c r="A23" s="519" t="s">
        <v>2857</v>
      </c>
      <c r="B23" s="520" t="s">
        <v>2858</v>
      </c>
      <c r="D23" s="514" t="str">
        <f t="shared" si="0"/>
        <v>MNL EXPANSION</v>
      </c>
      <c r="E23" s="163" t="s">
        <v>2859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297999.8</v>
      </c>
      <c r="L23" s="335">
        <v>0</v>
      </c>
      <c r="M23" s="335">
        <f t="shared" si="1"/>
        <v>-297999.8</v>
      </c>
      <c r="N23" s="639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</row>
    <row r="24" spans="1:44" ht="12.75" outlineLevel="1">
      <c r="A24" s="519" t="s">
        <v>2860</v>
      </c>
      <c r="B24" s="520" t="s">
        <v>2861</v>
      </c>
      <c r="D24" s="514" t="str">
        <f t="shared" si="0"/>
        <v>HEALTH SCIENCE II PROJECT</v>
      </c>
      <c r="E24" s="163" t="s">
        <v>2862</v>
      </c>
      <c r="F24" s="335">
        <v>0</v>
      </c>
      <c r="G24" s="335">
        <v>0</v>
      </c>
      <c r="H24" s="335">
        <v>1000000</v>
      </c>
      <c r="I24" s="335">
        <v>0</v>
      </c>
      <c r="J24" s="335">
        <v>0</v>
      </c>
      <c r="K24" s="335">
        <v>0</v>
      </c>
      <c r="L24" s="335">
        <v>2703438</v>
      </c>
      <c r="M24" s="335">
        <f t="shared" si="1"/>
        <v>3703438</v>
      </c>
      <c r="N24" s="639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</row>
    <row r="25" spans="1:44" ht="12.75" outlineLevel="1">
      <c r="A25" s="519" t="s">
        <v>2863</v>
      </c>
      <c r="B25" s="520" t="s">
        <v>2864</v>
      </c>
      <c r="D25" s="514" t="str">
        <f t="shared" si="0"/>
        <v>BIXBY LN-CHERRY ST SIDEWALK EX</v>
      </c>
      <c r="E25" s="163" t="s">
        <v>2865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143767</v>
      </c>
      <c r="L25" s="335">
        <v>426963</v>
      </c>
      <c r="M25" s="335">
        <f t="shared" si="1"/>
        <v>283196</v>
      </c>
      <c r="N25" s="639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</row>
    <row r="26" spans="1:44" s="548" customFormat="1" ht="12.75" customHeight="1">
      <c r="A26" s="527" t="s">
        <v>2866</v>
      </c>
      <c r="B26" s="546" t="s">
        <v>2867</v>
      </c>
      <c r="C26" s="492"/>
      <c r="D26" s="512" t="str">
        <f t="shared" si="0"/>
        <v>    TOTAL RESTRICTED</v>
      </c>
      <c r="E26" s="547"/>
      <c r="F26" s="355">
        <v>2846886.75</v>
      </c>
      <c r="G26" s="355">
        <v>4017788.63</v>
      </c>
      <c r="H26" s="355">
        <v>2000400</v>
      </c>
      <c r="I26" s="355">
        <v>-2397.79</v>
      </c>
      <c r="J26" s="355">
        <v>1372281.42</v>
      </c>
      <c r="K26" s="355">
        <v>10917493.77</v>
      </c>
      <c r="L26" s="355">
        <v>3906768.34</v>
      </c>
      <c r="M26" s="355">
        <f t="shared" si="1"/>
        <v>3224233.58</v>
      </c>
      <c r="N26" s="662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3"/>
      <c r="AJ26" s="663"/>
      <c r="AK26" s="663"/>
      <c r="AL26" s="663"/>
      <c r="AM26" s="663"/>
      <c r="AN26" s="663"/>
      <c r="AO26" s="663"/>
      <c r="AP26" s="663"/>
      <c r="AQ26" s="663"/>
      <c r="AR26" s="663"/>
    </row>
    <row r="27" spans="1:44" s="449" customFormat="1" ht="12.75" customHeight="1">
      <c r="A27" s="527"/>
      <c r="B27" s="520"/>
      <c r="C27" s="527"/>
      <c r="D27" s="514"/>
      <c r="E27" s="163"/>
      <c r="F27" s="335"/>
      <c r="G27" s="335"/>
      <c r="H27" s="335"/>
      <c r="I27" s="335"/>
      <c r="J27" s="335"/>
      <c r="K27" s="335"/>
      <c r="L27" s="335"/>
      <c r="M27" s="335"/>
      <c r="N27" s="64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</row>
    <row r="28" spans="3:44" ht="12.75" customHeight="1">
      <c r="C28" s="444" t="s">
        <v>1406</v>
      </c>
      <c r="N28" s="639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</row>
    <row r="29" spans="1:44" ht="12.75" outlineLevel="1">
      <c r="A29" s="519" t="s">
        <v>2818</v>
      </c>
      <c r="B29" s="520" t="s">
        <v>2819</v>
      </c>
      <c r="D29" s="514" t="str">
        <f aca="true" t="shared" si="2" ref="D29:D34">UPPER(B29)</f>
        <v>UNSPECIFIED PROGRAM</v>
      </c>
      <c r="E29" s="163" t="s">
        <v>2820</v>
      </c>
      <c r="F29" s="335">
        <v>2987151.8</v>
      </c>
      <c r="G29" s="335">
        <v>0</v>
      </c>
      <c r="H29" s="335">
        <v>0</v>
      </c>
      <c r="I29" s="335">
        <v>9393</v>
      </c>
      <c r="J29" s="335">
        <v>0</v>
      </c>
      <c r="K29" s="335">
        <v>2732573.13</v>
      </c>
      <c r="L29" s="335">
        <v>1536086.12</v>
      </c>
      <c r="M29" s="335">
        <f aca="true" t="shared" si="3" ref="M29:M34">F29+G29+H29+I29+J29+L29-K29</f>
        <v>1800057.79</v>
      </c>
      <c r="N29" s="639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</row>
    <row r="30" spans="1:44" ht="12.75" outlineLevel="1">
      <c r="A30" s="519" t="s">
        <v>2868</v>
      </c>
      <c r="B30" s="520" t="s">
        <v>2869</v>
      </c>
      <c r="D30" s="514" t="str">
        <f t="shared" si="2"/>
        <v>SWINNEY REC CENTER R&amp;M</v>
      </c>
      <c r="E30" s="163" t="s">
        <v>2870</v>
      </c>
      <c r="F30" s="335">
        <v>217209.07</v>
      </c>
      <c r="G30" s="335">
        <v>0</v>
      </c>
      <c r="H30" s="335">
        <v>0</v>
      </c>
      <c r="I30" s="335">
        <v>0</v>
      </c>
      <c r="J30" s="335">
        <v>0</v>
      </c>
      <c r="K30" s="335">
        <v>213688.57</v>
      </c>
      <c r="L30" s="335">
        <v>190000</v>
      </c>
      <c r="M30" s="335">
        <f t="shared" si="3"/>
        <v>193520.5</v>
      </c>
      <c r="N30" s="639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</row>
    <row r="31" spans="1:44" ht="12.75" outlineLevel="1">
      <c r="A31" s="519" t="s">
        <v>2871</v>
      </c>
      <c r="B31" s="520" t="s">
        <v>2872</v>
      </c>
      <c r="D31" s="514" t="str">
        <f t="shared" si="2"/>
        <v>BOOKSTORE CAP POOL REPAIR MAIN</v>
      </c>
      <c r="E31" s="163" t="s">
        <v>2873</v>
      </c>
      <c r="F31" s="335">
        <v>-1408.39</v>
      </c>
      <c r="G31" s="335">
        <v>0</v>
      </c>
      <c r="H31" s="335">
        <v>0</v>
      </c>
      <c r="I31" s="335">
        <v>0</v>
      </c>
      <c r="J31" s="335">
        <v>0</v>
      </c>
      <c r="K31" s="335">
        <v>20788.58</v>
      </c>
      <c r="L31" s="335">
        <v>95430.39</v>
      </c>
      <c r="M31" s="335">
        <f t="shared" si="3"/>
        <v>73233.42</v>
      </c>
      <c r="N31" s="639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</row>
    <row r="32" spans="1:44" ht="12.75" outlineLevel="1">
      <c r="A32" s="519" t="s">
        <v>2874</v>
      </c>
      <c r="B32" s="520" t="s">
        <v>2875</v>
      </c>
      <c r="D32" s="514" t="str">
        <f t="shared" si="2"/>
        <v>SRC IMPROVEMENTS</v>
      </c>
      <c r="E32" s="163" t="s">
        <v>2876</v>
      </c>
      <c r="F32" s="335">
        <v>-221.14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f t="shared" si="3"/>
        <v>-221.14</v>
      </c>
      <c r="N32" s="639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</row>
    <row r="33" spans="1:44" ht="12.75" outlineLevel="1">
      <c r="A33" s="519" t="s">
        <v>2877</v>
      </c>
      <c r="B33" s="520" t="s">
        <v>2878</v>
      </c>
      <c r="D33" s="514" t="str">
        <f t="shared" si="2"/>
        <v>VENDING PR CAP ACT</v>
      </c>
      <c r="E33" s="163" t="s">
        <v>2879</v>
      </c>
      <c r="F33" s="335">
        <v>163518.76</v>
      </c>
      <c r="G33" s="335">
        <v>0</v>
      </c>
      <c r="H33" s="335">
        <v>0</v>
      </c>
      <c r="I33" s="335">
        <v>5067.77</v>
      </c>
      <c r="J33" s="335">
        <v>0</v>
      </c>
      <c r="K33" s="335">
        <v>27686.24</v>
      </c>
      <c r="L33" s="335">
        <v>0</v>
      </c>
      <c r="M33" s="335">
        <f t="shared" si="3"/>
        <v>140900.29</v>
      </c>
      <c r="N33" s="639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</row>
    <row r="34" spans="1:44" s="548" customFormat="1" ht="12.75" customHeight="1">
      <c r="A34" s="527" t="s">
        <v>2880</v>
      </c>
      <c r="B34" s="546" t="s">
        <v>2881</v>
      </c>
      <c r="C34" s="492"/>
      <c r="D34" s="512" t="str">
        <f t="shared" si="2"/>
        <v>    TOTAL UNRESTRICTED</v>
      </c>
      <c r="E34" s="549"/>
      <c r="F34" s="355">
        <v>3366250.1</v>
      </c>
      <c r="G34" s="355">
        <v>0</v>
      </c>
      <c r="H34" s="355">
        <v>0</v>
      </c>
      <c r="I34" s="355">
        <v>14460.77</v>
      </c>
      <c r="J34" s="355">
        <v>0</v>
      </c>
      <c r="K34" s="355">
        <v>2994736.52</v>
      </c>
      <c r="L34" s="355">
        <v>1821516.51</v>
      </c>
      <c r="M34" s="355">
        <f t="shared" si="3"/>
        <v>2207490.86</v>
      </c>
      <c r="N34" s="662"/>
      <c r="O34" s="663"/>
      <c r="P34" s="663"/>
      <c r="Q34" s="663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  <c r="AM34" s="663"/>
      <c r="AN34" s="663"/>
      <c r="AO34" s="663"/>
      <c r="AP34" s="663"/>
      <c r="AQ34" s="663"/>
      <c r="AR34" s="663"/>
    </row>
    <row r="35" spans="14:44" ht="12.75" customHeight="1">
      <c r="N35" s="639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</row>
    <row r="36" spans="1:44" s="449" customFormat="1" ht="12.75" customHeight="1">
      <c r="A36" s="527"/>
      <c r="B36" s="550"/>
      <c r="C36" s="527"/>
      <c r="D36" s="551" t="s">
        <v>2882</v>
      </c>
      <c r="E36" s="549"/>
      <c r="F36" s="370">
        <f aca="true" t="shared" si="4" ref="F36:L36">F26+F34</f>
        <v>6213136.85</v>
      </c>
      <c r="G36" s="370">
        <f t="shared" si="4"/>
        <v>4017788.63</v>
      </c>
      <c r="H36" s="370">
        <f t="shared" si="4"/>
        <v>2000400</v>
      </c>
      <c r="I36" s="370">
        <f t="shared" si="4"/>
        <v>12062.98</v>
      </c>
      <c r="J36" s="370">
        <f t="shared" si="4"/>
        <v>1372281.42</v>
      </c>
      <c r="K36" s="370">
        <f t="shared" si="4"/>
        <v>13912230.29</v>
      </c>
      <c r="L36" s="370">
        <f t="shared" si="4"/>
        <v>5728284.85</v>
      </c>
      <c r="M36" s="370">
        <f>F36+G36+H36+I36+J36+L36-K36</f>
        <v>5431724.440000001</v>
      </c>
      <c r="N36" s="64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</row>
    <row r="37" spans="1:44" s="637" customFormat="1" ht="12.75">
      <c r="A37" s="670"/>
      <c r="B37" s="669"/>
      <c r="C37" s="671"/>
      <c r="D37" s="531"/>
      <c r="E37" s="531"/>
      <c r="F37" s="627"/>
      <c r="G37" s="627"/>
      <c r="H37" s="627"/>
      <c r="I37" s="627"/>
      <c r="J37" s="627"/>
      <c r="K37" s="627"/>
      <c r="L37" s="627"/>
      <c r="M37" s="627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</row>
    <row r="38" spans="1:13" s="122" customFormat="1" ht="12.75">
      <c r="A38" s="675" t="s">
        <v>2060</v>
      </c>
      <c r="B38" s="676"/>
      <c r="C38" s="675"/>
      <c r="D38" s="676"/>
      <c r="E38" s="676"/>
      <c r="F38" s="636"/>
      <c r="G38" s="636"/>
      <c r="H38" s="636"/>
      <c r="I38" s="636"/>
      <c r="J38" s="636"/>
      <c r="K38" s="636"/>
      <c r="L38" s="636"/>
      <c r="M38" s="636"/>
    </row>
    <row r="39" spans="1:13" s="122" customFormat="1" ht="12.75">
      <c r="A39" s="675" t="s">
        <v>2060</v>
      </c>
      <c r="B39" s="676"/>
      <c r="C39" s="675"/>
      <c r="D39" s="676"/>
      <c r="E39" s="676"/>
      <c r="F39" s="636"/>
      <c r="G39" s="636"/>
      <c r="H39" s="636"/>
      <c r="I39" s="636"/>
      <c r="J39" s="636"/>
      <c r="K39" s="636"/>
      <c r="L39" s="636"/>
      <c r="M39" s="636"/>
    </row>
    <row r="40" spans="1:13" s="122" customFormat="1" ht="12.75">
      <c r="A40" s="675"/>
      <c r="B40" s="676"/>
      <c r="C40" s="675"/>
      <c r="D40" s="676"/>
      <c r="E40" s="676"/>
      <c r="F40" s="636"/>
      <c r="G40" s="636"/>
      <c r="H40" s="636"/>
      <c r="I40" s="636"/>
      <c r="J40" s="636"/>
      <c r="K40" s="636"/>
      <c r="L40" s="636"/>
      <c r="M40" s="636"/>
    </row>
    <row r="41" spans="1:13" s="122" customFormat="1" ht="12.75">
      <c r="A41" s="675"/>
      <c r="B41" s="676"/>
      <c r="C41" s="675"/>
      <c r="D41" s="676"/>
      <c r="E41" s="676"/>
      <c r="F41" s="636"/>
      <c r="G41" s="636"/>
      <c r="H41" s="636"/>
      <c r="I41" s="636"/>
      <c r="J41" s="636"/>
      <c r="K41" s="636"/>
      <c r="L41" s="636"/>
      <c r="M41" s="636"/>
    </row>
    <row r="42" spans="1:13" s="122" customFormat="1" ht="12.75">
      <c r="A42" s="675"/>
      <c r="B42" s="676"/>
      <c r="C42" s="675"/>
      <c r="D42" s="676"/>
      <c r="E42" s="676"/>
      <c r="F42" s="636"/>
      <c r="G42" s="636"/>
      <c r="H42" s="636"/>
      <c r="I42" s="636"/>
      <c r="J42" s="636"/>
      <c r="K42" s="636"/>
      <c r="L42" s="636"/>
      <c r="M42" s="636"/>
    </row>
    <row r="43" spans="1:13" s="122" customFormat="1" ht="12.75">
      <c r="A43" s="675"/>
      <c r="B43" s="676"/>
      <c r="C43" s="675"/>
      <c r="D43" s="676"/>
      <c r="E43" s="676"/>
      <c r="F43" s="636"/>
      <c r="G43" s="636"/>
      <c r="H43" s="636"/>
      <c r="I43" s="636"/>
      <c r="J43" s="636"/>
      <c r="K43" s="636"/>
      <c r="L43" s="636"/>
      <c r="M43" s="636"/>
    </row>
    <row r="44" spans="1:13" s="122" customFormat="1" ht="12.75">
      <c r="A44" s="675"/>
      <c r="B44" s="676"/>
      <c r="C44" s="675"/>
      <c r="D44" s="676"/>
      <c r="E44" s="676"/>
      <c r="F44" s="636"/>
      <c r="G44" s="636"/>
      <c r="H44" s="636"/>
      <c r="I44" s="636"/>
      <c r="J44" s="636"/>
      <c r="K44" s="636"/>
      <c r="L44" s="636"/>
      <c r="M44" s="636"/>
    </row>
    <row r="45" spans="1:13" s="122" customFormat="1" ht="12.75">
      <c r="A45" s="675"/>
      <c r="B45" s="676"/>
      <c r="C45" s="675"/>
      <c r="D45" s="676"/>
      <c r="E45" s="676"/>
      <c r="F45" s="636"/>
      <c r="G45" s="636"/>
      <c r="H45" s="636"/>
      <c r="I45" s="636"/>
      <c r="J45" s="636"/>
      <c r="K45" s="636"/>
      <c r="L45" s="636"/>
      <c r="M45" s="636"/>
    </row>
    <row r="46" spans="1:13" s="122" customFormat="1" ht="12.75">
      <c r="A46" s="675"/>
      <c r="B46" s="676"/>
      <c r="C46" s="675"/>
      <c r="D46" s="676"/>
      <c r="E46" s="676"/>
      <c r="F46" s="636"/>
      <c r="G46" s="636"/>
      <c r="H46" s="636"/>
      <c r="I46" s="636"/>
      <c r="J46" s="636"/>
      <c r="K46" s="636"/>
      <c r="L46" s="636"/>
      <c r="M46" s="636"/>
    </row>
    <row r="47" spans="1:13" s="122" customFormat="1" ht="12.75">
      <c r="A47" s="675"/>
      <c r="B47" s="676"/>
      <c r="C47" s="675"/>
      <c r="D47" s="676"/>
      <c r="E47" s="676"/>
      <c r="F47" s="636"/>
      <c r="G47" s="636"/>
      <c r="H47" s="636"/>
      <c r="I47" s="636"/>
      <c r="J47" s="636"/>
      <c r="K47" s="636"/>
      <c r="L47" s="636"/>
      <c r="M47" s="636"/>
    </row>
    <row r="48" spans="1:13" s="122" customFormat="1" ht="12.75">
      <c r="A48" s="675"/>
      <c r="B48" s="676"/>
      <c r="C48" s="675"/>
      <c r="D48" s="676"/>
      <c r="E48" s="676"/>
      <c r="F48" s="636"/>
      <c r="G48" s="636"/>
      <c r="H48" s="636"/>
      <c r="I48" s="636"/>
      <c r="J48" s="636"/>
      <c r="K48" s="636"/>
      <c r="L48" s="636"/>
      <c r="M48" s="636"/>
    </row>
    <row r="49" spans="1:13" s="122" customFormat="1" ht="12.75">
      <c r="A49" s="675"/>
      <c r="B49" s="676"/>
      <c r="C49" s="675"/>
      <c r="D49" s="676"/>
      <c r="E49" s="676"/>
      <c r="F49" s="636"/>
      <c r="G49" s="636"/>
      <c r="H49" s="636"/>
      <c r="I49" s="636"/>
      <c r="J49" s="636"/>
      <c r="K49" s="636"/>
      <c r="L49" s="636"/>
      <c r="M49" s="636"/>
    </row>
    <row r="50" spans="1:13" s="122" customFormat="1" ht="12.75">
      <c r="A50" s="675"/>
      <c r="B50" s="676"/>
      <c r="C50" s="675"/>
      <c r="D50" s="676"/>
      <c r="E50" s="676"/>
      <c r="F50" s="636"/>
      <c r="G50" s="636"/>
      <c r="H50" s="636"/>
      <c r="I50" s="636"/>
      <c r="J50" s="636"/>
      <c r="K50" s="636"/>
      <c r="L50" s="636"/>
      <c r="M50" s="636"/>
    </row>
    <row r="51" spans="1:13" s="122" customFormat="1" ht="12.75">
      <c r="A51" s="675"/>
      <c r="B51" s="676"/>
      <c r="C51" s="675"/>
      <c r="D51" s="676"/>
      <c r="E51" s="676"/>
      <c r="F51" s="636"/>
      <c r="G51" s="636"/>
      <c r="H51" s="636"/>
      <c r="I51" s="636"/>
      <c r="J51" s="636"/>
      <c r="K51" s="636"/>
      <c r="L51" s="636"/>
      <c r="M51" s="636"/>
    </row>
    <row r="52" spans="1:13" s="122" customFormat="1" ht="12.75">
      <c r="A52" s="675"/>
      <c r="B52" s="676"/>
      <c r="C52" s="675"/>
      <c r="D52" s="676"/>
      <c r="E52" s="676"/>
      <c r="F52" s="636"/>
      <c r="G52" s="636"/>
      <c r="H52" s="636"/>
      <c r="I52" s="636"/>
      <c r="J52" s="636"/>
      <c r="K52" s="636"/>
      <c r="L52" s="636"/>
      <c r="M52" s="636"/>
    </row>
    <row r="53" spans="1:13" s="122" customFormat="1" ht="12.75">
      <c r="A53" s="675"/>
      <c r="B53" s="676"/>
      <c r="C53" s="675"/>
      <c r="D53" s="676"/>
      <c r="E53" s="676"/>
      <c r="F53" s="636"/>
      <c r="G53" s="636"/>
      <c r="H53" s="636"/>
      <c r="I53" s="636"/>
      <c r="J53" s="636"/>
      <c r="K53" s="636"/>
      <c r="L53" s="636"/>
      <c r="M53" s="636"/>
    </row>
    <row r="54" spans="1:13" s="122" customFormat="1" ht="12.75">
      <c r="A54" s="675"/>
      <c r="B54" s="676"/>
      <c r="C54" s="675"/>
      <c r="D54" s="676"/>
      <c r="E54" s="676"/>
      <c r="F54" s="636"/>
      <c r="G54" s="636"/>
      <c r="H54" s="636"/>
      <c r="I54" s="636"/>
      <c r="J54" s="636"/>
      <c r="K54" s="636"/>
      <c r="L54" s="636"/>
      <c r="M54" s="636"/>
    </row>
    <row r="55" spans="1:13" s="122" customFormat="1" ht="12.75">
      <c r="A55" s="675"/>
      <c r="B55" s="676"/>
      <c r="C55" s="675"/>
      <c r="D55" s="676"/>
      <c r="E55" s="676"/>
      <c r="F55" s="636"/>
      <c r="G55" s="636"/>
      <c r="H55" s="636"/>
      <c r="I55" s="636"/>
      <c r="J55" s="636"/>
      <c r="K55" s="636"/>
      <c r="L55" s="636"/>
      <c r="M55" s="636"/>
    </row>
    <row r="56" spans="1:13" s="122" customFormat="1" ht="12.75">
      <c r="A56" s="675"/>
      <c r="B56" s="676"/>
      <c r="C56" s="675"/>
      <c r="D56" s="676"/>
      <c r="E56" s="676"/>
      <c r="F56" s="636"/>
      <c r="G56" s="636"/>
      <c r="H56" s="636"/>
      <c r="I56" s="636"/>
      <c r="J56" s="636"/>
      <c r="K56" s="636"/>
      <c r="L56" s="636"/>
      <c r="M56" s="636"/>
    </row>
    <row r="57" spans="1:13" s="122" customFormat="1" ht="12.75">
      <c r="A57" s="675"/>
      <c r="B57" s="676"/>
      <c r="C57" s="675"/>
      <c r="D57" s="676"/>
      <c r="E57" s="676"/>
      <c r="F57" s="636"/>
      <c r="G57" s="636"/>
      <c r="H57" s="636"/>
      <c r="I57" s="636"/>
      <c r="J57" s="636"/>
      <c r="K57" s="636"/>
      <c r="L57" s="636"/>
      <c r="M57" s="636"/>
    </row>
    <row r="58" spans="1:13" s="122" customFormat="1" ht="12.75">
      <c r="A58" s="675"/>
      <c r="B58" s="676"/>
      <c r="C58" s="675"/>
      <c r="D58" s="676"/>
      <c r="E58" s="676"/>
      <c r="F58" s="636"/>
      <c r="G58" s="636"/>
      <c r="H58" s="636"/>
      <c r="I58" s="636"/>
      <c r="J58" s="636"/>
      <c r="K58" s="636"/>
      <c r="L58" s="636"/>
      <c r="M58" s="636"/>
    </row>
    <row r="59" spans="1:13" s="122" customFormat="1" ht="12.75">
      <c r="A59" s="675"/>
      <c r="B59" s="676"/>
      <c r="C59" s="675"/>
      <c r="D59" s="676"/>
      <c r="E59" s="676"/>
      <c r="F59" s="636"/>
      <c r="G59" s="636"/>
      <c r="H59" s="636"/>
      <c r="I59" s="636"/>
      <c r="J59" s="636"/>
      <c r="K59" s="636"/>
      <c r="L59" s="636"/>
      <c r="M59" s="636"/>
    </row>
    <row r="60" spans="1:13" s="122" customFormat="1" ht="12.75">
      <c r="A60" s="675"/>
      <c r="B60" s="676"/>
      <c r="C60" s="675"/>
      <c r="D60" s="676"/>
      <c r="E60" s="676"/>
      <c r="F60" s="636"/>
      <c r="G60" s="636"/>
      <c r="H60" s="636"/>
      <c r="I60" s="636"/>
      <c r="J60" s="636"/>
      <c r="K60" s="636"/>
      <c r="L60" s="636"/>
      <c r="M60" s="636"/>
    </row>
    <row r="61" spans="1:13" s="122" customFormat="1" ht="12.75">
      <c r="A61" s="675"/>
      <c r="B61" s="676"/>
      <c r="C61" s="675"/>
      <c r="D61" s="676"/>
      <c r="E61" s="676"/>
      <c r="F61" s="636"/>
      <c r="G61" s="636"/>
      <c r="H61" s="636"/>
      <c r="I61" s="636"/>
      <c r="J61" s="636"/>
      <c r="K61" s="636"/>
      <c r="L61" s="636"/>
      <c r="M61" s="636"/>
    </row>
    <row r="62" spans="1:13" s="122" customFormat="1" ht="12.75">
      <c r="A62" s="675"/>
      <c r="B62" s="676"/>
      <c r="C62" s="675"/>
      <c r="D62" s="676"/>
      <c r="E62" s="676"/>
      <c r="F62" s="636"/>
      <c r="G62" s="636"/>
      <c r="H62" s="636"/>
      <c r="I62" s="636"/>
      <c r="J62" s="636"/>
      <c r="K62" s="636"/>
      <c r="L62" s="636"/>
      <c r="M62" s="636"/>
    </row>
    <row r="63" spans="1:13" s="122" customFormat="1" ht="12.75">
      <c r="A63" s="675"/>
      <c r="B63" s="676"/>
      <c r="C63" s="675"/>
      <c r="D63" s="676"/>
      <c r="E63" s="676"/>
      <c r="F63" s="636"/>
      <c r="G63" s="636"/>
      <c r="H63" s="636"/>
      <c r="I63" s="636"/>
      <c r="J63" s="636"/>
      <c r="K63" s="636"/>
      <c r="L63" s="636"/>
      <c r="M63" s="636"/>
    </row>
    <row r="64" spans="1:13" s="122" customFormat="1" ht="12.75">
      <c r="A64" s="675"/>
      <c r="B64" s="676"/>
      <c r="C64" s="675"/>
      <c r="D64" s="676"/>
      <c r="E64" s="676"/>
      <c r="F64" s="636"/>
      <c r="G64" s="636"/>
      <c r="H64" s="636"/>
      <c r="I64" s="636"/>
      <c r="J64" s="636"/>
      <c r="K64" s="636"/>
      <c r="L64" s="636"/>
      <c r="M64" s="636"/>
    </row>
    <row r="65" spans="1:13" s="122" customFormat="1" ht="12.75">
      <c r="A65" s="675"/>
      <c r="B65" s="676"/>
      <c r="C65" s="675"/>
      <c r="D65" s="676"/>
      <c r="E65" s="676"/>
      <c r="F65" s="636"/>
      <c r="G65" s="636"/>
      <c r="H65" s="636"/>
      <c r="I65" s="636"/>
      <c r="J65" s="636"/>
      <c r="K65" s="636"/>
      <c r="L65" s="636"/>
      <c r="M65" s="636"/>
    </row>
    <row r="66" spans="1:13" s="122" customFormat="1" ht="12.75">
      <c r="A66" s="675"/>
      <c r="B66" s="676"/>
      <c r="C66" s="675"/>
      <c r="D66" s="676"/>
      <c r="E66" s="676"/>
      <c r="F66" s="636"/>
      <c r="G66" s="636"/>
      <c r="H66" s="636"/>
      <c r="I66" s="636"/>
      <c r="J66" s="636"/>
      <c r="K66" s="636"/>
      <c r="L66" s="636"/>
      <c r="M66" s="636"/>
    </row>
    <row r="67" spans="1:13" s="122" customFormat="1" ht="12.75">
      <c r="A67" s="675"/>
      <c r="B67" s="676"/>
      <c r="C67" s="675"/>
      <c r="D67" s="676"/>
      <c r="E67" s="676"/>
      <c r="F67" s="636"/>
      <c r="G67" s="636"/>
      <c r="H67" s="636"/>
      <c r="I67" s="636"/>
      <c r="J67" s="636"/>
      <c r="K67" s="636"/>
      <c r="L67" s="636"/>
      <c r="M67" s="636"/>
    </row>
    <row r="68" spans="1:13" s="122" customFormat="1" ht="12.75">
      <c r="A68" s="675"/>
      <c r="B68" s="676"/>
      <c r="C68" s="675"/>
      <c r="D68" s="676"/>
      <c r="E68" s="676"/>
      <c r="F68" s="636"/>
      <c r="G68" s="636"/>
      <c r="H68" s="636"/>
      <c r="I68" s="636"/>
      <c r="J68" s="636"/>
      <c r="K68" s="636"/>
      <c r="L68" s="636"/>
      <c r="M68" s="636"/>
    </row>
    <row r="69" spans="1:13" s="122" customFormat="1" ht="12.75">
      <c r="A69" s="675"/>
      <c r="B69" s="676"/>
      <c r="C69" s="675"/>
      <c r="D69" s="676"/>
      <c r="E69" s="676"/>
      <c r="F69" s="636"/>
      <c r="G69" s="636"/>
      <c r="H69" s="636"/>
      <c r="I69" s="636"/>
      <c r="J69" s="636"/>
      <c r="K69" s="636"/>
      <c r="L69" s="636"/>
      <c r="M69" s="636"/>
    </row>
    <row r="70" spans="1:13" s="122" customFormat="1" ht="12.75">
      <c r="A70" s="675"/>
      <c r="B70" s="676"/>
      <c r="C70" s="675"/>
      <c r="D70" s="676"/>
      <c r="E70" s="676"/>
      <c r="F70" s="636"/>
      <c r="G70" s="636"/>
      <c r="H70" s="636"/>
      <c r="I70" s="636"/>
      <c r="J70" s="636"/>
      <c r="K70" s="636"/>
      <c r="L70" s="636"/>
      <c r="M70" s="636"/>
    </row>
    <row r="71" spans="1:13" s="122" customFormat="1" ht="12.75">
      <c r="A71" s="675"/>
      <c r="B71" s="676"/>
      <c r="C71" s="675"/>
      <c r="D71" s="676"/>
      <c r="E71" s="676"/>
      <c r="F71" s="636"/>
      <c r="G71" s="636"/>
      <c r="H71" s="636"/>
      <c r="I71" s="636"/>
      <c r="J71" s="636"/>
      <c r="K71" s="636"/>
      <c r="L71" s="636"/>
      <c r="M71" s="636"/>
    </row>
    <row r="72" spans="1:13" s="122" customFormat="1" ht="12.75">
      <c r="A72" s="675"/>
      <c r="B72" s="676"/>
      <c r="C72" s="675"/>
      <c r="D72" s="676"/>
      <c r="E72" s="676"/>
      <c r="F72" s="636"/>
      <c r="G72" s="636"/>
      <c r="H72" s="636"/>
      <c r="I72" s="636"/>
      <c r="J72" s="636"/>
      <c r="K72" s="636"/>
      <c r="L72" s="636"/>
      <c r="M72" s="636"/>
    </row>
    <row r="73" spans="1:13" s="122" customFormat="1" ht="12.75">
      <c r="A73" s="675"/>
      <c r="B73" s="676"/>
      <c r="C73" s="675"/>
      <c r="D73" s="676"/>
      <c r="E73" s="676"/>
      <c r="F73" s="636"/>
      <c r="G73" s="636"/>
      <c r="H73" s="636"/>
      <c r="I73" s="636"/>
      <c r="J73" s="636"/>
      <c r="K73" s="636"/>
      <c r="L73" s="636"/>
      <c r="M73" s="636"/>
    </row>
    <row r="74" spans="1:13" s="122" customFormat="1" ht="12.75">
      <c r="A74" s="675"/>
      <c r="B74" s="676"/>
      <c r="C74" s="675"/>
      <c r="D74" s="676"/>
      <c r="E74" s="676"/>
      <c r="F74" s="636"/>
      <c r="G74" s="636"/>
      <c r="H74" s="636"/>
      <c r="I74" s="636"/>
      <c r="J74" s="636"/>
      <c r="K74" s="636"/>
      <c r="L74" s="636"/>
      <c r="M74" s="636"/>
    </row>
    <row r="75" spans="1:13" s="122" customFormat="1" ht="12.75">
      <c r="A75" s="675"/>
      <c r="B75" s="676"/>
      <c r="C75" s="675"/>
      <c r="D75" s="676"/>
      <c r="E75" s="676"/>
      <c r="F75" s="636"/>
      <c r="G75" s="636"/>
      <c r="H75" s="636"/>
      <c r="I75" s="636"/>
      <c r="J75" s="636"/>
      <c r="K75" s="636"/>
      <c r="L75" s="636"/>
      <c r="M75" s="636"/>
    </row>
    <row r="76" spans="1:13" s="122" customFormat="1" ht="12.75">
      <c r="A76" s="675"/>
      <c r="B76" s="676"/>
      <c r="C76" s="675"/>
      <c r="D76" s="676"/>
      <c r="E76" s="676"/>
      <c r="F76" s="636"/>
      <c r="G76" s="636"/>
      <c r="H76" s="636"/>
      <c r="I76" s="636"/>
      <c r="J76" s="636"/>
      <c r="K76" s="636"/>
      <c r="L76" s="636"/>
      <c r="M76" s="636"/>
    </row>
    <row r="77" spans="1:13" s="122" customFormat="1" ht="12.75">
      <c r="A77" s="675"/>
      <c r="B77" s="676"/>
      <c r="C77" s="675"/>
      <c r="D77" s="676"/>
      <c r="E77" s="676"/>
      <c r="F77" s="636"/>
      <c r="G77" s="636"/>
      <c r="H77" s="636"/>
      <c r="I77" s="636"/>
      <c r="J77" s="636"/>
      <c r="K77" s="636"/>
      <c r="L77" s="636"/>
      <c r="M77" s="636"/>
    </row>
    <row r="78" spans="1:13" s="122" customFormat="1" ht="12.75">
      <c r="A78" s="675"/>
      <c r="B78" s="676"/>
      <c r="C78" s="675"/>
      <c r="D78" s="676"/>
      <c r="E78" s="676"/>
      <c r="F78" s="636"/>
      <c r="G78" s="636"/>
      <c r="H78" s="636"/>
      <c r="I78" s="636"/>
      <c r="J78" s="636"/>
      <c r="K78" s="636"/>
      <c r="L78" s="636"/>
      <c r="M78" s="636"/>
    </row>
    <row r="79" spans="1:13" s="122" customFormat="1" ht="12.75">
      <c r="A79" s="675"/>
      <c r="B79" s="676"/>
      <c r="C79" s="675"/>
      <c r="D79" s="676"/>
      <c r="E79" s="676"/>
      <c r="F79" s="636"/>
      <c r="G79" s="636"/>
      <c r="H79" s="636"/>
      <c r="I79" s="636"/>
      <c r="J79" s="636"/>
      <c r="K79" s="636"/>
      <c r="L79" s="636"/>
      <c r="M79" s="636"/>
    </row>
    <row r="80" spans="1:13" s="122" customFormat="1" ht="12.75">
      <c r="A80" s="675"/>
      <c r="B80" s="676"/>
      <c r="C80" s="675"/>
      <c r="D80" s="676"/>
      <c r="E80" s="676"/>
      <c r="F80" s="636"/>
      <c r="G80" s="636"/>
      <c r="H80" s="636"/>
      <c r="I80" s="636"/>
      <c r="J80" s="636"/>
      <c r="K80" s="636"/>
      <c r="L80" s="636"/>
      <c r="M80" s="636"/>
    </row>
    <row r="81" spans="1:13" s="122" customFormat="1" ht="12.75">
      <c r="A81" s="675"/>
      <c r="B81" s="676"/>
      <c r="C81" s="675"/>
      <c r="D81" s="676"/>
      <c r="E81" s="676"/>
      <c r="F81" s="636"/>
      <c r="G81" s="636"/>
      <c r="H81" s="636"/>
      <c r="I81" s="636"/>
      <c r="J81" s="636"/>
      <c r="K81" s="636"/>
      <c r="L81" s="636"/>
      <c r="M81" s="636"/>
    </row>
    <row r="82" spans="1:13" s="122" customFormat="1" ht="12.75">
      <c r="A82" s="675"/>
      <c r="B82" s="676"/>
      <c r="C82" s="675"/>
      <c r="D82" s="676"/>
      <c r="E82" s="676"/>
      <c r="F82" s="636"/>
      <c r="G82" s="636"/>
      <c r="H82" s="636"/>
      <c r="I82" s="636"/>
      <c r="J82" s="636"/>
      <c r="K82" s="636"/>
      <c r="L82" s="636"/>
      <c r="M82" s="636"/>
    </row>
    <row r="83" spans="1:13" s="122" customFormat="1" ht="12.75">
      <c r="A83" s="675"/>
      <c r="B83" s="676"/>
      <c r="C83" s="675"/>
      <c r="D83" s="676"/>
      <c r="E83" s="676"/>
      <c r="F83" s="636"/>
      <c r="G83" s="636"/>
      <c r="H83" s="636"/>
      <c r="I83" s="636"/>
      <c r="J83" s="636"/>
      <c r="K83" s="636"/>
      <c r="L83" s="636"/>
      <c r="M83" s="636"/>
    </row>
    <row r="84" spans="1:13" s="122" customFormat="1" ht="12.75">
      <c r="A84" s="675"/>
      <c r="B84" s="676"/>
      <c r="C84" s="675"/>
      <c r="D84" s="676"/>
      <c r="E84" s="676"/>
      <c r="F84" s="636"/>
      <c r="G84" s="636"/>
      <c r="H84" s="636"/>
      <c r="I84" s="636"/>
      <c r="J84" s="636"/>
      <c r="K84" s="636"/>
      <c r="L84" s="636"/>
      <c r="M84" s="636"/>
    </row>
    <row r="85" spans="1:13" s="122" customFormat="1" ht="12.75">
      <c r="A85" s="675"/>
      <c r="B85" s="676"/>
      <c r="C85" s="675"/>
      <c r="D85" s="676"/>
      <c r="E85" s="676"/>
      <c r="F85" s="636"/>
      <c r="G85" s="636"/>
      <c r="H85" s="636"/>
      <c r="I85" s="636"/>
      <c r="J85" s="636"/>
      <c r="K85" s="636"/>
      <c r="L85" s="636"/>
      <c r="M85" s="636"/>
    </row>
    <row r="86" spans="1:13" s="122" customFormat="1" ht="12.75">
      <c r="A86" s="675"/>
      <c r="B86" s="676"/>
      <c r="C86" s="675"/>
      <c r="D86" s="676"/>
      <c r="E86" s="676"/>
      <c r="F86" s="636"/>
      <c r="G86" s="636"/>
      <c r="H86" s="636"/>
      <c r="I86" s="636"/>
      <c r="J86" s="636"/>
      <c r="K86" s="636"/>
      <c r="L86" s="636"/>
      <c r="M86" s="636"/>
    </row>
    <row r="87" spans="1:13" s="122" customFormat="1" ht="12.75">
      <c r="A87" s="675"/>
      <c r="B87" s="676"/>
      <c r="C87" s="675"/>
      <c r="D87" s="676"/>
      <c r="E87" s="676"/>
      <c r="F87" s="636"/>
      <c r="G87" s="636"/>
      <c r="H87" s="636"/>
      <c r="I87" s="636"/>
      <c r="J87" s="636"/>
      <c r="K87" s="636"/>
      <c r="L87" s="636"/>
      <c r="M87" s="636"/>
    </row>
    <row r="88" spans="1:13" s="122" customFormat="1" ht="12.75">
      <c r="A88" s="675"/>
      <c r="B88" s="676"/>
      <c r="C88" s="675"/>
      <c r="D88" s="676"/>
      <c r="E88" s="676"/>
      <c r="F88" s="636"/>
      <c r="G88" s="636"/>
      <c r="H88" s="636"/>
      <c r="I88" s="636"/>
      <c r="J88" s="636"/>
      <c r="K88" s="636"/>
      <c r="L88" s="636"/>
      <c r="M88" s="636"/>
    </row>
    <row r="89" spans="1:13" s="122" customFormat="1" ht="12.75">
      <c r="A89" s="675"/>
      <c r="B89" s="676"/>
      <c r="C89" s="675"/>
      <c r="D89" s="676"/>
      <c r="E89" s="676"/>
      <c r="F89" s="636"/>
      <c r="G89" s="636"/>
      <c r="H89" s="636"/>
      <c r="I89" s="636"/>
      <c r="J89" s="636"/>
      <c r="K89" s="636"/>
      <c r="L89" s="636"/>
      <c r="M89" s="636"/>
    </row>
    <row r="90" spans="1:13" s="122" customFormat="1" ht="12.75">
      <c r="A90" s="675"/>
      <c r="B90" s="676"/>
      <c r="C90" s="675"/>
      <c r="D90" s="676"/>
      <c r="E90" s="676"/>
      <c r="F90" s="636"/>
      <c r="G90" s="636"/>
      <c r="H90" s="636"/>
      <c r="I90" s="636"/>
      <c r="J90" s="636"/>
      <c r="K90" s="636"/>
      <c r="L90" s="636"/>
      <c r="M90" s="636"/>
    </row>
    <row r="91" spans="1:13" s="122" customFormat="1" ht="12.75">
      <c r="A91" s="675"/>
      <c r="B91" s="676"/>
      <c r="C91" s="675"/>
      <c r="D91" s="676"/>
      <c r="E91" s="676"/>
      <c r="F91" s="636"/>
      <c r="G91" s="636"/>
      <c r="H91" s="636"/>
      <c r="I91" s="636"/>
      <c r="J91" s="636"/>
      <c r="K91" s="636"/>
      <c r="L91" s="636"/>
      <c r="M91" s="636"/>
    </row>
    <row r="92" spans="1:13" s="122" customFormat="1" ht="12.75">
      <c r="A92" s="675"/>
      <c r="B92" s="676"/>
      <c r="C92" s="675"/>
      <c r="D92" s="676"/>
      <c r="E92" s="676"/>
      <c r="F92" s="636"/>
      <c r="G92" s="636"/>
      <c r="H92" s="636"/>
      <c r="I92" s="636"/>
      <c r="J92" s="636"/>
      <c r="K92" s="636"/>
      <c r="L92" s="636"/>
      <c r="M92" s="636"/>
    </row>
    <row r="93" spans="1:13" s="122" customFormat="1" ht="12.75">
      <c r="A93" s="675"/>
      <c r="B93" s="676"/>
      <c r="C93" s="675"/>
      <c r="D93" s="676"/>
      <c r="E93" s="676"/>
      <c r="F93" s="636"/>
      <c r="G93" s="636"/>
      <c r="H93" s="636"/>
      <c r="I93" s="636"/>
      <c r="J93" s="636"/>
      <c r="K93" s="636"/>
      <c r="L93" s="636"/>
      <c r="M93" s="636"/>
    </row>
    <row r="94" spans="1:13" s="122" customFormat="1" ht="12.75">
      <c r="A94" s="675"/>
      <c r="B94" s="676"/>
      <c r="C94" s="675"/>
      <c r="D94" s="676"/>
      <c r="E94" s="676"/>
      <c r="F94" s="636"/>
      <c r="G94" s="636"/>
      <c r="H94" s="636"/>
      <c r="I94" s="636"/>
      <c r="J94" s="636"/>
      <c r="K94" s="636"/>
      <c r="L94" s="636"/>
      <c r="M94" s="636"/>
    </row>
    <row r="95" spans="1:13" s="122" customFormat="1" ht="12.75">
      <c r="A95" s="675"/>
      <c r="B95" s="676"/>
      <c r="C95" s="675"/>
      <c r="D95" s="676"/>
      <c r="E95" s="676"/>
      <c r="F95" s="636"/>
      <c r="G95" s="636"/>
      <c r="H95" s="636"/>
      <c r="I95" s="636"/>
      <c r="J95" s="636"/>
      <c r="K95" s="636"/>
      <c r="L95" s="636"/>
      <c r="M95" s="636"/>
    </row>
    <row r="96" spans="1:13" s="122" customFormat="1" ht="12.75">
      <c r="A96" s="675"/>
      <c r="B96" s="676"/>
      <c r="C96" s="675"/>
      <c r="D96" s="676"/>
      <c r="E96" s="676"/>
      <c r="F96" s="636"/>
      <c r="G96" s="636"/>
      <c r="H96" s="636"/>
      <c r="I96" s="636"/>
      <c r="J96" s="636"/>
      <c r="K96" s="636"/>
      <c r="L96" s="636"/>
      <c r="M96" s="636"/>
    </row>
    <row r="97" spans="1:13" s="122" customFormat="1" ht="12.75">
      <c r="A97" s="675"/>
      <c r="B97" s="676"/>
      <c r="C97" s="675"/>
      <c r="D97" s="676"/>
      <c r="E97" s="676"/>
      <c r="F97" s="636"/>
      <c r="G97" s="636"/>
      <c r="H97" s="636"/>
      <c r="I97" s="636"/>
      <c r="J97" s="636"/>
      <c r="K97" s="636"/>
      <c r="L97" s="636"/>
      <c r="M97" s="636"/>
    </row>
    <row r="98" spans="1:13" s="122" customFormat="1" ht="12.75">
      <c r="A98" s="675"/>
      <c r="B98" s="676"/>
      <c r="C98" s="675"/>
      <c r="D98" s="676"/>
      <c r="E98" s="676"/>
      <c r="F98" s="636"/>
      <c r="G98" s="636"/>
      <c r="H98" s="636"/>
      <c r="I98" s="636"/>
      <c r="J98" s="636"/>
      <c r="K98" s="636"/>
      <c r="L98" s="636"/>
      <c r="M98" s="636"/>
    </row>
    <row r="99" spans="1:13" s="122" customFormat="1" ht="12.75">
      <c r="A99" s="675"/>
      <c r="B99" s="676"/>
      <c r="C99" s="675"/>
      <c r="D99" s="676"/>
      <c r="E99" s="676"/>
      <c r="F99" s="636"/>
      <c r="G99" s="636"/>
      <c r="H99" s="636"/>
      <c r="I99" s="636"/>
      <c r="J99" s="636"/>
      <c r="K99" s="636"/>
      <c r="L99" s="636"/>
      <c r="M99" s="636"/>
    </row>
    <row r="100" spans="1:13" s="122" customFormat="1" ht="12.75">
      <c r="A100" s="675"/>
      <c r="B100" s="676"/>
      <c r="C100" s="675"/>
      <c r="D100" s="676"/>
      <c r="E100" s="676"/>
      <c r="F100" s="636"/>
      <c r="G100" s="636"/>
      <c r="H100" s="636"/>
      <c r="I100" s="636"/>
      <c r="J100" s="636"/>
      <c r="K100" s="636"/>
      <c r="L100" s="636"/>
      <c r="M100" s="636"/>
    </row>
    <row r="101" spans="1:13" s="122" customFormat="1" ht="12.75">
      <c r="A101" s="675"/>
      <c r="B101" s="676"/>
      <c r="C101" s="675"/>
      <c r="D101" s="676"/>
      <c r="E101" s="676"/>
      <c r="F101" s="636"/>
      <c r="G101" s="636"/>
      <c r="H101" s="636"/>
      <c r="I101" s="636"/>
      <c r="J101" s="636"/>
      <c r="K101" s="636"/>
      <c r="L101" s="636"/>
      <c r="M101" s="636"/>
    </row>
    <row r="102" spans="1:13" s="122" customFormat="1" ht="12.75">
      <c r="A102" s="675"/>
      <c r="B102" s="676"/>
      <c r="C102" s="675"/>
      <c r="D102" s="676"/>
      <c r="E102" s="676"/>
      <c r="F102" s="636"/>
      <c r="G102" s="636"/>
      <c r="H102" s="636"/>
      <c r="I102" s="636"/>
      <c r="J102" s="636"/>
      <c r="K102" s="636"/>
      <c r="L102" s="636"/>
      <c r="M102" s="636"/>
    </row>
    <row r="103" spans="1:13" s="122" customFormat="1" ht="12.75">
      <c r="A103" s="675"/>
      <c r="B103" s="676"/>
      <c r="C103" s="675"/>
      <c r="D103" s="676"/>
      <c r="E103" s="676"/>
      <c r="F103" s="636"/>
      <c r="G103" s="636"/>
      <c r="H103" s="636"/>
      <c r="I103" s="636"/>
      <c r="J103" s="636"/>
      <c r="K103" s="636"/>
      <c r="L103" s="636"/>
      <c r="M103" s="636"/>
    </row>
    <row r="104" spans="1:13" s="122" customFormat="1" ht="12.75">
      <c r="A104" s="675"/>
      <c r="B104" s="676"/>
      <c r="C104" s="675"/>
      <c r="D104" s="676"/>
      <c r="E104" s="676"/>
      <c r="F104" s="636"/>
      <c r="G104" s="636"/>
      <c r="H104" s="636"/>
      <c r="I104" s="636"/>
      <c r="J104" s="636"/>
      <c r="K104" s="636"/>
      <c r="L104" s="636"/>
      <c r="M104" s="636"/>
    </row>
    <row r="105" spans="1:44" s="502" customFormat="1" ht="12.75">
      <c r="A105" s="672"/>
      <c r="B105" s="520"/>
      <c r="C105" s="672"/>
      <c r="D105" s="673"/>
      <c r="E105" s="674"/>
      <c r="F105" s="625"/>
      <c r="G105" s="625"/>
      <c r="H105" s="625"/>
      <c r="I105" s="625"/>
      <c r="J105" s="625"/>
      <c r="K105" s="625"/>
      <c r="L105" s="625"/>
      <c r="M105" s="625"/>
      <c r="N105" s="503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</row>
    <row r="106" spans="14:44" ht="12.75">
      <c r="N106" s="429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</row>
    <row r="107" spans="14:44" ht="12.75">
      <c r="N107" s="429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</row>
    <row r="108" spans="14:44" ht="12.75">
      <c r="N108" s="429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</row>
    <row r="109" spans="14:44" ht="12.75">
      <c r="N109" s="429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</row>
    <row r="110" spans="14:44" ht="12.75">
      <c r="N110" s="429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</row>
    <row r="111" spans="14:44" ht="12.75">
      <c r="N111" s="429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</row>
    <row r="112" spans="14:44" ht="12.75">
      <c r="N112" s="429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</row>
    <row r="113" spans="14:44" ht="12.75">
      <c r="N113" s="429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</row>
    <row r="114" spans="14:44" ht="12.75">
      <c r="N114" s="429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</row>
    <row r="115" spans="14:44" ht="12.75">
      <c r="N115" s="429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</row>
    <row r="116" spans="14:44" ht="12.75">
      <c r="N116" s="429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</row>
    <row r="117" spans="14:44" ht="12.75">
      <c r="N117" s="429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</row>
    <row r="118" spans="14:44" ht="12.75">
      <c r="N118" s="429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</row>
    <row r="119" spans="14:44" ht="12.75">
      <c r="N119" s="429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</row>
    <row r="120" spans="14:44" ht="12.75">
      <c r="N120" s="429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</row>
    <row r="121" spans="14:44" ht="12.75">
      <c r="N121" s="429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</row>
    <row r="122" spans="14:44" ht="12.75">
      <c r="N122" s="429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</row>
    <row r="123" spans="14:44" ht="12.75">
      <c r="N123" s="429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</row>
    <row r="124" spans="14:44" ht="12.75">
      <c r="N124" s="429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</row>
    <row r="125" spans="14:44" ht="12.75">
      <c r="N125" s="429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</row>
    <row r="126" spans="14:44" ht="12.75">
      <c r="N126" s="429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</row>
    <row r="127" spans="14:44" ht="12.75">
      <c r="N127" s="429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</row>
    <row r="128" spans="14:44" ht="12.75">
      <c r="N128" s="429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</row>
    <row r="129" spans="14:44" ht="12.75">
      <c r="N129" s="429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</row>
    <row r="130" spans="14:44" ht="12.75">
      <c r="N130" s="429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</row>
    <row r="131" spans="14:44" ht="12.75">
      <c r="N131" s="429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</row>
    <row r="132" spans="14:44" ht="12.75">
      <c r="N132" s="429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</row>
    <row r="133" spans="14:44" ht="12.75">
      <c r="N133" s="429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</row>
    <row r="134" spans="14:44" ht="12.75">
      <c r="N134" s="429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</row>
    <row r="135" spans="14:44" ht="12.75">
      <c r="N135" s="429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</row>
    <row r="136" spans="14:44" ht="12.75">
      <c r="N136" s="429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</row>
    <row r="137" spans="14:44" ht="12.75">
      <c r="N137" s="429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</row>
    <row r="138" spans="14:44" ht="12.75">
      <c r="N138" s="429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</row>
    <row r="139" spans="14:44" ht="12.75">
      <c r="N139" s="429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</row>
    <row r="140" spans="14:44" ht="12.75">
      <c r="N140" s="429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</row>
    <row r="141" spans="14:44" ht="12.75">
      <c r="N141" s="429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</row>
    <row r="142" spans="14:44" ht="12.75">
      <c r="N142" s="429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</row>
    <row r="143" spans="14:44" ht="12.75">
      <c r="N143" s="429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</row>
    <row r="144" spans="14:44" ht="12.75">
      <c r="N144" s="429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</row>
    <row r="145" spans="14:44" ht="12.75">
      <c r="N145" s="429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</row>
    <row r="146" spans="14:44" ht="12.75">
      <c r="N146" s="429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</row>
    <row r="147" spans="14:44" ht="12.75">
      <c r="N147" s="429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</row>
    <row r="148" spans="14:44" ht="12.75">
      <c r="N148" s="429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</row>
    <row r="149" spans="14:44" ht="12.75">
      <c r="N149" s="429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</row>
    <row r="150" spans="14:44" ht="12.75">
      <c r="N150" s="429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</row>
    <row r="151" spans="14:44" ht="12.75">
      <c r="N151" s="429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</row>
    <row r="152" spans="14:44" ht="12.75">
      <c r="N152" s="429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</row>
    <row r="153" spans="14:44" ht="12.75">
      <c r="N153" s="429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</row>
    <row r="154" spans="14:44" ht="12.75">
      <c r="N154" s="429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</row>
    <row r="155" spans="14:44" ht="12.75">
      <c r="N155" s="429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</row>
    <row r="156" spans="14:44" ht="12.75">
      <c r="N156" s="429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</row>
    <row r="157" spans="14:44" ht="12.75">
      <c r="N157" s="429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</row>
    <row r="158" spans="14:44" ht="12.75">
      <c r="N158" s="429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</row>
    <row r="159" spans="14:44" ht="12.75">
      <c r="N159" s="429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</row>
    <row r="160" spans="14:44" ht="12.75">
      <c r="N160" s="429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</row>
    <row r="161" spans="14:44" ht="12.75">
      <c r="N161" s="429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</row>
    <row r="162" spans="14:44" ht="12.75">
      <c r="N162" s="429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</row>
    <row r="163" spans="14:44" ht="12.75">
      <c r="N163" s="429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</row>
    <row r="164" spans="14:44" ht="12.75">
      <c r="N164" s="429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</row>
    <row r="165" spans="14:44" ht="12.75">
      <c r="N165" s="429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</row>
    <row r="166" spans="14:44" ht="12.75">
      <c r="N166" s="429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</row>
    <row r="167" spans="14:44" ht="12.75">
      <c r="N167" s="429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</row>
    <row r="168" spans="14:44" ht="12.75">
      <c r="N168" s="429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</row>
    <row r="169" spans="14:44" ht="12.75">
      <c r="N169" s="429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</row>
    <row r="170" spans="14:44" ht="12.75">
      <c r="N170" s="429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</row>
    <row r="171" spans="14:44" ht="12.75">
      <c r="N171" s="429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</row>
    <row r="172" spans="14:44" ht="12.75">
      <c r="N172" s="429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</row>
    <row r="173" spans="14:44" ht="12.75">
      <c r="N173" s="429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</row>
    <row r="174" spans="14:44" ht="12.75">
      <c r="N174" s="429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</row>
    <row r="175" spans="14:44" ht="12.75">
      <c r="N175" s="429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</row>
    <row r="176" spans="14:44" ht="12.75">
      <c r="N176" s="429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</row>
    <row r="177" spans="14:44" ht="12.75">
      <c r="N177" s="429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</row>
    <row r="178" spans="14:44" ht="12.75">
      <c r="N178" s="429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</row>
    <row r="179" spans="14:44" ht="12.75">
      <c r="N179" s="429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</row>
    <row r="180" spans="14:44" ht="12.75">
      <c r="N180" s="429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</row>
    <row r="181" spans="14:44" ht="12.75">
      <c r="N181" s="429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</row>
    <row r="182" spans="14:44" ht="12.75">
      <c r="N182" s="429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</row>
    <row r="183" spans="14:44" ht="12.75">
      <c r="N183" s="429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</row>
    <row r="184" spans="14:44" ht="12.75">
      <c r="N184" s="429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</row>
    <row r="185" spans="14:44" ht="12.75">
      <c r="N185" s="429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</row>
    <row r="186" spans="14:44" ht="12.75">
      <c r="N186" s="429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</row>
    <row r="187" spans="14:44" ht="12.75">
      <c r="N187" s="429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</row>
    <row r="188" spans="14:44" ht="12.75">
      <c r="N188" s="429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</row>
    <row r="189" spans="14:44" ht="12.75">
      <c r="N189" s="429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</row>
    <row r="190" spans="14:44" ht="12.75">
      <c r="N190" s="429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</row>
    <row r="191" spans="14:44" ht="12.75">
      <c r="N191" s="429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</row>
    <row r="192" spans="14:44" ht="12.75">
      <c r="N192" s="429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</row>
    <row r="193" spans="14:44" ht="12.75">
      <c r="N193" s="429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</row>
    <row r="194" spans="14:44" ht="12.75">
      <c r="N194" s="429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</row>
    <row r="195" spans="14:44" ht="12.75">
      <c r="N195" s="429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</row>
    <row r="196" spans="14:44" ht="12.75">
      <c r="N196" s="429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</row>
    <row r="197" spans="14:44" ht="12.75">
      <c r="N197" s="429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</row>
    <row r="198" spans="14:44" ht="12.75">
      <c r="N198" s="429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</row>
    <row r="199" spans="14:44" ht="12.75">
      <c r="N199" s="429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</row>
    <row r="200" spans="14:44" ht="12.75">
      <c r="N200" s="429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</row>
    <row r="201" spans="14:44" ht="12.75">
      <c r="N201" s="429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</row>
    <row r="202" spans="14:44" ht="12.75">
      <c r="N202" s="429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</row>
    <row r="203" spans="14:44" ht="12.75">
      <c r="N203" s="429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</row>
    <row r="204" spans="14:44" ht="12.75">
      <c r="N204" s="429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</row>
    <row r="205" spans="14:44" ht="12.75">
      <c r="N205" s="429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</row>
    <row r="206" spans="14:44" ht="12.75">
      <c r="N206" s="429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</row>
    <row r="207" spans="14:44" ht="12.75">
      <c r="N207" s="429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</row>
    <row r="208" spans="14:44" ht="12.75">
      <c r="N208" s="429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</row>
    <row r="209" spans="14:44" ht="12.75">
      <c r="N209" s="429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</row>
    <row r="210" spans="14:44" ht="12.75">
      <c r="N210" s="429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</row>
    <row r="211" spans="14:44" ht="12.75">
      <c r="N211" s="429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</row>
    <row r="212" spans="14:44" ht="12.75">
      <c r="N212" s="429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</row>
    <row r="213" spans="14:44" ht="12.75">
      <c r="N213" s="429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</row>
    <row r="214" spans="14:44" ht="12.75">
      <c r="N214" s="429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</row>
    <row r="215" spans="14:44" ht="12.75">
      <c r="N215" s="429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</row>
    <row r="216" spans="14:44" ht="12.75">
      <c r="N216" s="429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</row>
    <row r="217" spans="14:44" ht="12.75">
      <c r="N217" s="429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</row>
    <row r="218" spans="14:44" ht="12.75">
      <c r="N218" s="429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</row>
    <row r="219" spans="14:44" ht="12.75">
      <c r="N219" s="429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</row>
    <row r="220" spans="14:44" ht="12.75">
      <c r="N220" s="429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</row>
    <row r="221" spans="14:44" ht="12.75">
      <c r="N221" s="429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</row>
    <row r="222" spans="14:44" ht="12.75">
      <c r="N222" s="429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</row>
    <row r="223" spans="14:44" ht="12.75">
      <c r="N223" s="429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</row>
    <row r="224" spans="14:44" ht="12.75">
      <c r="N224" s="429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</row>
    <row r="225" spans="14:44" ht="12.75">
      <c r="N225" s="429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</row>
    <row r="226" spans="14:44" ht="12.75">
      <c r="N226" s="429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</row>
    <row r="227" spans="14:44" ht="12.75">
      <c r="N227" s="429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</row>
    <row r="228" spans="14:44" ht="12.75">
      <c r="N228" s="429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</row>
    <row r="229" spans="14:44" ht="12.75">
      <c r="N229" s="429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</row>
    <row r="230" spans="14:44" ht="12.75">
      <c r="N230" s="429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</row>
    <row r="231" spans="14:44" ht="12.75">
      <c r="N231" s="429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</row>
    <row r="232" spans="14:44" ht="12.75">
      <c r="N232" s="429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</row>
    <row r="233" spans="14:44" ht="12.75">
      <c r="N233" s="429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</row>
    <row r="234" spans="14:44" ht="12.75">
      <c r="N234" s="429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</row>
    <row r="235" spans="14:44" ht="12.75">
      <c r="N235" s="429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</row>
    <row r="236" spans="14:44" ht="12.75">
      <c r="N236" s="429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14:44" ht="12.75">
      <c r="N237" s="429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</row>
    <row r="238" spans="14:44" ht="12.75">
      <c r="N238" s="429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</row>
  </sheetData>
  <mergeCells count="1">
    <mergeCell ref="B5:D5"/>
  </mergeCells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="90" zoomScaleNormal="90" workbookViewId="0" topLeftCell="A1">
      <selection activeCell="F39" sqref="F39"/>
    </sheetView>
  </sheetViews>
  <sheetFormatPr defaultColWidth="9.140625" defaultRowHeight="12.75"/>
  <cols>
    <col min="1" max="1" width="2.57421875" style="2" customWidth="1"/>
    <col min="2" max="2" width="70.7109375" style="1" customWidth="1"/>
    <col min="3" max="3" width="2.7109375" style="2" bestFit="1" customWidth="1"/>
    <col min="4" max="4" width="34.8515625" style="2" hidden="1" customWidth="1"/>
    <col min="5" max="8" width="20.7109375" style="2" customWidth="1"/>
    <col min="9" max="12" width="0" style="118" hidden="1" customWidth="1"/>
    <col min="13" max="13" width="0" style="118" hidden="1" customWidth="1" collapsed="1"/>
  </cols>
  <sheetData>
    <row r="1" spans="1:4" ht="12.75">
      <c r="A1" s="2" t="s">
        <v>2060</v>
      </c>
      <c r="B1" s="1" t="s">
        <v>2060</v>
      </c>
      <c r="C1" s="2" t="s">
        <v>2060</v>
      </c>
      <c r="D1" s="2" t="s">
        <v>2883</v>
      </c>
    </row>
    <row r="2" spans="1:13" ht="15">
      <c r="A2" s="552" t="s">
        <v>2063</v>
      </c>
      <c r="B2" s="553"/>
      <c r="C2" s="552"/>
      <c r="D2" s="552"/>
      <c r="E2" s="552"/>
      <c r="F2" s="552"/>
      <c r="G2" s="552"/>
      <c r="H2" s="552"/>
      <c r="I2" s="132"/>
      <c r="J2" s="132"/>
      <c r="K2" s="132"/>
      <c r="L2" s="132"/>
      <c r="M2" s="132"/>
    </row>
    <row r="3" spans="1:13" ht="15.75">
      <c r="A3" s="12" t="s">
        <v>2884</v>
      </c>
      <c r="B3" s="554"/>
      <c r="C3" s="12"/>
      <c r="D3" s="12"/>
      <c r="E3" s="12"/>
      <c r="F3" s="12"/>
      <c r="G3" s="12"/>
      <c r="H3" s="12"/>
      <c r="I3" s="136"/>
      <c r="J3" s="136"/>
      <c r="K3" s="136"/>
      <c r="L3" s="136"/>
      <c r="M3" s="136"/>
    </row>
    <row r="4" spans="1:12" ht="12.75">
      <c r="A4" s="16" t="str">
        <f>"  As of "&amp;TEXT(I4,"MMMM DD, YYY")</f>
        <v>  As of June 30, 2005</v>
      </c>
      <c r="B4" s="555"/>
      <c r="C4" s="16"/>
      <c r="D4" s="16"/>
      <c r="E4" s="16"/>
      <c r="F4" s="16"/>
      <c r="G4" s="16"/>
      <c r="H4" s="16"/>
      <c r="I4" s="142" t="s">
        <v>2150</v>
      </c>
      <c r="L4" s="118" t="s">
        <v>2151</v>
      </c>
    </row>
    <row r="5" spans="1:9" ht="15.75">
      <c r="A5" s="556"/>
      <c r="B5" s="555"/>
      <c r="C5" s="16"/>
      <c r="D5" s="16"/>
      <c r="E5" s="16"/>
      <c r="F5" s="16"/>
      <c r="G5" s="16"/>
      <c r="H5" s="16"/>
      <c r="I5" s="1"/>
    </row>
    <row r="6" spans="1:8" ht="15.75" customHeight="1">
      <c r="A6" s="158"/>
      <c r="B6" s="29"/>
      <c r="C6" s="159"/>
      <c r="D6" s="160" t="s">
        <v>2804</v>
      </c>
      <c r="E6" s="160" t="s">
        <v>2804</v>
      </c>
      <c r="F6" s="160"/>
      <c r="G6" s="160"/>
      <c r="H6" s="160" t="s">
        <v>2804</v>
      </c>
    </row>
    <row r="7" spans="1:8" ht="12.75">
      <c r="A7" s="165"/>
      <c r="B7" s="166"/>
      <c r="C7" s="167"/>
      <c r="D7" s="557" t="s">
        <v>2885</v>
      </c>
      <c r="E7" s="557" t="s">
        <v>2886</v>
      </c>
      <c r="F7" s="168" t="s">
        <v>2887</v>
      </c>
      <c r="G7" s="168" t="s">
        <v>2888</v>
      </c>
      <c r="H7" s="168" t="str">
        <f>TEXT(I4,"MMMM DD, YYY")</f>
        <v>June 30, 2005</v>
      </c>
    </row>
    <row r="8" spans="1:8" ht="12.75">
      <c r="A8" s="23" t="s">
        <v>2889</v>
      </c>
      <c r="B8" s="169"/>
      <c r="C8" s="24"/>
      <c r="D8" s="27"/>
      <c r="E8" s="27"/>
      <c r="F8" s="27"/>
      <c r="G8" s="27"/>
      <c r="H8" s="27"/>
    </row>
    <row r="9" spans="1:13" s="121" customFormat="1" ht="12.75">
      <c r="A9" s="558"/>
      <c r="B9" s="170" t="s">
        <v>2890</v>
      </c>
      <c r="C9" s="31"/>
      <c r="D9" s="32">
        <v>236739675</v>
      </c>
      <c r="E9" s="34">
        <f aca="true" t="shared" si="0" ref="E9:E16">D9</f>
        <v>236739675</v>
      </c>
      <c r="F9" s="34">
        <v>4918326</v>
      </c>
      <c r="G9" s="34">
        <v>0</v>
      </c>
      <c r="H9" s="34">
        <f aca="true" t="shared" si="1" ref="H9:H16">E9+F9+G9</f>
        <v>241658001</v>
      </c>
      <c r="I9" s="118"/>
      <c r="J9" s="118"/>
      <c r="K9" s="118"/>
      <c r="L9" s="118"/>
      <c r="M9" s="118"/>
    </row>
    <row r="10" spans="1:13" s="121" customFormat="1" ht="12.75">
      <c r="A10" s="558"/>
      <c r="B10" s="170" t="s">
        <v>2317</v>
      </c>
      <c r="C10" s="31"/>
      <c r="D10" s="32">
        <v>10475292.25</v>
      </c>
      <c r="E10" s="36">
        <f t="shared" si="0"/>
        <v>10475292.25</v>
      </c>
      <c r="F10" s="36">
        <v>542959.04</v>
      </c>
      <c r="G10" s="36">
        <v>0</v>
      </c>
      <c r="H10" s="36">
        <f t="shared" si="1"/>
        <v>11018251.29</v>
      </c>
      <c r="I10" s="118"/>
      <c r="J10" s="118"/>
      <c r="K10" s="118"/>
      <c r="L10" s="118"/>
      <c r="M10" s="118"/>
    </row>
    <row r="11" spans="1:13" s="121" customFormat="1" ht="12.75">
      <c r="A11" s="558"/>
      <c r="B11" s="170" t="s">
        <v>2320</v>
      </c>
      <c r="C11" s="31"/>
      <c r="D11" s="32">
        <v>22372480.55</v>
      </c>
      <c r="E11" s="36">
        <f t="shared" si="0"/>
        <v>22372480.55</v>
      </c>
      <c r="F11" s="36">
        <v>233408</v>
      </c>
      <c r="G11" s="36">
        <v>0</v>
      </c>
      <c r="H11" s="36">
        <f t="shared" si="1"/>
        <v>22605888.55</v>
      </c>
      <c r="I11" s="118"/>
      <c r="J11" s="118"/>
      <c r="K11" s="118"/>
      <c r="L11" s="118"/>
      <c r="M11" s="118"/>
    </row>
    <row r="12" spans="1:13" s="121" customFormat="1" ht="12.75">
      <c r="A12" s="558"/>
      <c r="B12" s="170" t="s">
        <v>2891</v>
      </c>
      <c r="C12" s="31"/>
      <c r="D12" s="32">
        <v>24092330</v>
      </c>
      <c r="E12" s="36">
        <f t="shared" si="0"/>
        <v>24092330</v>
      </c>
      <c r="F12" s="36">
        <v>4591075.16</v>
      </c>
      <c r="G12" s="36">
        <v>-1709966.53</v>
      </c>
      <c r="H12" s="36">
        <f t="shared" si="1"/>
        <v>26973438.63</v>
      </c>
      <c r="I12" s="118"/>
      <c r="J12" s="118"/>
      <c r="K12" s="118"/>
      <c r="L12" s="118"/>
      <c r="M12" s="118"/>
    </row>
    <row r="13" spans="1:13" s="121" customFormat="1" ht="12.75">
      <c r="A13" s="558"/>
      <c r="B13" s="170" t="s">
        <v>2892</v>
      </c>
      <c r="C13" s="31"/>
      <c r="D13" s="32">
        <v>0</v>
      </c>
      <c r="E13" s="36">
        <f t="shared" si="0"/>
        <v>0</v>
      </c>
      <c r="F13" s="36">
        <v>0</v>
      </c>
      <c r="G13" s="36">
        <v>0</v>
      </c>
      <c r="H13" s="36">
        <f t="shared" si="1"/>
        <v>0</v>
      </c>
      <c r="I13" s="118"/>
      <c r="J13" s="118"/>
      <c r="K13" s="118"/>
      <c r="L13" s="118"/>
      <c r="M13" s="118"/>
    </row>
    <row r="14" spans="1:13" s="121" customFormat="1" ht="12.75">
      <c r="A14" s="558"/>
      <c r="B14" s="170" t="s">
        <v>2893</v>
      </c>
      <c r="C14" s="31"/>
      <c r="D14" s="32">
        <v>5583643.45</v>
      </c>
      <c r="E14" s="36">
        <f t="shared" si="0"/>
        <v>5583643.45</v>
      </c>
      <c r="F14" s="36">
        <v>0</v>
      </c>
      <c r="G14" s="36">
        <v>-5411815</v>
      </c>
      <c r="H14" s="36">
        <f t="shared" si="1"/>
        <v>171828.4500000002</v>
      </c>
      <c r="I14" s="118"/>
      <c r="J14" s="118"/>
      <c r="K14" s="118"/>
      <c r="L14" s="118"/>
      <c r="M14" s="118"/>
    </row>
    <row r="15" spans="1:13" s="121" customFormat="1" ht="12.75">
      <c r="A15" s="558"/>
      <c r="B15" s="170" t="s">
        <v>2894</v>
      </c>
      <c r="C15" s="31"/>
      <c r="D15" s="32">
        <v>32740859.73</v>
      </c>
      <c r="E15" s="36">
        <f t="shared" si="0"/>
        <v>32740859.73</v>
      </c>
      <c r="F15" s="36">
        <v>857958.07</v>
      </c>
      <c r="G15" s="36">
        <v>0</v>
      </c>
      <c r="H15" s="36">
        <f t="shared" si="1"/>
        <v>33598817.8</v>
      </c>
      <c r="I15" s="118"/>
      <c r="J15" s="118"/>
      <c r="K15" s="118"/>
      <c r="L15" s="118"/>
      <c r="M15" s="118"/>
    </row>
    <row r="16" spans="1:13" s="121" customFormat="1" ht="12.75">
      <c r="A16" s="558"/>
      <c r="B16" s="170" t="s">
        <v>2895</v>
      </c>
      <c r="C16" s="31"/>
      <c r="D16" s="32">
        <f>5090356.62+1901679.9</f>
        <v>6992036.52</v>
      </c>
      <c r="E16" s="36">
        <f t="shared" si="0"/>
        <v>6992036.52</v>
      </c>
      <c r="F16" s="36">
        <f>10670461.14-1901679.9</f>
        <v>8768781.24</v>
      </c>
      <c r="G16" s="36">
        <v>0</v>
      </c>
      <c r="H16" s="36">
        <f t="shared" si="1"/>
        <v>15760817.76</v>
      </c>
      <c r="I16" s="118"/>
      <c r="J16" s="118"/>
      <c r="K16" s="118"/>
      <c r="L16" s="118"/>
      <c r="M16" s="118"/>
    </row>
    <row r="17" spans="1:13" ht="12.75">
      <c r="A17" s="23"/>
      <c r="B17" s="169"/>
      <c r="C17" s="24"/>
      <c r="D17" s="27"/>
      <c r="E17" s="39"/>
      <c r="F17" s="39"/>
      <c r="G17" s="39"/>
      <c r="H17" s="39"/>
      <c r="I17" s="177"/>
      <c r="J17" s="177"/>
      <c r="K17" s="177"/>
      <c r="L17" s="177"/>
      <c r="M17" s="177"/>
    </row>
    <row r="18" spans="1:13" ht="12.75">
      <c r="A18" s="30"/>
      <c r="B18" s="169" t="s">
        <v>2896</v>
      </c>
      <c r="C18" s="24"/>
      <c r="D18" s="27">
        <f>D16+D15+D14+D13+D12+D11+D10+D9</f>
        <v>338996317.5</v>
      </c>
      <c r="E18" s="39">
        <f>E16+E15+E14+E13+E12+E11+E10+E9</f>
        <v>338996317.5</v>
      </c>
      <c r="F18" s="39">
        <f>F16+F15+F14+F13+F12+F11+F10+F9</f>
        <v>19912507.51</v>
      </c>
      <c r="G18" s="39">
        <f>G16+G15+G14+G13+G12+G11+G10+G9</f>
        <v>-7121781.53</v>
      </c>
      <c r="H18" s="39">
        <f>H16+H15+H14+H13+H12+H11+H10+H9</f>
        <v>351787043.48</v>
      </c>
      <c r="I18" s="177"/>
      <c r="J18" s="177"/>
      <c r="K18" s="177"/>
      <c r="L18" s="177"/>
      <c r="M18" s="177"/>
    </row>
    <row r="19" spans="1:13" ht="12.75">
      <c r="A19" s="23"/>
      <c r="B19" s="169"/>
      <c r="C19" s="24"/>
      <c r="D19" s="27"/>
      <c r="E19" s="39"/>
      <c r="F19" s="39"/>
      <c r="G19" s="39"/>
      <c r="H19" s="39"/>
      <c r="I19" s="177"/>
      <c r="J19" s="177"/>
      <c r="K19" s="177"/>
      <c r="L19" s="177"/>
      <c r="M19" s="177"/>
    </row>
    <row r="20" spans="1:13" ht="12.75">
      <c r="A20" s="23" t="s">
        <v>2897</v>
      </c>
      <c r="B20" s="169"/>
      <c r="C20" s="24"/>
      <c r="D20" s="27"/>
      <c r="E20" s="39"/>
      <c r="F20" s="39"/>
      <c r="G20" s="39"/>
      <c r="H20" s="39"/>
      <c r="I20" s="177"/>
      <c r="J20" s="177"/>
      <c r="K20" s="177"/>
      <c r="L20" s="177"/>
      <c r="M20" s="177"/>
    </row>
    <row r="21" spans="1:13" s="121" customFormat="1" ht="12.75">
      <c r="A21" s="30"/>
      <c r="B21" s="170" t="s">
        <v>2890</v>
      </c>
      <c r="C21" s="31"/>
      <c r="D21" s="32">
        <v>-125804703.47</v>
      </c>
      <c r="E21" s="36">
        <f>-D21</f>
        <v>125804703.47</v>
      </c>
      <c r="F21" s="36">
        <v>6769317</v>
      </c>
      <c r="G21" s="36">
        <v>0</v>
      </c>
      <c r="H21" s="36">
        <f>E21+F21+G21</f>
        <v>132574020.47</v>
      </c>
      <c r="I21" s="118"/>
      <c r="J21" s="118"/>
      <c r="K21" s="118"/>
      <c r="L21" s="118"/>
      <c r="M21" s="118"/>
    </row>
    <row r="22" spans="1:13" s="121" customFormat="1" ht="12.75">
      <c r="A22" s="30"/>
      <c r="B22" s="170" t="s">
        <v>2320</v>
      </c>
      <c r="C22" s="31"/>
      <c r="D22" s="32">
        <v>-8158852.08</v>
      </c>
      <c r="E22" s="36">
        <f>-D22</f>
        <v>8158852.08</v>
      </c>
      <c r="F22" s="36">
        <v>966427.599</v>
      </c>
      <c r="G22" s="36">
        <v>0</v>
      </c>
      <c r="H22" s="36">
        <f>E22+F22+G22</f>
        <v>9125279.679</v>
      </c>
      <c r="I22" s="118"/>
      <c r="J22" s="118"/>
      <c r="K22" s="118"/>
      <c r="L22" s="118"/>
      <c r="M22" s="118"/>
    </row>
    <row r="23" spans="1:13" s="121" customFormat="1" ht="12.75">
      <c r="A23" s="30"/>
      <c r="B23" s="170" t="s">
        <v>2894</v>
      </c>
      <c r="C23" s="31"/>
      <c r="D23" s="32"/>
      <c r="E23" s="36">
        <v>18393801.60975</v>
      </c>
      <c r="F23" s="36">
        <v>1235489.2102500002</v>
      </c>
      <c r="G23" s="36"/>
      <c r="H23" s="36">
        <f>E23+F23+G23</f>
        <v>19629290.82</v>
      </c>
      <c r="I23" s="118"/>
      <c r="J23" s="118"/>
      <c r="K23" s="118"/>
      <c r="L23" s="118"/>
      <c r="M23" s="118"/>
    </row>
    <row r="24" spans="1:13" s="121" customFormat="1" ht="12.75">
      <c r="A24" s="30"/>
      <c r="B24" s="170" t="s">
        <v>2891</v>
      </c>
      <c r="C24" s="31"/>
      <c r="D24" s="32">
        <v>-14309212.01</v>
      </c>
      <c r="E24" s="36">
        <f>-D24</f>
        <v>14309212.01</v>
      </c>
      <c r="F24" s="36">
        <v>3061336</v>
      </c>
      <c r="G24" s="36">
        <v>-1200091</v>
      </c>
      <c r="H24" s="36">
        <f>E24+F24+G24</f>
        <v>16170457.009999998</v>
      </c>
      <c r="I24" s="118"/>
      <c r="J24" s="118"/>
      <c r="K24" s="118"/>
      <c r="L24" s="118"/>
      <c r="M24" s="118"/>
    </row>
    <row r="25" spans="1:8" ht="12.75">
      <c r="A25" s="30"/>
      <c r="B25" s="170"/>
      <c r="C25" s="31"/>
      <c r="D25" s="32"/>
      <c r="E25" s="36"/>
      <c r="F25" s="36"/>
      <c r="G25" s="36"/>
      <c r="H25" s="36"/>
    </row>
    <row r="26" spans="1:13" ht="12.75">
      <c r="A26" s="30"/>
      <c r="B26" s="169" t="s">
        <v>2898</v>
      </c>
      <c r="C26" s="24"/>
      <c r="D26" s="27">
        <f>D21+D22+D24</f>
        <v>-148272767.56</v>
      </c>
      <c r="E26" s="39">
        <f>E21+E22+E24+E23</f>
        <v>166666569.16975</v>
      </c>
      <c r="F26" s="39">
        <f>F21+F22+F24+F23</f>
        <v>12032569.809249999</v>
      </c>
      <c r="G26" s="39">
        <f>G21+G22+G24+G23</f>
        <v>-1200091</v>
      </c>
      <c r="H26" s="39">
        <f>H21+H22+H24+H23</f>
        <v>177499047.97899997</v>
      </c>
      <c r="I26" s="177"/>
      <c r="J26" s="177"/>
      <c r="K26" s="177"/>
      <c r="L26" s="177"/>
      <c r="M26" s="177"/>
    </row>
    <row r="27" spans="1:8" ht="12.75">
      <c r="A27" s="30"/>
      <c r="B27" s="170"/>
      <c r="C27" s="31"/>
      <c r="D27" s="32"/>
      <c r="E27" s="36"/>
      <c r="F27" s="36"/>
      <c r="G27" s="36"/>
      <c r="H27" s="36"/>
    </row>
    <row r="28" spans="1:8" ht="12.75">
      <c r="A28" s="30"/>
      <c r="B28" s="169" t="s">
        <v>2899</v>
      </c>
      <c r="C28" s="24"/>
      <c r="D28" s="27">
        <f>D18-D26</f>
        <v>487269085.06</v>
      </c>
      <c r="E28" s="41">
        <f>E18-E26</f>
        <v>172329748.33025</v>
      </c>
      <c r="F28" s="41">
        <f>F18-F26</f>
        <v>7879937.700750003</v>
      </c>
      <c r="G28" s="41">
        <f>G18-G26</f>
        <v>-5921690.53</v>
      </c>
      <c r="H28" s="41">
        <f>H18-H26</f>
        <v>174287995.50100005</v>
      </c>
    </row>
    <row r="64" spans="4:5" ht="12.75">
      <c r="D64" s="559"/>
      <c r="E64" s="559"/>
    </row>
  </sheetData>
  <printOptions/>
  <pageMargins left="0.5" right="0.5" top="0.75" bottom="0.5" header="0.5" footer="0.5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5"/>
  <sheetViews>
    <sheetView zoomScale="90" zoomScaleNormal="90" workbookViewId="0" topLeftCell="A1">
      <pane xSplit="1" topLeftCell="B1" activePane="topRight" state="frozen"/>
      <selection pane="topLeft" activeCell="J10" sqref="J10"/>
      <selection pane="topRight" activeCell="C43" sqref="C43"/>
    </sheetView>
  </sheetViews>
  <sheetFormatPr defaultColWidth="9.7109375" defaultRowHeight="12.75"/>
  <cols>
    <col min="1" max="1" width="85.7109375" style="121" customWidth="1"/>
    <col min="2" max="3" width="15.7109375" style="121" customWidth="1"/>
    <col min="4" max="5" width="15.140625" style="121" hidden="1" customWidth="1"/>
    <col min="6" max="6" width="15.7109375" style="118" customWidth="1"/>
    <col min="7" max="7" width="15.7109375" style="124" customWidth="1"/>
    <col min="8" max="8" width="13.7109375" style="121" customWidth="1"/>
    <col min="9" max="9" width="9.7109375" style="121" customWidth="1"/>
    <col min="10" max="10" width="14.7109375" style="121" customWidth="1"/>
    <col min="11" max="16384" width="9.7109375" style="121" customWidth="1"/>
  </cols>
  <sheetData>
    <row r="1" spans="1:7" ht="15.75" customHeight="1">
      <c r="A1" s="560" t="s">
        <v>2900</v>
      </c>
      <c r="B1" s="561" t="s">
        <v>2901</v>
      </c>
      <c r="C1" s="561"/>
      <c r="D1" s="561"/>
      <c r="E1" s="561"/>
      <c r="F1" s="561"/>
      <c r="G1" s="562"/>
    </row>
    <row r="2" spans="1:7" ht="15.75" customHeight="1">
      <c r="A2" s="430" t="s">
        <v>2902</v>
      </c>
      <c r="B2" s="433" t="s">
        <v>2901</v>
      </c>
      <c r="C2" s="433"/>
      <c r="D2" s="433"/>
      <c r="E2" s="433"/>
      <c r="F2" s="433"/>
      <c r="G2" s="563"/>
    </row>
    <row r="3" spans="1:7" ht="15.75" customHeight="1">
      <c r="A3" s="564" t="s">
        <v>2903</v>
      </c>
      <c r="B3" s="433"/>
      <c r="C3" s="433"/>
      <c r="D3" s="433"/>
      <c r="E3" s="433"/>
      <c r="F3" s="433"/>
      <c r="G3" s="563"/>
    </row>
    <row r="4" spans="1:7" ht="12.75" customHeight="1">
      <c r="A4" s="565"/>
      <c r="B4" s="433"/>
      <c r="C4" s="433"/>
      <c r="D4" s="433"/>
      <c r="E4" s="433"/>
      <c r="F4" s="433"/>
      <c r="G4" s="563"/>
    </row>
    <row r="5" spans="1:8" s="118" customFormat="1" ht="12.75" customHeight="1">
      <c r="A5" s="566" t="s">
        <v>2904</v>
      </c>
      <c r="B5" s="567" t="s">
        <v>2905</v>
      </c>
      <c r="C5" s="568" t="s">
        <v>2804</v>
      </c>
      <c r="D5" s="568"/>
      <c r="E5" s="568"/>
      <c r="F5" s="567"/>
      <c r="G5" s="569" t="s">
        <v>2804</v>
      </c>
      <c r="H5" s="570"/>
    </row>
    <row r="6" spans="1:8" ht="12.75" customHeight="1">
      <c r="A6" s="571" t="s">
        <v>2904</v>
      </c>
      <c r="B6" s="572" t="s">
        <v>2906</v>
      </c>
      <c r="C6" s="573">
        <v>38169</v>
      </c>
      <c r="D6" s="574" t="s">
        <v>2887</v>
      </c>
      <c r="E6" s="574" t="s">
        <v>2907</v>
      </c>
      <c r="F6" s="572" t="s">
        <v>2908</v>
      </c>
      <c r="G6" s="575">
        <v>38533</v>
      </c>
      <c r="H6" s="576"/>
    </row>
    <row r="7" spans="1:8" ht="12.75" customHeight="1">
      <c r="A7" s="577" t="s">
        <v>2909</v>
      </c>
      <c r="B7" s="578" t="s">
        <v>2901</v>
      </c>
      <c r="C7" s="578"/>
      <c r="D7" s="578"/>
      <c r="E7" s="578"/>
      <c r="F7" s="578"/>
      <c r="G7" s="579"/>
      <c r="H7" s="576"/>
    </row>
    <row r="8" spans="1:8" ht="12.75" customHeight="1">
      <c r="A8" s="580"/>
      <c r="B8" s="581"/>
      <c r="C8" s="581"/>
      <c r="D8" s="581"/>
      <c r="E8" s="581"/>
      <c r="F8" s="582"/>
      <c r="G8" s="581"/>
      <c r="H8" s="576"/>
    </row>
    <row r="9" spans="1:8" ht="12.75" customHeight="1">
      <c r="A9" s="583" t="s">
        <v>2910</v>
      </c>
      <c r="B9" s="581"/>
      <c r="C9" s="581"/>
      <c r="D9" s="581"/>
      <c r="E9" s="581"/>
      <c r="F9" s="582"/>
      <c r="G9" s="581"/>
      <c r="H9" s="576"/>
    </row>
    <row r="10" spans="1:8" ht="12.75" customHeight="1">
      <c r="A10" s="583" t="s">
        <v>2911</v>
      </c>
      <c r="B10" s="584">
        <v>2748612.65</v>
      </c>
      <c r="C10" s="584">
        <v>221615.63</v>
      </c>
      <c r="D10" s="584">
        <v>0</v>
      </c>
      <c r="E10" s="584">
        <v>0</v>
      </c>
      <c r="F10" s="585">
        <v>51324.28</v>
      </c>
      <c r="G10" s="584">
        <f>C10+D10-E10-F10</f>
        <v>170291.35</v>
      </c>
      <c r="H10" s="576"/>
    </row>
    <row r="11" spans="1:8" ht="12.75" customHeight="1">
      <c r="A11" s="583"/>
      <c r="B11" s="581"/>
      <c r="C11" s="581"/>
      <c r="D11" s="581"/>
      <c r="E11" s="581"/>
      <c r="F11" s="582"/>
      <c r="G11" s="581"/>
      <c r="H11" s="576"/>
    </row>
    <row r="12" spans="1:8" ht="12.75" customHeight="1">
      <c r="A12" s="583" t="s">
        <v>2912</v>
      </c>
      <c r="B12" s="581"/>
      <c r="C12" s="581"/>
      <c r="D12" s="581"/>
      <c r="E12" s="581"/>
      <c r="F12" s="582"/>
      <c r="G12" s="581"/>
      <c r="H12" s="576"/>
    </row>
    <row r="13" spans="1:8" ht="12.75" customHeight="1">
      <c r="A13" s="583" t="s">
        <v>2913</v>
      </c>
      <c r="B13" s="581"/>
      <c r="C13" s="581"/>
      <c r="D13" s="581"/>
      <c r="E13" s="581"/>
      <c r="F13" s="582"/>
      <c r="G13" s="581"/>
      <c r="H13" s="576"/>
    </row>
    <row r="14" spans="1:8" ht="12.75" customHeight="1">
      <c r="A14" s="583" t="s">
        <v>2914</v>
      </c>
      <c r="B14" s="586">
        <v>23041747.67</v>
      </c>
      <c r="C14" s="586">
        <v>20911390.29</v>
      </c>
      <c r="D14" s="586">
        <v>0</v>
      </c>
      <c r="E14" s="586">
        <v>0</v>
      </c>
      <c r="F14" s="587">
        <v>788228.63</v>
      </c>
      <c r="G14" s="586">
        <f>C14+D14-E14-F14</f>
        <v>20123161.66</v>
      </c>
      <c r="H14" s="576"/>
    </row>
    <row r="15" spans="1:8" ht="12.75" customHeight="1">
      <c r="A15" s="583"/>
      <c r="B15" s="586"/>
      <c r="C15" s="586"/>
      <c r="D15" s="586"/>
      <c r="E15" s="586"/>
      <c r="F15" s="587"/>
      <c r="G15" s="586"/>
      <c r="H15" s="576"/>
    </row>
    <row r="16" spans="1:8" ht="12.75" customHeight="1">
      <c r="A16" s="583" t="s">
        <v>2915</v>
      </c>
      <c r="B16" s="586"/>
      <c r="C16" s="586"/>
      <c r="D16" s="586"/>
      <c r="E16" s="586"/>
      <c r="F16" s="587"/>
      <c r="G16" s="586"/>
      <c r="H16" s="576"/>
    </row>
    <row r="17" spans="1:8" ht="12.75" customHeight="1">
      <c r="A17" s="583" t="s">
        <v>2916</v>
      </c>
      <c r="B17" s="586"/>
      <c r="C17" s="586"/>
      <c r="D17" s="586"/>
      <c r="E17" s="586"/>
      <c r="F17" s="587"/>
      <c r="G17" s="586"/>
      <c r="H17" s="576"/>
    </row>
    <row r="18" spans="1:8" ht="12.75" customHeight="1">
      <c r="A18" s="583" t="s">
        <v>2917</v>
      </c>
      <c r="B18" s="587">
        <v>2367496.96</v>
      </c>
      <c r="C18" s="587">
        <v>2362759.34</v>
      </c>
      <c r="D18" s="587">
        <v>0</v>
      </c>
      <c r="E18" s="586">
        <v>0</v>
      </c>
      <c r="F18" s="587">
        <v>2632.01</v>
      </c>
      <c r="G18" s="586">
        <f>C18+D18-E18-F18</f>
        <v>2360127.33</v>
      </c>
      <c r="H18" s="576"/>
    </row>
    <row r="19" spans="1:8" ht="12.75" customHeight="1">
      <c r="A19" s="583"/>
      <c r="B19" s="587"/>
      <c r="C19" s="587"/>
      <c r="D19" s="587"/>
      <c r="E19" s="586"/>
      <c r="F19" s="587"/>
      <c r="G19" s="586"/>
      <c r="H19" s="576"/>
    </row>
    <row r="20" spans="1:8" ht="12.75" customHeight="1">
      <c r="A20" s="583" t="s">
        <v>2918</v>
      </c>
      <c r="B20" s="587"/>
      <c r="C20" s="587"/>
      <c r="D20" s="587"/>
      <c r="E20" s="586"/>
      <c r="F20" s="587"/>
      <c r="G20" s="586"/>
      <c r="H20" s="576"/>
    </row>
    <row r="21" spans="1:8" ht="12.75" customHeight="1">
      <c r="A21" s="583" t="s">
        <v>2919</v>
      </c>
      <c r="B21" s="587">
        <v>19490000</v>
      </c>
      <c r="C21" s="587">
        <v>19490000</v>
      </c>
      <c r="D21" s="587">
        <v>0</v>
      </c>
      <c r="E21" s="586">
        <v>0</v>
      </c>
      <c r="F21" s="587">
        <v>0</v>
      </c>
      <c r="G21" s="586">
        <f>C21+D21-E21-F21</f>
        <v>19490000</v>
      </c>
      <c r="H21" s="576"/>
    </row>
    <row r="22" spans="1:8" ht="12.75" customHeight="1">
      <c r="A22" s="583"/>
      <c r="B22" s="587"/>
      <c r="C22" s="587"/>
      <c r="D22" s="587"/>
      <c r="E22" s="586"/>
      <c r="F22" s="587"/>
      <c r="G22" s="586"/>
      <c r="H22" s="576"/>
    </row>
    <row r="23" spans="1:8" ht="12.75" customHeight="1">
      <c r="A23" s="583" t="s">
        <v>2918</v>
      </c>
      <c r="B23" s="587"/>
      <c r="C23" s="587"/>
      <c r="D23" s="587"/>
      <c r="E23" s="586"/>
      <c r="F23" s="587"/>
      <c r="G23" s="586"/>
      <c r="H23" s="576"/>
    </row>
    <row r="24" spans="1:8" ht="12.75" customHeight="1">
      <c r="A24" s="583" t="s">
        <v>2920</v>
      </c>
      <c r="B24" s="587">
        <v>2128856</v>
      </c>
      <c r="C24" s="587">
        <v>2128855.78</v>
      </c>
      <c r="D24" s="587">
        <v>0</v>
      </c>
      <c r="E24" s="586">
        <v>0</v>
      </c>
      <c r="F24" s="587">
        <v>77209.4</v>
      </c>
      <c r="G24" s="586">
        <f>C24+D24-E24-F24</f>
        <v>2051646.38</v>
      </c>
      <c r="H24" s="576"/>
    </row>
    <row r="25" spans="1:8" ht="12.75" customHeight="1">
      <c r="A25" s="583"/>
      <c r="B25" s="587"/>
      <c r="C25" s="587"/>
      <c r="D25" s="587"/>
      <c r="E25" s="586"/>
      <c r="F25" s="587"/>
      <c r="G25" s="586"/>
      <c r="H25" s="576"/>
    </row>
    <row r="26" spans="1:8" ht="12.75" customHeight="1">
      <c r="A26" s="588" t="s">
        <v>2921</v>
      </c>
      <c r="B26" s="587">
        <v>0</v>
      </c>
      <c r="C26" s="587">
        <v>684158.99</v>
      </c>
      <c r="D26" s="587">
        <v>0</v>
      </c>
      <c r="E26" s="586">
        <v>0</v>
      </c>
      <c r="F26" s="587">
        <v>-19439.01</v>
      </c>
      <c r="G26" s="586">
        <f>SUM(B26:F26)</f>
        <v>664719.98</v>
      </c>
      <c r="H26" s="576"/>
    </row>
    <row r="27" spans="1:8" ht="12.75" customHeight="1">
      <c r="A27" s="588" t="s">
        <v>2922</v>
      </c>
      <c r="B27" s="587">
        <v>0</v>
      </c>
      <c r="C27" s="587">
        <v>-128206.17</v>
      </c>
      <c r="D27" s="587">
        <v>0</v>
      </c>
      <c r="E27" s="586">
        <v>0</v>
      </c>
      <c r="F27" s="587">
        <v>23555.89</v>
      </c>
      <c r="G27" s="586">
        <f>SUM(B27:F27)</f>
        <v>-104650.28</v>
      </c>
      <c r="H27" s="576"/>
    </row>
    <row r="28" spans="1:8" ht="12.75" customHeight="1">
      <c r="A28" s="583" t="s">
        <v>2904</v>
      </c>
      <c r="B28" s="581" t="s">
        <v>2901</v>
      </c>
      <c r="C28" s="581"/>
      <c r="D28" s="581"/>
      <c r="E28" s="581"/>
      <c r="F28" s="582"/>
      <c r="G28" s="581"/>
      <c r="H28" s="576"/>
    </row>
    <row r="29" spans="1:8" s="593" customFormat="1" ht="12.75" customHeight="1">
      <c r="A29" s="589" t="s">
        <v>2923</v>
      </c>
      <c r="B29" s="590">
        <f aca="true" t="shared" si="0" ref="B29:G29">SUM(B8:B28)</f>
        <v>49776713.28</v>
      </c>
      <c r="C29" s="590">
        <f t="shared" si="0"/>
        <v>45670573.86</v>
      </c>
      <c r="D29" s="591">
        <f t="shared" si="0"/>
        <v>0</v>
      </c>
      <c r="E29" s="591">
        <f t="shared" si="0"/>
        <v>0</v>
      </c>
      <c r="F29" s="591">
        <f t="shared" si="0"/>
        <v>923511.2000000001</v>
      </c>
      <c r="G29" s="590">
        <f t="shared" si="0"/>
        <v>44755296.42</v>
      </c>
      <c r="H29" s="592"/>
    </row>
    <row r="30" spans="1:8" ht="12.75" customHeight="1">
      <c r="A30" s="598" t="s">
        <v>2904</v>
      </c>
      <c r="B30" s="594" t="s">
        <v>2901</v>
      </c>
      <c r="C30" s="594"/>
      <c r="D30" s="594"/>
      <c r="E30" s="594"/>
      <c r="F30" s="570"/>
      <c r="G30" s="595"/>
      <c r="H30" s="576"/>
    </row>
    <row r="31" spans="1:8" ht="12.75" customHeight="1">
      <c r="A31" s="599" t="s">
        <v>2904</v>
      </c>
      <c r="B31" s="594"/>
      <c r="C31" s="594"/>
      <c r="D31" s="594"/>
      <c r="E31" s="594"/>
      <c r="F31" s="570"/>
      <c r="G31" s="595"/>
      <c r="H31" s="576"/>
    </row>
    <row r="32" spans="1:8" ht="12.75" customHeight="1">
      <c r="A32" s="599"/>
      <c r="B32" s="594"/>
      <c r="C32" s="594"/>
      <c r="D32" s="594"/>
      <c r="E32" s="594"/>
      <c r="F32" s="596"/>
      <c r="G32" s="595"/>
      <c r="H32" s="576"/>
    </row>
    <row r="33" spans="1:8" ht="12.75" customHeight="1">
      <c r="A33" s="599"/>
      <c r="B33" s="594"/>
      <c r="C33" s="594"/>
      <c r="D33" s="594"/>
      <c r="E33" s="594"/>
      <c r="F33" s="570"/>
      <c r="G33" s="595"/>
      <c r="H33" s="576"/>
    </row>
    <row r="34" spans="1:6" ht="12.75" customHeight="1">
      <c r="A34" s="600"/>
      <c r="F34" s="597"/>
    </row>
    <row r="35" ht="12.75" customHeight="1">
      <c r="A35" s="600"/>
    </row>
    <row r="36" ht="12.75" customHeight="1">
      <c r="A36" s="600"/>
    </row>
    <row r="37" ht="12.75" customHeight="1">
      <c r="A37" s="600"/>
    </row>
    <row r="38" ht="12.75" customHeight="1">
      <c r="A38" s="600"/>
    </row>
    <row r="39" ht="12.75" customHeight="1">
      <c r="A39" s="600"/>
    </row>
    <row r="40" ht="12.75" customHeight="1">
      <c r="A40" s="600"/>
    </row>
    <row r="41" ht="12.75" customHeight="1">
      <c r="A41" s="600"/>
    </row>
    <row r="42" ht="12.75" customHeight="1">
      <c r="A42" s="600"/>
    </row>
    <row r="43" ht="12.75" customHeight="1">
      <c r="A43" s="600"/>
    </row>
    <row r="44" ht="12.75" customHeight="1">
      <c r="A44" s="600"/>
    </row>
    <row r="45" ht="12.75" customHeight="1">
      <c r="A45" s="600"/>
    </row>
    <row r="46" ht="12.75" customHeight="1">
      <c r="A46" s="600"/>
    </row>
    <row r="47" ht="12.75" customHeight="1">
      <c r="A47" s="600"/>
    </row>
    <row r="48" ht="12.75" customHeight="1">
      <c r="A48" s="600"/>
    </row>
    <row r="49" ht="12.75" customHeight="1">
      <c r="A49" s="600"/>
    </row>
    <row r="50" ht="12.75">
      <c r="A50" s="600"/>
    </row>
    <row r="51" ht="12.75">
      <c r="A51" s="600"/>
    </row>
    <row r="52" ht="12.75">
      <c r="A52" s="600"/>
    </row>
    <row r="53" ht="12.75">
      <c r="A53" s="600"/>
    </row>
    <row r="54" ht="12.75">
      <c r="A54" s="600"/>
    </row>
    <row r="55" ht="12.75">
      <c r="A55" s="600"/>
    </row>
    <row r="56" ht="12.75">
      <c r="A56" s="600"/>
    </row>
    <row r="57" ht="12.75">
      <c r="A57" s="600"/>
    </row>
    <row r="58" ht="12.75">
      <c r="A58" s="600"/>
    </row>
    <row r="59" ht="12.75">
      <c r="A59" s="600"/>
    </row>
    <row r="60" ht="12.75">
      <c r="A60" s="600"/>
    </row>
    <row r="61" ht="12.75">
      <c r="A61" s="600"/>
    </row>
    <row r="62" ht="12.75">
      <c r="A62" s="600"/>
    </row>
    <row r="63" ht="12.75">
      <c r="A63" s="600"/>
    </row>
    <row r="64" ht="12.75">
      <c r="A64" s="600"/>
    </row>
    <row r="65" ht="12.75">
      <c r="A65" s="600"/>
    </row>
    <row r="66" ht="12.75">
      <c r="A66" s="600"/>
    </row>
    <row r="67" ht="12.75">
      <c r="A67" s="600"/>
    </row>
    <row r="68" ht="12.75">
      <c r="A68" s="600"/>
    </row>
    <row r="69" ht="12.75">
      <c r="A69" s="600"/>
    </row>
    <row r="70" ht="12.75">
      <c r="A70" s="600"/>
    </row>
    <row r="71" ht="12.75">
      <c r="A71" s="600"/>
    </row>
    <row r="72" ht="12.75">
      <c r="A72" s="600"/>
    </row>
    <row r="73" ht="12.75">
      <c r="A73" s="600"/>
    </row>
    <row r="74" ht="12.75">
      <c r="A74" s="600"/>
    </row>
    <row r="75" ht="12.75">
      <c r="A75" s="600"/>
    </row>
    <row r="76" ht="12.75">
      <c r="A76" s="600"/>
    </row>
    <row r="77" ht="12.75">
      <c r="A77" s="600"/>
    </row>
    <row r="78" ht="12.75">
      <c r="A78" s="600"/>
    </row>
    <row r="79" ht="12.75">
      <c r="A79" s="600"/>
    </row>
    <row r="80" ht="12.75">
      <c r="A80" s="600"/>
    </row>
    <row r="81" ht="12.75">
      <c r="A81" s="600"/>
    </row>
    <row r="82" ht="12.75">
      <c r="A82" s="600"/>
    </row>
    <row r="83" ht="12.75">
      <c r="A83" s="600"/>
    </row>
    <row r="84" ht="12.75">
      <c r="A84" s="600"/>
    </row>
    <row r="85" ht="12.75">
      <c r="A85" s="600"/>
    </row>
    <row r="86" ht="12.75">
      <c r="A86" s="600"/>
    </row>
    <row r="87" ht="12.75">
      <c r="A87" s="600"/>
    </row>
    <row r="88" ht="12.75">
      <c r="A88" s="600"/>
    </row>
    <row r="89" ht="12.75">
      <c r="A89" s="600"/>
    </row>
    <row r="90" ht="12.75">
      <c r="A90" s="600"/>
    </row>
    <row r="91" ht="12.75">
      <c r="A91" s="600"/>
    </row>
    <row r="92" ht="12.75">
      <c r="A92" s="600"/>
    </row>
    <row r="93" ht="12.75">
      <c r="A93" s="600"/>
    </row>
    <row r="94" ht="12.75">
      <c r="A94" s="600"/>
    </row>
    <row r="95" ht="12.75">
      <c r="A95" s="600"/>
    </row>
    <row r="96" ht="12.75">
      <c r="A96" s="600"/>
    </row>
    <row r="97" ht="12.75">
      <c r="A97" s="600"/>
    </row>
    <row r="98" ht="12.75">
      <c r="A98" s="600"/>
    </row>
    <row r="99" ht="12.75">
      <c r="A99" s="600"/>
    </row>
    <row r="100" ht="12.75">
      <c r="A100" s="600"/>
    </row>
    <row r="101" ht="12.75">
      <c r="A101" s="600"/>
    </row>
    <row r="102" ht="12.75">
      <c r="A102" s="600"/>
    </row>
    <row r="103" ht="12.75">
      <c r="A103" s="600"/>
    </row>
    <row r="104" ht="12.75">
      <c r="A104" s="600"/>
    </row>
    <row r="105" ht="12.75">
      <c r="A105" s="600"/>
    </row>
    <row r="106" ht="12.75">
      <c r="A106" s="600"/>
    </row>
    <row r="107" ht="12.75">
      <c r="A107" s="600"/>
    </row>
    <row r="108" ht="12.75">
      <c r="A108" s="600"/>
    </row>
    <row r="109" ht="12.75">
      <c r="A109" s="600"/>
    </row>
    <row r="110" ht="12.75">
      <c r="A110" s="600"/>
    </row>
    <row r="111" ht="12.75">
      <c r="A111" s="600"/>
    </row>
    <row r="112" ht="12.75">
      <c r="A112" s="600"/>
    </row>
    <row r="113" ht="12.75">
      <c r="A113" s="600"/>
    </row>
    <row r="114" ht="12.75">
      <c r="A114" s="600"/>
    </row>
    <row r="115" ht="12.75">
      <c r="A115" s="600"/>
    </row>
    <row r="116" ht="12.75">
      <c r="A116" s="600"/>
    </row>
    <row r="117" ht="12.75">
      <c r="A117" s="600"/>
    </row>
    <row r="118" ht="12.75">
      <c r="A118" s="600"/>
    </row>
    <row r="119" ht="12.75">
      <c r="A119" s="600"/>
    </row>
    <row r="120" ht="12.75">
      <c r="A120" s="600"/>
    </row>
    <row r="121" ht="12.75">
      <c r="A121" s="600"/>
    </row>
    <row r="122" ht="12.75">
      <c r="A122" s="600"/>
    </row>
    <row r="123" ht="12.75">
      <c r="A123" s="600"/>
    </row>
    <row r="124" ht="12.75">
      <c r="A124" s="600"/>
    </row>
    <row r="125" ht="12.75">
      <c r="A125" s="600"/>
    </row>
    <row r="126" ht="12.75">
      <c r="A126" s="600"/>
    </row>
    <row r="127" ht="12.75">
      <c r="A127" s="600"/>
    </row>
    <row r="128" ht="12.75">
      <c r="A128" s="600"/>
    </row>
    <row r="129" ht="12.75">
      <c r="A129" s="600"/>
    </row>
    <row r="130" ht="12.75">
      <c r="A130" s="600"/>
    </row>
    <row r="131" ht="12.75">
      <c r="A131" s="600"/>
    </row>
    <row r="132" ht="12.75">
      <c r="A132" s="600"/>
    </row>
    <row r="133" ht="12.75">
      <c r="A133" s="600"/>
    </row>
    <row r="134" ht="12.75">
      <c r="A134" s="600"/>
    </row>
    <row r="135" ht="12.75">
      <c r="A135" s="600"/>
    </row>
    <row r="136" ht="12.75">
      <c r="A136" s="600"/>
    </row>
    <row r="137" ht="12.75">
      <c r="A137" s="600"/>
    </row>
    <row r="138" ht="12.75">
      <c r="A138" s="600"/>
    </row>
    <row r="139" ht="12.75">
      <c r="A139" s="600"/>
    </row>
    <row r="140" ht="12.75">
      <c r="A140" s="600"/>
    </row>
    <row r="141" ht="12.75">
      <c r="A141" s="600"/>
    </row>
    <row r="142" ht="12.75">
      <c r="A142" s="600"/>
    </row>
    <row r="143" ht="12.75">
      <c r="A143" s="600"/>
    </row>
    <row r="144" ht="12.75">
      <c r="A144" s="600"/>
    </row>
    <row r="145" ht="12.75">
      <c r="A145" s="600"/>
    </row>
    <row r="146" ht="12.75">
      <c r="A146" s="600"/>
    </row>
    <row r="147" ht="12.75">
      <c r="A147" s="600"/>
    </row>
    <row r="148" ht="12.75">
      <c r="A148" s="600"/>
    </row>
    <row r="149" ht="12.75">
      <c r="A149" s="600"/>
    </row>
    <row r="150" ht="12.75">
      <c r="A150" s="600"/>
    </row>
    <row r="151" ht="12.75">
      <c r="A151" s="600"/>
    </row>
    <row r="152" ht="12.75">
      <c r="A152" s="600"/>
    </row>
    <row r="153" ht="12.75">
      <c r="A153" s="600"/>
    </row>
    <row r="154" ht="12.75">
      <c r="A154" s="600"/>
    </row>
    <row r="155" ht="12.75">
      <c r="A155" s="600"/>
    </row>
    <row r="156" ht="12.75">
      <c r="A156" s="600"/>
    </row>
    <row r="157" ht="12.75">
      <c r="A157" s="600"/>
    </row>
    <row r="158" ht="12.75">
      <c r="A158" s="600"/>
    </row>
    <row r="159" ht="12.75">
      <c r="A159" s="600"/>
    </row>
    <row r="160" ht="12.75">
      <c r="A160" s="600"/>
    </row>
    <row r="161" ht="12.75">
      <c r="A161" s="600"/>
    </row>
    <row r="162" ht="12.75">
      <c r="A162" s="600"/>
    </row>
    <row r="163" ht="12.75">
      <c r="A163" s="600"/>
    </row>
    <row r="164" ht="12.75">
      <c r="A164" s="600"/>
    </row>
    <row r="165" ht="12.75">
      <c r="A165" s="600"/>
    </row>
    <row r="166" ht="12.75">
      <c r="A166" s="600"/>
    </row>
    <row r="167" ht="12.75">
      <c r="A167" s="600"/>
    </row>
    <row r="168" ht="12.75">
      <c r="A168" s="600"/>
    </row>
    <row r="169" ht="12.75">
      <c r="A169" s="600"/>
    </row>
    <row r="170" ht="12.75">
      <c r="A170" s="600"/>
    </row>
    <row r="171" ht="12.75">
      <c r="A171" s="600"/>
    </row>
    <row r="172" ht="12.75">
      <c r="A172" s="600"/>
    </row>
    <row r="173" ht="12.75">
      <c r="A173" s="600"/>
    </row>
    <row r="174" ht="12.75">
      <c r="A174" s="600"/>
    </row>
    <row r="175" ht="12.75">
      <c r="A175" s="600"/>
    </row>
    <row r="176" ht="12.75">
      <c r="A176" s="600"/>
    </row>
    <row r="177" ht="12.75">
      <c r="A177" s="600"/>
    </row>
    <row r="178" ht="12.75">
      <c r="A178" s="600"/>
    </row>
    <row r="179" ht="12.75">
      <c r="A179" s="600"/>
    </row>
    <row r="180" ht="12.75">
      <c r="A180" s="600"/>
    </row>
    <row r="181" ht="12.75">
      <c r="A181" s="600"/>
    </row>
    <row r="182" ht="12.75">
      <c r="A182" s="600"/>
    </row>
    <row r="183" ht="12.75">
      <c r="A183" s="600"/>
    </row>
    <row r="184" ht="12.75">
      <c r="A184" s="600"/>
    </row>
    <row r="185" ht="12.75">
      <c r="A185" s="600"/>
    </row>
    <row r="186" ht="12.75">
      <c r="A186" s="600"/>
    </row>
    <row r="187" ht="12.75">
      <c r="A187" s="600"/>
    </row>
    <row r="188" ht="12.75">
      <c r="A188" s="600"/>
    </row>
    <row r="189" ht="12.75">
      <c r="A189" s="600"/>
    </row>
    <row r="190" ht="12.75">
      <c r="A190" s="600"/>
    </row>
    <row r="191" ht="12.75">
      <c r="A191" s="600"/>
    </row>
    <row r="192" ht="12.75">
      <c r="A192" s="600"/>
    </row>
    <row r="193" ht="12.75">
      <c r="A193" s="600"/>
    </row>
    <row r="194" ht="12.75">
      <c r="A194" s="600"/>
    </row>
    <row r="195" ht="12.75">
      <c r="A195" s="600"/>
    </row>
    <row r="196" ht="12.75">
      <c r="A196" s="600"/>
    </row>
    <row r="197" ht="12.75">
      <c r="A197" s="600"/>
    </row>
    <row r="198" ht="12.75">
      <c r="A198" s="600"/>
    </row>
    <row r="199" ht="12.75">
      <c r="A199" s="600"/>
    </row>
    <row r="200" ht="12.75">
      <c r="A200" s="600"/>
    </row>
    <row r="201" ht="12.75">
      <c r="A201" s="600"/>
    </row>
    <row r="202" ht="12.75">
      <c r="A202" s="600"/>
    </row>
    <row r="203" ht="12.75">
      <c r="A203" s="600"/>
    </row>
    <row r="204" ht="12.75">
      <c r="A204" s="600"/>
    </row>
    <row r="205" ht="12.75">
      <c r="A205" s="600"/>
    </row>
    <row r="206" ht="12.75">
      <c r="A206" s="600"/>
    </row>
    <row r="207" ht="12.75">
      <c r="A207" s="600"/>
    </row>
    <row r="208" ht="12.75">
      <c r="A208" s="600"/>
    </row>
    <row r="209" ht="12.75">
      <c r="A209" s="600"/>
    </row>
    <row r="210" ht="12.75">
      <c r="A210" s="600"/>
    </row>
    <row r="211" ht="12.75">
      <c r="A211" s="600"/>
    </row>
    <row r="212" ht="12.75">
      <c r="A212" s="600"/>
    </row>
    <row r="213" ht="12.75">
      <c r="A213" s="600"/>
    </row>
    <row r="214" ht="12.75">
      <c r="A214" s="600"/>
    </row>
    <row r="215" ht="12.75">
      <c r="A215" s="600"/>
    </row>
    <row r="216" ht="12.75">
      <c r="A216" s="600"/>
    </row>
    <row r="217" ht="12.75">
      <c r="A217" s="600"/>
    </row>
    <row r="218" ht="12.75">
      <c r="A218" s="600"/>
    </row>
    <row r="219" ht="12.75">
      <c r="A219" s="600"/>
    </row>
    <row r="220" ht="12.75">
      <c r="A220" s="600"/>
    </row>
    <row r="221" ht="12.75">
      <c r="A221" s="600"/>
    </row>
    <row r="222" ht="12.75">
      <c r="A222" s="600"/>
    </row>
    <row r="223" ht="12.75">
      <c r="A223" s="600"/>
    </row>
    <row r="224" ht="12.75">
      <c r="A224" s="600"/>
    </row>
    <row r="225" ht="12.75">
      <c r="A225" s="600"/>
    </row>
    <row r="226" ht="12.75">
      <c r="A226" s="600"/>
    </row>
    <row r="227" ht="12.75">
      <c r="A227" s="600"/>
    </row>
    <row r="228" ht="12.75">
      <c r="A228" s="600"/>
    </row>
    <row r="229" ht="12.75">
      <c r="A229" s="600"/>
    </row>
    <row r="230" ht="12.75">
      <c r="A230" s="600"/>
    </row>
    <row r="231" ht="12.75">
      <c r="A231" s="600"/>
    </row>
    <row r="232" ht="12.75">
      <c r="A232" s="600"/>
    </row>
    <row r="233" ht="12.75">
      <c r="A233" s="600"/>
    </row>
    <row r="234" ht="12.75">
      <c r="A234" s="600"/>
    </row>
    <row r="235" ht="12.75">
      <c r="A235" s="600"/>
    </row>
  </sheetData>
  <printOptions horizontalCentered="1"/>
  <pageMargins left="0.41" right="0.5" top="0.75" bottom="0.5" header="0.5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47"/>
  <sheetViews>
    <sheetView zoomScale="90" zoomScaleNormal="90" workbookViewId="0" topLeftCell="C2">
      <selection activeCell="G137" sqref="G137"/>
    </sheetView>
  </sheetViews>
  <sheetFormatPr defaultColWidth="9.140625" defaultRowHeight="12.75" outlineLevelRow="1"/>
  <cols>
    <col min="1" max="2" width="9.140625" style="415" hidden="1" customWidth="1"/>
    <col min="3" max="3" width="80.7109375" style="415" customWidth="1"/>
    <col min="4" max="4" width="19.7109375" style="415" hidden="1" customWidth="1"/>
    <col min="5" max="5" width="12.421875" style="415" hidden="1" customWidth="1"/>
    <col min="6" max="8" width="20.7109375" style="601" customWidth="1"/>
    <col min="9" max="9" width="20.7109375" style="602" customWidth="1"/>
    <col min="10" max="10" width="9.140625" style="429" customWidth="1"/>
    <col min="11" max="11" width="0" style="122" hidden="1" customWidth="1"/>
    <col min="12" max="26" width="9.140625" style="122" customWidth="1"/>
    <col min="27" max="16384" width="9.140625" style="415" customWidth="1"/>
  </cols>
  <sheetData>
    <row r="1" spans="1:10" ht="12.75" hidden="1">
      <c r="A1" s="415" t="s">
        <v>2924</v>
      </c>
      <c r="B1" s="415" t="s">
        <v>2061</v>
      </c>
      <c r="C1" s="415" t="s">
        <v>2062</v>
      </c>
      <c r="D1" s="415" t="s">
        <v>2925</v>
      </c>
      <c r="F1" s="601" t="s">
        <v>2926</v>
      </c>
      <c r="G1" s="601" t="s">
        <v>2927</v>
      </c>
      <c r="H1" s="601" t="s">
        <v>2928</v>
      </c>
      <c r="I1" s="602" t="s">
        <v>2062</v>
      </c>
      <c r="J1" s="416"/>
    </row>
    <row r="2" spans="3:26" s="428" customFormat="1" ht="15.75" customHeight="1">
      <c r="C2" s="603" t="str">
        <f>"University of Missouri - "&amp;X4</f>
        <v>University of Missouri - Kansas City</v>
      </c>
      <c r="D2" s="604"/>
      <c r="E2" s="604"/>
      <c r="F2" s="605"/>
      <c r="G2" s="605"/>
      <c r="H2" s="605"/>
      <c r="I2" s="606"/>
      <c r="J2" s="638"/>
      <c r="K2" s="654" t="s">
        <v>2151</v>
      </c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654" t="s">
        <v>2929</v>
      </c>
      <c r="Y2" s="476"/>
      <c r="Z2" s="476"/>
    </row>
    <row r="3" spans="3:26" s="428" customFormat="1" ht="15.75" customHeight="1">
      <c r="C3" s="604" t="s">
        <v>2930</v>
      </c>
      <c r="D3" s="604"/>
      <c r="E3" s="604"/>
      <c r="F3" s="605"/>
      <c r="G3" s="605"/>
      <c r="H3" s="605"/>
      <c r="I3" s="606"/>
      <c r="J3" s="638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654" t="s">
        <v>2931</v>
      </c>
      <c r="Y3" s="476"/>
      <c r="Z3" s="476"/>
    </row>
    <row r="4" spans="3:24" ht="15.75" customHeight="1">
      <c r="C4" s="607" t="str">
        <f>"As of "&amp;TEXT(K5,"MMMM DD, YYY")</f>
        <v>As of June 30, 2005</v>
      </c>
      <c r="D4" s="607"/>
      <c r="E4" s="607"/>
      <c r="F4" s="608"/>
      <c r="G4" s="608"/>
      <c r="H4" s="608"/>
      <c r="I4" s="609"/>
      <c r="J4" s="639"/>
      <c r="X4" s="655" t="s">
        <v>2151</v>
      </c>
    </row>
    <row r="5" spans="3:24" ht="12.75" customHeight="1">
      <c r="C5" s="529"/>
      <c r="D5" s="529"/>
      <c r="E5" s="529"/>
      <c r="F5" s="608"/>
      <c r="G5" s="608"/>
      <c r="H5" s="608"/>
      <c r="I5" s="609"/>
      <c r="J5" s="639"/>
      <c r="K5" s="655" t="s">
        <v>2150</v>
      </c>
      <c r="X5" s="677" t="s">
        <v>2150</v>
      </c>
    </row>
    <row r="6" spans="1:26" s="449" customFormat="1" ht="30" customHeight="1">
      <c r="A6" s="449" t="s">
        <v>2061</v>
      </c>
      <c r="B6" s="484" t="s">
        <v>2932</v>
      </c>
      <c r="C6" s="484" t="s">
        <v>2932</v>
      </c>
      <c r="D6" s="610" t="s">
        <v>2933</v>
      </c>
      <c r="E6" s="610"/>
      <c r="F6" s="611" t="s">
        <v>1211</v>
      </c>
      <c r="G6" s="611" t="s">
        <v>2397</v>
      </c>
      <c r="H6" s="611" t="s">
        <v>2934</v>
      </c>
      <c r="I6" s="612" t="s">
        <v>2935</v>
      </c>
      <c r="J6" s="64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</row>
    <row r="7" spans="1:10" ht="12.75" outlineLevel="1">
      <c r="A7" s="415" t="s">
        <v>2936</v>
      </c>
      <c r="B7" s="415" t="s">
        <v>2937</v>
      </c>
      <c r="C7" s="415" t="s">
        <v>2938</v>
      </c>
      <c r="D7" s="415" t="s">
        <v>2937</v>
      </c>
      <c r="F7" s="613">
        <v>-86907.7</v>
      </c>
      <c r="G7" s="613">
        <v>0</v>
      </c>
      <c r="H7" s="613">
        <v>0</v>
      </c>
      <c r="I7" s="613">
        <f aca="true" t="shared" si="0" ref="I7:I38">(F7+G7-H7)</f>
        <v>-86907.7</v>
      </c>
      <c r="J7" s="639"/>
    </row>
    <row r="8" spans="1:10" ht="12.75" outlineLevel="1">
      <c r="A8" s="415" t="s">
        <v>2939</v>
      </c>
      <c r="B8" s="415" t="s">
        <v>2940</v>
      </c>
      <c r="C8" s="415" t="str">
        <f aca="true" t="shared" si="1" ref="C8:C39">UPPER(B8)</f>
        <v>AGENCY SCHOLARSHIP</v>
      </c>
      <c r="D8" s="415" t="s">
        <v>2941</v>
      </c>
      <c r="F8" s="614">
        <v>14186.55</v>
      </c>
      <c r="G8" s="614">
        <v>968768.03</v>
      </c>
      <c r="H8" s="614">
        <v>936366.28</v>
      </c>
      <c r="I8" s="614">
        <f t="shared" si="0"/>
        <v>46588.30000000005</v>
      </c>
      <c r="J8" s="639"/>
    </row>
    <row r="9" spans="1:10" ht="12.75" outlineLevel="1">
      <c r="A9" s="415" t="s">
        <v>2942</v>
      </c>
      <c r="B9" s="415" t="s">
        <v>2943</v>
      </c>
      <c r="C9" s="415" t="str">
        <f t="shared" si="1"/>
        <v>STIUDENT INSURANCE</v>
      </c>
      <c r="D9" s="415" t="s">
        <v>2944</v>
      </c>
      <c r="F9" s="614">
        <v>-9240.08</v>
      </c>
      <c r="G9" s="614">
        <v>585071.4</v>
      </c>
      <c r="H9" s="614">
        <v>586686</v>
      </c>
      <c r="I9" s="614">
        <f t="shared" si="0"/>
        <v>-10854.679999999935</v>
      </c>
      <c r="J9" s="639"/>
    </row>
    <row r="10" spans="1:10" ht="12.75" outlineLevel="1">
      <c r="A10" s="415" t="s">
        <v>2945</v>
      </c>
      <c r="B10" s="415" t="s">
        <v>2946</v>
      </c>
      <c r="C10" s="415" t="str">
        <f t="shared" si="1"/>
        <v>BREAKAGE DEPOSIT</v>
      </c>
      <c r="D10" s="415" t="s">
        <v>2947</v>
      </c>
      <c r="F10" s="614">
        <v>22659.77</v>
      </c>
      <c r="G10" s="614">
        <v>1091</v>
      </c>
      <c r="H10" s="614">
        <v>0</v>
      </c>
      <c r="I10" s="614">
        <f t="shared" si="0"/>
        <v>23750.77</v>
      </c>
      <c r="J10" s="639"/>
    </row>
    <row r="11" spans="1:10" ht="12.75" outlineLevel="1">
      <c r="A11" s="415" t="s">
        <v>2948</v>
      </c>
      <c r="B11" s="415" t="s">
        <v>2949</v>
      </c>
      <c r="C11" s="415" t="str">
        <f t="shared" si="1"/>
        <v>ROY J RINEHART FOUNDATION</v>
      </c>
      <c r="D11" s="415" t="s">
        <v>2950</v>
      </c>
      <c r="F11" s="614">
        <v>0</v>
      </c>
      <c r="G11" s="614">
        <v>13087.88</v>
      </c>
      <c r="H11" s="614">
        <v>13087.88</v>
      </c>
      <c r="I11" s="614">
        <f t="shared" si="0"/>
        <v>0</v>
      </c>
      <c r="J11" s="639"/>
    </row>
    <row r="12" spans="1:10" ht="12.75" outlineLevel="1">
      <c r="A12" s="415" t="s">
        <v>2951</v>
      </c>
      <c r="B12" s="415" t="s">
        <v>2952</v>
      </c>
      <c r="C12" s="415" t="str">
        <f t="shared" si="1"/>
        <v>UNIVERSITY OF KANSAS CITY</v>
      </c>
      <c r="D12" s="415" t="s">
        <v>2953</v>
      </c>
      <c r="F12" s="614">
        <v>87394.07</v>
      </c>
      <c r="G12" s="614">
        <v>53770.29</v>
      </c>
      <c r="H12" s="614">
        <v>-24489.17</v>
      </c>
      <c r="I12" s="614">
        <f t="shared" si="0"/>
        <v>165653.53000000003</v>
      </c>
      <c r="J12" s="639"/>
    </row>
    <row r="13" spans="1:10" ht="12.75" outlineLevel="1">
      <c r="A13" s="415" t="s">
        <v>2954</v>
      </c>
      <c r="B13" s="415" t="s">
        <v>2955</v>
      </c>
      <c r="C13" s="415" t="str">
        <f t="shared" si="1"/>
        <v>UMKC FAC/STAFF RETIREMT ASSN</v>
      </c>
      <c r="D13" s="415" t="s">
        <v>2956</v>
      </c>
      <c r="F13" s="614">
        <v>1526.65</v>
      </c>
      <c r="G13" s="614">
        <v>3824</v>
      </c>
      <c r="H13" s="614">
        <v>1818.72</v>
      </c>
      <c r="I13" s="614">
        <f t="shared" si="0"/>
        <v>3531.9299999999994</v>
      </c>
      <c r="J13" s="639"/>
    </row>
    <row r="14" spans="1:10" ht="12.75" outlineLevel="1">
      <c r="A14" s="415" t="s">
        <v>2957</v>
      </c>
      <c r="B14" s="415" t="s">
        <v>2958</v>
      </c>
      <c r="C14" s="415" t="str">
        <f t="shared" si="1"/>
        <v>WAGE EARNINGS ATTACHMENTS</v>
      </c>
      <c r="D14" s="415" t="s">
        <v>2959</v>
      </c>
      <c r="F14" s="614">
        <v>-8.93</v>
      </c>
      <c r="G14" s="614">
        <v>0</v>
      </c>
      <c r="H14" s="614">
        <v>0</v>
      </c>
      <c r="I14" s="614">
        <f t="shared" si="0"/>
        <v>-8.93</v>
      </c>
      <c r="J14" s="639"/>
    </row>
    <row r="15" spans="1:10" ht="12.75" outlineLevel="1">
      <c r="A15" s="415" t="s">
        <v>2960</v>
      </c>
      <c r="B15" s="415" t="s">
        <v>2961</v>
      </c>
      <c r="C15" s="415" t="str">
        <f t="shared" si="1"/>
        <v>REAL ESTATE OFFICE</v>
      </c>
      <c r="D15" s="415" t="s">
        <v>2962</v>
      </c>
      <c r="F15" s="614">
        <v>-6478</v>
      </c>
      <c r="G15" s="614">
        <v>0</v>
      </c>
      <c r="H15" s="614">
        <v>12347.86</v>
      </c>
      <c r="I15" s="614">
        <f t="shared" si="0"/>
        <v>-18825.86</v>
      </c>
      <c r="J15" s="639"/>
    </row>
    <row r="16" spans="1:10" ht="12.75" outlineLevel="1">
      <c r="A16" s="415" t="s">
        <v>2963</v>
      </c>
      <c r="B16" s="415" t="s">
        <v>2964</v>
      </c>
      <c r="C16" s="415" t="str">
        <f t="shared" si="1"/>
        <v>VAC PAY ACRL- AGEN</v>
      </c>
      <c r="D16" s="415" t="s">
        <v>2965</v>
      </c>
      <c r="F16" s="614">
        <v>-418.14</v>
      </c>
      <c r="G16" s="614">
        <v>0</v>
      </c>
      <c r="H16" s="614">
        <v>442.98</v>
      </c>
      <c r="I16" s="614">
        <f t="shared" si="0"/>
        <v>-861.12</v>
      </c>
      <c r="J16" s="639"/>
    </row>
    <row r="17" spans="1:10" ht="12.75" outlineLevel="1">
      <c r="A17" s="415" t="s">
        <v>2966</v>
      </c>
      <c r="B17" s="415" t="s">
        <v>2967</v>
      </c>
      <c r="C17" s="415" t="str">
        <f t="shared" si="1"/>
        <v>STUDENT REV DEFERRAL-AGENCY</v>
      </c>
      <c r="D17" s="415" t="s">
        <v>2968</v>
      </c>
      <c r="F17" s="614">
        <v>0</v>
      </c>
      <c r="G17" s="614">
        <v>567.75</v>
      </c>
      <c r="H17" s="614">
        <v>1825118.44</v>
      </c>
      <c r="I17" s="614">
        <f t="shared" si="0"/>
        <v>-1824550.69</v>
      </c>
      <c r="J17" s="639"/>
    </row>
    <row r="18" spans="1:10" ht="12.75" outlineLevel="1">
      <c r="A18" s="415" t="s">
        <v>2969</v>
      </c>
      <c r="B18" s="415" t="s">
        <v>2970</v>
      </c>
      <c r="C18" s="415" t="str">
        <f t="shared" si="1"/>
        <v>SOCCER KICKIN' ROO'S CLUB</v>
      </c>
      <c r="D18" s="415" t="s">
        <v>2971</v>
      </c>
      <c r="F18" s="614">
        <v>2679.08</v>
      </c>
      <c r="G18" s="614">
        <v>3057.5</v>
      </c>
      <c r="H18" s="614">
        <v>4261.5</v>
      </c>
      <c r="I18" s="614">
        <f t="shared" si="0"/>
        <v>1475.08</v>
      </c>
      <c r="J18" s="639"/>
    </row>
    <row r="19" spans="1:10" ht="12.75" outlineLevel="1">
      <c r="A19" s="415" t="s">
        <v>2972</v>
      </c>
      <c r="B19" s="415" t="s">
        <v>2973</v>
      </c>
      <c r="C19" s="415" t="str">
        <f t="shared" si="1"/>
        <v>ATHLETIC ASSOCIATION INC</v>
      </c>
      <c r="D19" s="415" t="s">
        <v>2974</v>
      </c>
      <c r="F19" s="614">
        <v>192.42</v>
      </c>
      <c r="G19" s="614">
        <v>0</v>
      </c>
      <c r="H19" s="614">
        <v>0</v>
      </c>
      <c r="I19" s="614">
        <f t="shared" si="0"/>
        <v>192.42</v>
      </c>
      <c r="J19" s="639"/>
    </row>
    <row r="20" spans="1:10" ht="12.75" outlineLevel="1">
      <c r="A20" s="415" t="s">
        <v>2975</v>
      </c>
      <c r="B20" s="415" t="s">
        <v>2976</v>
      </c>
      <c r="C20" s="415" t="str">
        <f t="shared" si="1"/>
        <v>HOSPITAL HILL RUN</v>
      </c>
      <c r="D20" s="415" t="s">
        <v>2977</v>
      </c>
      <c r="F20" s="614">
        <v>49232.18</v>
      </c>
      <c r="G20" s="614">
        <v>135812.73</v>
      </c>
      <c r="H20" s="614">
        <v>146698.78</v>
      </c>
      <c r="I20" s="614">
        <f t="shared" si="0"/>
        <v>38346.130000000005</v>
      </c>
      <c r="J20" s="639"/>
    </row>
    <row r="21" spans="1:10" ht="12.75" outlineLevel="1">
      <c r="A21" s="415" t="s">
        <v>2978</v>
      </c>
      <c r="B21" s="415" t="s">
        <v>2979</v>
      </c>
      <c r="C21" s="415" t="str">
        <f t="shared" si="1"/>
        <v>MBB &amp; WBB TOURNAMENT</v>
      </c>
      <c r="D21" s="415" t="s">
        <v>2980</v>
      </c>
      <c r="F21" s="614">
        <v>0</v>
      </c>
      <c r="G21" s="614">
        <v>9560.87</v>
      </c>
      <c r="H21" s="614">
        <v>9560.87</v>
      </c>
      <c r="I21" s="614">
        <f t="shared" si="0"/>
        <v>0</v>
      </c>
      <c r="J21" s="639"/>
    </row>
    <row r="22" spans="1:10" ht="12.75" outlineLevel="1">
      <c r="A22" s="415" t="s">
        <v>2981</v>
      </c>
      <c r="B22" s="415" t="s">
        <v>2982</v>
      </c>
      <c r="C22" s="415" t="str">
        <f t="shared" si="1"/>
        <v>UNIV RESIDENCE CNTR</v>
      </c>
      <c r="D22" s="415" t="s">
        <v>2983</v>
      </c>
      <c r="F22" s="614">
        <v>24847.2</v>
      </c>
      <c r="G22" s="614">
        <v>0</v>
      </c>
      <c r="H22" s="614">
        <v>0</v>
      </c>
      <c r="I22" s="614">
        <f t="shared" si="0"/>
        <v>24847.2</v>
      </c>
      <c r="J22" s="639"/>
    </row>
    <row r="23" spans="1:10" ht="12.75" outlineLevel="1">
      <c r="A23" s="415" t="s">
        <v>2984</v>
      </c>
      <c r="B23" s="415" t="s">
        <v>2985</v>
      </c>
      <c r="C23" s="415" t="str">
        <f t="shared" si="1"/>
        <v>TWIN OAK HOUSING</v>
      </c>
      <c r="D23" s="415" t="s">
        <v>2986</v>
      </c>
      <c r="F23" s="614">
        <v>105017.8</v>
      </c>
      <c r="G23" s="614">
        <v>1028.97</v>
      </c>
      <c r="H23" s="614">
        <v>0</v>
      </c>
      <c r="I23" s="614">
        <f t="shared" si="0"/>
        <v>106046.77</v>
      </c>
      <c r="J23" s="639"/>
    </row>
    <row r="24" spans="1:10" ht="12.75" outlineLevel="1">
      <c r="A24" s="415" t="s">
        <v>2987</v>
      </c>
      <c r="B24" s="415" t="s">
        <v>2988</v>
      </c>
      <c r="C24" s="415" t="str">
        <f t="shared" si="1"/>
        <v>RESIDENCE HALL COUNCIL DUES</v>
      </c>
      <c r="D24" s="415" t="s">
        <v>2989</v>
      </c>
      <c r="F24" s="614">
        <v>5599.93</v>
      </c>
      <c r="G24" s="614">
        <v>0</v>
      </c>
      <c r="H24" s="614">
        <v>2009.68</v>
      </c>
      <c r="I24" s="614">
        <f t="shared" si="0"/>
        <v>3590.25</v>
      </c>
      <c r="J24" s="639"/>
    </row>
    <row r="25" spans="1:10" ht="12.75" outlineLevel="1">
      <c r="A25" s="415" t="s">
        <v>2990</v>
      </c>
      <c r="B25" s="415" t="s">
        <v>2991</v>
      </c>
      <c r="C25" s="415" t="str">
        <f t="shared" si="1"/>
        <v>MO STUDENT GRANT PROGRAM</v>
      </c>
      <c r="D25" s="415" t="s">
        <v>2992</v>
      </c>
      <c r="F25" s="614">
        <v>0</v>
      </c>
      <c r="G25" s="614">
        <v>250500</v>
      </c>
      <c r="H25" s="614">
        <v>250500</v>
      </c>
      <c r="I25" s="614">
        <f t="shared" si="0"/>
        <v>0</v>
      </c>
      <c r="J25" s="639"/>
    </row>
    <row r="26" spans="1:10" ht="12.75" outlineLevel="1">
      <c r="A26" s="415" t="s">
        <v>2993</v>
      </c>
      <c r="B26" s="415" t="s">
        <v>2994</v>
      </c>
      <c r="C26" s="415" t="str">
        <f t="shared" si="1"/>
        <v>MO HIGHER EDUCATION BRIGHT FLI</v>
      </c>
      <c r="D26" s="415" t="s">
        <v>2995</v>
      </c>
      <c r="F26" s="614">
        <v>0</v>
      </c>
      <c r="G26" s="614">
        <v>616757</v>
      </c>
      <c r="H26" s="614">
        <v>616757</v>
      </c>
      <c r="I26" s="614">
        <f t="shared" si="0"/>
        <v>0</v>
      </c>
      <c r="J26" s="639"/>
    </row>
    <row r="27" spans="1:10" ht="12.75" outlineLevel="1">
      <c r="A27" s="415" t="s">
        <v>2996</v>
      </c>
      <c r="B27" s="415" t="s">
        <v>2997</v>
      </c>
      <c r="C27" s="415" t="str">
        <f t="shared" si="1"/>
        <v>ADVANTAGE MISSOURI LOAN PROGRA</v>
      </c>
      <c r="D27" s="415" t="s">
        <v>2998</v>
      </c>
      <c r="F27" s="614">
        <v>0</v>
      </c>
      <c r="G27" s="614">
        <v>0</v>
      </c>
      <c r="H27" s="614">
        <v>0</v>
      </c>
      <c r="I27" s="614">
        <f t="shared" si="0"/>
        <v>0</v>
      </c>
      <c r="J27" s="639"/>
    </row>
    <row r="28" spans="1:10" ht="12.75" outlineLevel="1">
      <c r="A28" s="415" t="s">
        <v>2999</v>
      </c>
      <c r="B28" s="415" t="s">
        <v>3000</v>
      </c>
      <c r="C28" s="415" t="str">
        <f t="shared" si="1"/>
        <v>MO COLLEGE GUARANTEE PROG</v>
      </c>
      <c r="D28" s="415" t="s">
        <v>3001</v>
      </c>
      <c r="F28" s="614">
        <v>0</v>
      </c>
      <c r="G28" s="614">
        <v>221318</v>
      </c>
      <c r="H28" s="614">
        <v>221318</v>
      </c>
      <c r="I28" s="614">
        <f t="shared" si="0"/>
        <v>0</v>
      </c>
      <c r="J28" s="639"/>
    </row>
    <row r="29" spans="1:10" ht="12.75" outlineLevel="1">
      <c r="A29" s="415" t="s">
        <v>3002</v>
      </c>
      <c r="B29" s="415" t="s">
        <v>3003</v>
      </c>
      <c r="C29" s="415" t="str">
        <f t="shared" si="1"/>
        <v>FEDERAL FAMILY EDUCATION LOAN</v>
      </c>
      <c r="D29" s="415" t="s">
        <v>3004</v>
      </c>
      <c r="F29" s="614">
        <v>0</v>
      </c>
      <c r="G29" s="614">
        <v>0</v>
      </c>
      <c r="H29" s="614">
        <v>15.98</v>
      </c>
      <c r="I29" s="614">
        <f t="shared" si="0"/>
        <v>-15.98</v>
      </c>
      <c r="J29" s="639"/>
    </row>
    <row r="30" spans="1:10" ht="12.75" outlineLevel="1">
      <c r="A30" s="415" t="s">
        <v>3005</v>
      </c>
      <c r="B30" s="415" t="s">
        <v>3006</v>
      </c>
      <c r="C30" s="415" t="str">
        <f t="shared" si="1"/>
        <v>CASL PREMIER 01-02</v>
      </c>
      <c r="D30" s="415" t="s">
        <v>3007</v>
      </c>
      <c r="F30" s="614">
        <v>-1.55</v>
      </c>
      <c r="G30" s="614">
        <v>0</v>
      </c>
      <c r="H30" s="614">
        <v>0</v>
      </c>
      <c r="I30" s="614">
        <f t="shared" si="0"/>
        <v>-1.55</v>
      </c>
      <c r="J30" s="639"/>
    </row>
    <row r="31" spans="1:10" ht="12.75" outlineLevel="1">
      <c r="A31" s="415" t="s">
        <v>3008</v>
      </c>
      <c r="B31" s="415" t="s">
        <v>3009</v>
      </c>
      <c r="C31" s="415" t="str">
        <f t="shared" si="1"/>
        <v>FFELP 2001-2002</v>
      </c>
      <c r="D31" s="415" t="s">
        <v>3010</v>
      </c>
      <c r="F31" s="614">
        <v>1816.45</v>
      </c>
      <c r="G31" s="614">
        <v>0</v>
      </c>
      <c r="H31" s="614">
        <v>1816.45</v>
      </c>
      <c r="I31" s="614">
        <f t="shared" si="0"/>
        <v>0</v>
      </c>
      <c r="J31" s="639"/>
    </row>
    <row r="32" spans="1:10" ht="12.75" outlineLevel="1">
      <c r="A32" s="415" t="s">
        <v>3011</v>
      </c>
      <c r="B32" s="415" t="s">
        <v>3012</v>
      </c>
      <c r="C32" s="415" t="str">
        <f t="shared" si="1"/>
        <v>2002-2003 CASL</v>
      </c>
      <c r="D32" s="415" t="s">
        <v>3013</v>
      </c>
      <c r="F32" s="614">
        <v>468385</v>
      </c>
      <c r="G32" s="614">
        <v>5856162.31</v>
      </c>
      <c r="H32" s="614">
        <v>5829406.31</v>
      </c>
      <c r="I32" s="614">
        <f t="shared" si="0"/>
        <v>495141</v>
      </c>
      <c r="J32" s="639"/>
    </row>
    <row r="33" spans="1:10" ht="12.75" outlineLevel="1">
      <c r="A33" s="415" t="s">
        <v>3014</v>
      </c>
      <c r="B33" s="415" t="s">
        <v>3015</v>
      </c>
      <c r="C33" s="415" t="str">
        <f t="shared" si="1"/>
        <v>2002-2003 FFELP</v>
      </c>
      <c r="D33" s="415" t="s">
        <v>3016</v>
      </c>
      <c r="F33" s="614">
        <v>2281357.08</v>
      </c>
      <c r="G33" s="614">
        <v>77999885.94</v>
      </c>
      <c r="H33" s="614">
        <v>76213062.57</v>
      </c>
      <c r="I33" s="614">
        <f t="shared" si="0"/>
        <v>4068180.450000003</v>
      </c>
      <c r="J33" s="639"/>
    </row>
    <row r="34" spans="1:10" ht="12.75" outlineLevel="1">
      <c r="A34" s="415" t="s">
        <v>3017</v>
      </c>
      <c r="B34" s="415" t="s">
        <v>3018</v>
      </c>
      <c r="C34" s="415" t="str">
        <f t="shared" si="1"/>
        <v>UMKC LENDER FEES</v>
      </c>
      <c r="D34" s="415" t="s">
        <v>3019</v>
      </c>
      <c r="F34" s="614">
        <v>498178.45</v>
      </c>
      <c r="G34" s="614">
        <v>601072.65</v>
      </c>
      <c r="H34" s="614">
        <v>309024.53</v>
      </c>
      <c r="I34" s="614">
        <f t="shared" si="0"/>
        <v>790226.5700000001</v>
      </c>
      <c r="J34" s="639"/>
    </row>
    <row r="35" spans="1:10" ht="12.75" outlineLevel="1">
      <c r="A35" s="415" t="s">
        <v>3020</v>
      </c>
      <c r="B35" s="415" t="s">
        <v>3021</v>
      </c>
      <c r="C35" s="415" t="str">
        <f t="shared" si="1"/>
        <v>UNIVERSITY ASSOCIATES</v>
      </c>
      <c r="D35" s="415" t="s">
        <v>3022</v>
      </c>
      <c r="F35" s="614">
        <v>6866.19</v>
      </c>
      <c r="G35" s="614">
        <v>1550</v>
      </c>
      <c r="H35" s="614">
        <v>5286.15</v>
      </c>
      <c r="I35" s="614">
        <f t="shared" si="0"/>
        <v>3130.039999999999</v>
      </c>
      <c r="J35" s="639"/>
    </row>
    <row r="36" spans="1:10" ht="12.75" outlineLevel="1">
      <c r="A36" s="415" t="s">
        <v>3023</v>
      </c>
      <c r="B36" s="415" t="s">
        <v>3024</v>
      </c>
      <c r="C36" s="415" t="str">
        <f t="shared" si="1"/>
        <v>UMKC ALUMNI ASSOCIATION</v>
      </c>
      <c r="D36" s="415" t="s">
        <v>3025</v>
      </c>
      <c r="F36" s="614">
        <v>12207.27</v>
      </c>
      <c r="G36" s="614">
        <v>113646.42</v>
      </c>
      <c r="H36" s="614">
        <v>133159.33</v>
      </c>
      <c r="I36" s="614">
        <f t="shared" si="0"/>
        <v>-7305.639999999985</v>
      </c>
      <c r="J36" s="639"/>
    </row>
    <row r="37" spans="1:10" ht="12.75" outlineLevel="1">
      <c r="A37" s="415" t="s">
        <v>3026</v>
      </c>
      <c r="B37" s="415" t="s">
        <v>3027</v>
      </c>
      <c r="C37" s="415" t="str">
        <f t="shared" si="1"/>
        <v>WOMEN'S COUNCIL GRAD ASST FD</v>
      </c>
      <c r="D37" s="415" t="s">
        <v>3028</v>
      </c>
      <c r="F37" s="614">
        <v>17115.55</v>
      </c>
      <c r="G37" s="614">
        <v>78267.45</v>
      </c>
      <c r="H37" s="614">
        <v>42655.58</v>
      </c>
      <c r="I37" s="614">
        <f t="shared" si="0"/>
        <v>52727.42</v>
      </c>
      <c r="J37" s="639"/>
    </row>
    <row r="38" spans="1:10" ht="12.75" outlineLevel="1">
      <c r="A38" s="415" t="s">
        <v>3029</v>
      </c>
      <c r="B38" s="415" t="s">
        <v>3030</v>
      </c>
      <c r="C38" s="415" t="str">
        <f t="shared" si="1"/>
        <v>PROF DIRECT MARKETERS ASSN</v>
      </c>
      <c r="D38" s="415" t="s">
        <v>3031</v>
      </c>
      <c r="F38" s="614">
        <v>732.05</v>
      </c>
      <c r="G38" s="614">
        <v>0</v>
      </c>
      <c r="H38" s="614">
        <v>0</v>
      </c>
      <c r="I38" s="614">
        <f t="shared" si="0"/>
        <v>732.05</v>
      </c>
      <c r="J38" s="639"/>
    </row>
    <row r="39" spans="1:10" ht="12.75" outlineLevel="1">
      <c r="A39" s="415" t="s">
        <v>3032</v>
      </c>
      <c r="B39" s="415" t="s">
        <v>3033</v>
      </c>
      <c r="C39" s="415" t="str">
        <f t="shared" si="1"/>
        <v>25TH ANNIV BALL ASSN MEDICINE</v>
      </c>
      <c r="D39" s="415" t="s">
        <v>3034</v>
      </c>
      <c r="F39" s="614">
        <v>-1875.57</v>
      </c>
      <c r="G39" s="614">
        <v>23555</v>
      </c>
      <c r="H39" s="614">
        <v>19973.41</v>
      </c>
      <c r="I39" s="614">
        <f aca="true" t="shared" si="2" ref="I39:I70">(F39+G39-H39)</f>
        <v>1706.0200000000004</v>
      </c>
      <c r="J39" s="639"/>
    </row>
    <row r="40" spans="1:10" ht="12.75" outlineLevel="1">
      <c r="A40" s="415" t="s">
        <v>3035</v>
      </c>
      <c r="B40" s="415" t="s">
        <v>3036</v>
      </c>
      <c r="C40" s="415" t="str">
        <f aca="true" t="shared" si="3" ref="C40:C71">UPPER(B40)</f>
        <v>YOUNGBLOOD SOCIETY</v>
      </c>
      <c r="D40" s="415" t="s">
        <v>3037</v>
      </c>
      <c r="F40" s="614">
        <v>5203.07</v>
      </c>
      <c r="G40" s="614">
        <v>18330</v>
      </c>
      <c r="H40" s="614">
        <v>8996.07</v>
      </c>
      <c r="I40" s="614">
        <f t="shared" si="2"/>
        <v>14537</v>
      </c>
      <c r="J40" s="639"/>
    </row>
    <row r="41" spans="1:10" ht="12.75" outlineLevel="1">
      <c r="A41" s="415" t="s">
        <v>3038</v>
      </c>
      <c r="B41" s="415" t="s">
        <v>3039</v>
      </c>
      <c r="C41" s="415" t="str">
        <f t="shared" si="3"/>
        <v>LAW FDN</v>
      </c>
      <c r="D41" s="415" t="s">
        <v>3040</v>
      </c>
      <c r="F41" s="614">
        <v>653.03</v>
      </c>
      <c r="G41" s="614">
        <v>15807.88</v>
      </c>
      <c r="H41" s="614">
        <v>16666.04</v>
      </c>
      <c r="I41" s="614">
        <f t="shared" si="2"/>
        <v>-205.13000000000102</v>
      </c>
      <c r="J41" s="639"/>
    </row>
    <row r="42" spans="1:10" ht="12.75" outlineLevel="1">
      <c r="A42" s="415" t="s">
        <v>3041</v>
      </c>
      <c r="B42" s="415" t="s">
        <v>3042</v>
      </c>
      <c r="C42" s="415" t="str">
        <f t="shared" si="3"/>
        <v>EDGAR SNOW FUND AGENCY</v>
      </c>
      <c r="D42" s="415" t="s">
        <v>3043</v>
      </c>
      <c r="F42" s="614">
        <v>-957.73</v>
      </c>
      <c r="G42" s="614">
        <v>2725</v>
      </c>
      <c r="H42" s="614">
        <v>-1400.53</v>
      </c>
      <c r="I42" s="614">
        <f t="shared" si="2"/>
        <v>3167.8</v>
      </c>
      <c r="J42" s="639"/>
    </row>
    <row r="43" spans="1:10" ht="12.75" outlineLevel="1">
      <c r="A43" s="415" t="s">
        <v>3044</v>
      </c>
      <c r="B43" s="415" t="s">
        <v>3045</v>
      </c>
      <c r="C43" s="415" t="str">
        <f t="shared" si="3"/>
        <v>ST LOUIS FRIENDS SCHOOL OF MED</v>
      </c>
      <c r="D43" s="415" t="s">
        <v>3046</v>
      </c>
      <c r="F43" s="614">
        <v>1878.15</v>
      </c>
      <c r="G43" s="614">
        <v>3010</v>
      </c>
      <c r="H43" s="614">
        <v>2481.66</v>
      </c>
      <c r="I43" s="614">
        <f t="shared" si="2"/>
        <v>2406.49</v>
      </c>
      <c r="J43" s="639"/>
    </row>
    <row r="44" spans="1:10" ht="12.75" outlineLevel="1">
      <c r="A44" s="415" t="s">
        <v>3047</v>
      </c>
      <c r="B44" s="415" t="s">
        <v>3048</v>
      </c>
      <c r="C44" s="415" t="str">
        <f t="shared" si="3"/>
        <v>NATIONAL DEBATE TOURNAMENT - S</v>
      </c>
      <c r="D44" s="415" t="s">
        <v>3049</v>
      </c>
      <c r="F44" s="614">
        <v>-33165.94</v>
      </c>
      <c r="G44" s="614">
        <v>0</v>
      </c>
      <c r="H44" s="614">
        <v>0</v>
      </c>
      <c r="I44" s="614">
        <f t="shared" si="2"/>
        <v>-33165.94</v>
      </c>
      <c r="J44" s="639"/>
    </row>
    <row r="45" spans="1:10" ht="12.75" outlineLevel="1">
      <c r="A45" s="415" t="s">
        <v>3050</v>
      </c>
      <c r="B45" s="415" t="s">
        <v>3051</v>
      </c>
      <c r="C45" s="415" t="str">
        <f t="shared" si="3"/>
        <v>SPARK UNRESTRICTED GIFTS</v>
      </c>
      <c r="D45" s="415" t="s">
        <v>3052</v>
      </c>
      <c r="F45" s="614">
        <v>20</v>
      </c>
      <c r="G45" s="614">
        <v>0</v>
      </c>
      <c r="H45" s="614">
        <v>0</v>
      </c>
      <c r="I45" s="614">
        <f t="shared" si="2"/>
        <v>20</v>
      </c>
      <c r="J45" s="639"/>
    </row>
    <row r="46" spans="1:10" ht="12.75" outlineLevel="1">
      <c r="A46" s="415" t="s">
        <v>3053</v>
      </c>
      <c r="B46" s="415" t="s">
        <v>3054</v>
      </c>
      <c r="C46" s="415" t="str">
        <f t="shared" si="3"/>
        <v>SENIOR PEERS ACTIVELY RENEWING</v>
      </c>
      <c r="D46" s="415" t="s">
        <v>3055</v>
      </c>
      <c r="F46" s="614">
        <v>118</v>
      </c>
      <c r="G46" s="614">
        <v>0</v>
      </c>
      <c r="H46" s="614">
        <v>0</v>
      </c>
      <c r="I46" s="614">
        <f t="shared" si="2"/>
        <v>118</v>
      </c>
      <c r="J46" s="639"/>
    </row>
    <row r="47" spans="1:10" ht="12.75" outlineLevel="1">
      <c r="A47" s="415" t="s">
        <v>3056</v>
      </c>
      <c r="B47" s="415" t="s">
        <v>3057</v>
      </c>
      <c r="C47" s="415" t="str">
        <f t="shared" si="3"/>
        <v>UMKC CONSERVATORY TRUSTEES - A</v>
      </c>
      <c r="D47" s="415" t="s">
        <v>3058</v>
      </c>
      <c r="F47" s="614">
        <v>1183.1</v>
      </c>
      <c r="G47" s="614">
        <v>4311.5</v>
      </c>
      <c r="H47" s="614">
        <v>3200</v>
      </c>
      <c r="I47" s="614">
        <f t="shared" si="2"/>
        <v>2294.6000000000004</v>
      </c>
      <c r="J47" s="639"/>
    </row>
    <row r="48" spans="1:10" ht="12.75" outlineLevel="1">
      <c r="A48" s="415" t="s">
        <v>3059</v>
      </c>
      <c r="B48" s="415" t="s">
        <v>3060</v>
      </c>
      <c r="C48" s="415" t="str">
        <f t="shared" si="3"/>
        <v>UMKC CONSERVATORY TRUSTEES - B</v>
      </c>
      <c r="D48" s="415" t="s">
        <v>3061</v>
      </c>
      <c r="F48" s="614">
        <v>521772.93</v>
      </c>
      <c r="G48" s="614">
        <v>87211.62</v>
      </c>
      <c r="H48" s="614">
        <v>64716.77</v>
      </c>
      <c r="I48" s="614">
        <f t="shared" si="2"/>
        <v>544267.78</v>
      </c>
      <c r="J48" s="639"/>
    </row>
    <row r="49" spans="1:10" ht="12.75" outlineLevel="1">
      <c r="A49" s="415" t="s">
        <v>3062</v>
      </c>
      <c r="B49" s="415" t="s">
        <v>3063</v>
      </c>
      <c r="C49" s="415" t="str">
        <f t="shared" si="3"/>
        <v>CONSERVATORY LOCK DEPOSIT</v>
      </c>
      <c r="D49" s="415" t="s">
        <v>3064</v>
      </c>
      <c r="F49" s="614">
        <v>94935.32</v>
      </c>
      <c r="G49" s="614">
        <v>6840.01</v>
      </c>
      <c r="H49" s="614">
        <v>2808.77</v>
      </c>
      <c r="I49" s="614">
        <f t="shared" si="2"/>
        <v>98966.56</v>
      </c>
      <c r="J49" s="639"/>
    </row>
    <row r="50" spans="1:10" ht="12.75" outlineLevel="1">
      <c r="A50" s="415" t="s">
        <v>3065</v>
      </c>
      <c r="B50" s="415" t="s">
        <v>3066</v>
      </c>
      <c r="C50" s="415" t="str">
        <f t="shared" si="3"/>
        <v>UMKC CONSERVATORY TRUSTEES - M</v>
      </c>
      <c r="D50" s="415" t="s">
        <v>3067</v>
      </c>
      <c r="F50" s="614">
        <v>96682.49</v>
      </c>
      <c r="G50" s="614">
        <v>16279.4</v>
      </c>
      <c r="H50" s="614">
        <v>14636.84</v>
      </c>
      <c r="I50" s="614">
        <f t="shared" si="2"/>
        <v>98325.05</v>
      </c>
      <c r="J50" s="639"/>
    </row>
    <row r="51" spans="1:10" ht="12.75" outlineLevel="1">
      <c r="A51" s="415" t="s">
        <v>3068</v>
      </c>
      <c r="B51" s="415" t="s">
        <v>3069</v>
      </c>
      <c r="C51" s="415" t="str">
        <f t="shared" si="3"/>
        <v>ROY J RINEHART MEM FDN</v>
      </c>
      <c r="D51" s="415" t="s">
        <v>3070</v>
      </c>
      <c r="F51" s="614">
        <v>1200</v>
      </c>
      <c r="G51" s="614">
        <v>1725</v>
      </c>
      <c r="H51" s="614">
        <v>2725</v>
      </c>
      <c r="I51" s="614">
        <f t="shared" si="2"/>
        <v>200</v>
      </c>
      <c r="J51" s="639"/>
    </row>
    <row r="52" spans="1:10" ht="12.75" outlineLevel="1">
      <c r="A52" s="415" t="s">
        <v>3071</v>
      </c>
      <c r="B52" s="415" t="s">
        <v>3072</v>
      </c>
      <c r="C52" s="415" t="str">
        <f t="shared" si="3"/>
        <v>ICIMS DEPOSIT- REV</v>
      </c>
      <c r="D52" s="415" t="s">
        <v>3073</v>
      </c>
      <c r="F52" s="614">
        <v>48500</v>
      </c>
      <c r="G52" s="614">
        <v>52017.72</v>
      </c>
      <c r="H52" s="614">
        <v>1279.87</v>
      </c>
      <c r="I52" s="614">
        <f t="shared" si="2"/>
        <v>99237.85</v>
      </c>
      <c r="J52" s="639"/>
    </row>
    <row r="53" spans="1:10" ht="12.75" outlineLevel="1">
      <c r="A53" s="415" t="s">
        <v>3074</v>
      </c>
      <c r="B53" s="415" t="s">
        <v>3075</v>
      </c>
      <c r="C53" s="415" t="str">
        <f t="shared" si="3"/>
        <v>INNOCENCE PROJECT</v>
      </c>
      <c r="D53" s="415" t="s">
        <v>3076</v>
      </c>
      <c r="F53" s="614">
        <v>5215.25</v>
      </c>
      <c r="G53" s="614">
        <v>24717.25</v>
      </c>
      <c r="H53" s="614">
        <v>29692.5</v>
      </c>
      <c r="I53" s="614">
        <f t="shared" si="2"/>
        <v>240</v>
      </c>
      <c r="J53" s="639"/>
    </row>
    <row r="54" spans="1:10" ht="12.75" outlineLevel="1">
      <c r="A54" s="415" t="s">
        <v>3077</v>
      </c>
      <c r="B54" s="415" t="s">
        <v>3078</v>
      </c>
      <c r="C54" s="415" t="str">
        <f t="shared" si="3"/>
        <v>FRIENDS OF THE LIBRARY</v>
      </c>
      <c r="D54" s="415" t="s">
        <v>3079</v>
      </c>
      <c r="F54" s="614">
        <v>0</v>
      </c>
      <c r="G54" s="614">
        <v>487601.06</v>
      </c>
      <c r="H54" s="614">
        <v>2686.33</v>
      </c>
      <c r="I54" s="614">
        <f t="shared" si="2"/>
        <v>484914.73</v>
      </c>
      <c r="J54" s="639"/>
    </row>
    <row r="55" spans="1:10" ht="12.75" outlineLevel="1">
      <c r="A55" s="415" t="s">
        <v>3080</v>
      </c>
      <c r="B55" s="415" t="s">
        <v>3081</v>
      </c>
      <c r="C55" s="415" t="str">
        <f t="shared" si="3"/>
        <v>DEAN SCHOOL OF MEDICINE 1151</v>
      </c>
      <c r="D55" s="415" t="s">
        <v>3082</v>
      </c>
      <c r="F55" s="614">
        <v>13607077.9</v>
      </c>
      <c r="G55" s="614">
        <v>1770944.76</v>
      </c>
      <c r="H55" s="614">
        <v>1865196.81</v>
      </c>
      <c r="I55" s="614">
        <f t="shared" si="2"/>
        <v>13512825.85</v>
      </c>
      <c r="J55" s="639"/>
    </row>
    <row r="56" spans="1:10" ht="12.75" outlineLevel="1">
      <c r="A56" s="415" t="s">
        <v>3083</v>
      </c>
      <c r="B56" s="415" t="s">
        <v>3084</v>
      </c>
      <c r="C56" s="415" t="str">
        <f t="shared" si="3"/>
        <v>SCHOOL OF PHARMACY FDN</v>
      </c>
      <c r="D56" s="415" t="s">
        <v>3085</v>
      </c>
      <c r="F56" s="614">
        <v>5729.15</v>
      </c>
      <c r="G56" s="614">
        <v>20900</v>
      </c>
      <c r="H56" s="614">
        <v>34255.12</v>
      </c>
      <c r="I56" s="614">
        <f t="shared" si="2"/>
        <v>-7625.970000000001</v>
      </c>
      <c r="J56" s="639"/>
    </row>
    <row r="57" spans="1:10" ht="12.75" outlineLevel="1">
      <c r="A57" s="415" t="s">
        <v>3086</v>
      </c>
      <c r="B57" s="415" t="s">
        <v>3087</v>
      </c>
      <c r="C57" s="415" t="str">
        <f t="shared" si="3"/>
        <v>RENT 4405-07 HARRIS.</v>
      </c>
      <c r="D57" s="415" t="s">
        <v>3088</v>
      </c>
      <c r="F57" s="614">
        <v>-106.92</v>
      </c>
      <c r="G57" s="614">
        <v>0</v>
      </c>
      <c r="H57" s="614">
        <v>78.13</v>
      </c>
      <c r="I57" s="614">
        <f t="shared" si="2"/>
        <v>-185.05</v>
      </c>
      <c r="J57" s="639"/>
    </row>
    <row r="58" spans="1:10" ht="12.75" outlineLevel="1">
      <c r="A58" s="415" t="s">
        <v>3089</v>
      </c>
      <c r="B58" s="415" t="s">
        <v>3090</v>
      </c>
      <c r="C58" s="415" t="str">
        <f t="shared" si="3"/>
        <v>UKC-RENTAL OPERATION</v>
      </c>
      <c r="D58" s="415" t="s">
        <v>3091</v>
      </c>
      <c r="F58" s="614">
        <v>18988.02</v>
      </c>
      <c r="G58" s="614">
        <v>16913</v>
      </c>
      <c r="H58" s="614">
        <v>0</v>
      </c>
      <c r="I58" s="614">
        <f t="shared" si="2"/>
        <v>35901.020000000004</v>
      </c>
      <c r="J58" s="639"/>
    </row>
    <row r="59" spans="1:10" ht="12.75" outlineLevel="1">
      <c r="A59" s="415" t="s">
        <v>3092</v>
      </c>
      <c r="B59" s="415" t="s">
        <v>3093</v>
      </c>
      <c r="C59" s="415" t="str">
        <f t="shared" si="3"/>
        <v>UKC REAL ESTATE 5305 CHARLOTTE</v>
      </c>
      <c r="D59" s="415" t="s">
        <v>3094</v>
      </c>
      <c r="F59" s="614">
        <v>0</v>
      </c>
      <c r="G59" s="614">
        <v>13342.5</v>
      </c>
      <c r="H59" s="614">
        <v>13342.5</v>
      </c>
      <c r="I59" s="614">
        <f t="shared" si="2"/>
        <v>0</v>
      </c>
      <c r="J59" s="639"/>
    </row>
    <row r="60" spans="1:10" ht="12.75" outlineLevel="1">
      <c r="A60" s="415" t="s">
        <v>3095</v>
      </c>
      <c r="B60" s="415" t="s">
        <v>3096</v>
      </c>
      <c r="C60" s="415" t="str">
        <f t="shared" si="3"/>
        <v>UKC REAL ESTATE     5409 CHARL</v>
      </c>
      <c r="D60" s="415" t="s">
        <v>3097</v>
      </c>
      <c r="F60" s="614">
        <v>0</v>
      </c>
      <c r="G60" s="614">
        <v>4395</v>
      </c>
      <c r="H60" s="614">
        <v>4395</v>
      </c>
      <c r="I60" s="614">
        <f t="shared" si="2"/>
        <v>0</v>
      </c>
      <c r="J60" s="639"/>
    </row>
    <row r="61" spans="1:10" ht="12.75" outlineLevel="1">
      <c r="A61" s="415" t="s">
        <v>3098</v>
      </c>
      <c r="B61" s="415" t="s">
        <v>3099</v>
      </c>
      <c r="C61" s="415" t="str">
        <f t="shared" si="3"/>
        <v>UKC REAL ESTATE     5436 CHARL</v>
      </c>
      <c r="D61" s="415" t="s">
        <v>3100</v>
      </c>
      <c r="F61" s="614">
        <v>0</v>
      </c>
      <c r="G61" s="614">
        <v>8575.25</v>
      </c>
      <c r="H61" s="614">
        <v>8575.25</v>
      </c>
      <c r="I61" s="614">
        <f t="shared" si="2"/>
        <v>0</v>
      </c>
      <c r="J61" s="639"/>
    </row>
    <row r="62" spans="1:10" ht="12.75" outlineLevel="1">
      <c r="A62" s="415" t="s">
        <v>3101</v>
      </c>
      <c r="B62" s="415" t="s">
        <v>3102</v>
      </c>
      <c r="C62" s="415" t="str">
        <f t="shared" si="3"/>
        <v>UKC REAL ESTATE     5332 CHARL</v>
      </c>
      <c r="D62" s="415" t="s">
        <v>3103</v>
      </c>
      <c r="F62" s="614">
        <v>0</v>
      </c>
      <c r="G62" s="614">
        <v>4230</v>
      </c>
      <c r="H62" s="614">
        <v>4230</v>
      </c>
      <c r="I62" s="614">
        <f t="shared" si="2"/>
        <v>0</v>
      </c>
      <c r="J62" s="639"/>
    </row>
    <row r="63" spans="1:10" ht="12.75" outlineLevel="1">
      <c r="A63" s="415" t="s">
        <v>3104</v>
      </c>
      <c r="B63" s="415" t="s">
        <v>3105</v>
      </c>
      <c r="C63" s="415" t="str">
        <f t="shared" si="3"/>
        <v>UKC - REAL ESTATE 5328 CHARLOT</v>
      </c>
      <c r="D63" s="415" t="s">
        <v>3106</v>
      </c>
      <c r="F63" s="614">
        <v>0</v>
      </c>
      <c r="G63" s="614">
        <v>4290</v>
      </c>
      <c r="H63" s="614">
        <v>4290</v>
      </c>
      <c r="I63" s="614">
        <f t="shared" si="2"/>
        <v>0</v>
      </c>
      <c r="J63" s="639"/>
    </row>
    <row r="64" spans="1:10" ht="12.75" outlineLevel="1">
      <c r="A64" s="415" t="s">
        <v>3107</v>
      </c>
      <c r="B64" s="415" t="s">
        <v>3108</v>
      </c>
      <c r="C64" s="415" t="str">
        <f t="shared" si="3"/>
        <v>UKC REAL ESTATE 5439 CHARLOTTE</v>
      </c>
      <c r="D64" s="415" t="s">
        <v>3109</v>
      </c>
      <c r="F64" s="614">
        <v>0</v>
      </c>
      <c r="G64" s="614">
        <v>7020</v>
      </c>
      <c r="H64" s="614">
        <v>7020</v>
      </c>
      <c r="I64" s="614">
        <f t="shared" si="2"/>
        <v>0</v>
      </c>
      <c r="J64" s="639"/>
    </row>
    <row r="65" spans="1:10" ht="12.75" outlineLevel="1">
      <c r="A65" s="415" t="s">
        <v>3110</v>
      </c>
      <c r="B65" s="415" t="s">
        <v>3111</v>
      </c>
      <c r="C65" s="415" t="str">
        <f t="shared" si="3"/>
        <v>UKC REAL ESTATE 5446 CHARLOTTE</v>
      </c>
      <c r="D65" s="415" t="s">
        <v>3112</v>
      </c>
      <c r="F65" s="614">
        <v>0</v>
      </c>
      <c r="G65" s="614">
        <v>16858.44</v>
      </c>
      <c r="H65" s="614">
        <v>16858.44</v>
      </c>
      <c r="I65" s="614">
        <f t="shared" si="2"/>
        <v>0</v>
      </c>
      <c r="J65" s="639"/>
    </row>
    <row r="66" spans="1:10" ht="12.75" outlineLevel="1">
      <c r="A66" s="415" t="s">
        <v>3113</v>
      </c>
      <c r="B66" s="415" t="s">
        <v>3114</v>
      </c>
      <c r="C66" s="415" t="str">
        <f t="shared" si="3"/>
        <v>UKC REAL ESTATE 5344 CHARLOTTE</v>
      </c>
      <c r="D66" s="415" t="s">
        <v>3115</v>
      </c>
      <c r="F66" s="614">
        <v>0</v>
      </c>
      <c r="G66" s="614">
        <v>3985</v>
      </c>
      <c r="H66" s="614">
        <v>3985</v>
      </c>
      <c r="I66" s="614">
        <f t="shared" si="2"/>
        <v>0</v>
      </c>
      <c r="J66" s="639"/>
    </row>
    <row r="67" spans="1:10" ht="12.75" outlineLevel="1">
      <c r="A67" s="415" t="s">
        <v>3116</v>
      </c>
      <c r="B67" s="415" t="s">
        <v>3117</v>
      </c>
      <c r="C67" s="415" t="str">
        <f t="shared" si="3"/>
        <v>UKC REAL ESTATE 5315 CHARLOTTE</v>
      </c>
      <c r="D67" s="415" t="s">
        <v>3118</v>
      </c>
      <c r="F67" s="614">
        <v>0</v>
      </c>
      <c r="G67" s="614">
        <v>3840</v>
      </c>
      <c r="H67" s="614">
        <v>3840</v>
      </c>
      <c r="I67" s="614">
        <f t="shared" si="2"/>
        <v>0</v>
      </c>
      <c r="J67" s="639"/>
    </row>
    <row r="68" spans="1:10" ht="12.75" outlineLevel="1">
      <c r="A68" s="415" t="s">
        <v>3119</v>
      </c>
      <c r="B68" s="415" t="s">
        <v>3120</v>
      </c>
      <c r="C68" s="415" t="str">
        <f t="shared" si="3"/>
        <v>UKC REAL ESTATE 5347 CHARLOTTE</v>
      </c>
      <c r="D68" s="415" t="s">
        <v>3121</v>
      </c>
      <c r="F68" s="614">
        <v>0</v>
      </c>
      <c r="G68" s="614">
        <v>8926.06</v>
      </c>
      <c r="H68" s="614">
        <v>8926.06</v>
      </c>
      <c r="I68" s="614">
        <f t="shared" si="2"/>
        <v>0</v>
      </c>
      <c r="J68" s="639"/>
    </row>
    <row r="69" spans="1:10" ht="12.75" outlineLevel="1">
      <c r="A69" s="415" t="s">
        <v>3122</v>
      </c>
      <c r="B69" s="415" t="s">
        <v>3123</v>
      </c>
      <c r="C69" s="415" t="str">
        <f t="shared" si="3"/>
        <v>UKC REAL ESTATE 5414 CHARLOTTE</v>
      </c>
      <c r="D69" s="415" t="s">
        <v>3124</v>
      </c>
      <c r="F69" s="614">
        <v>0</v>
      </c>
      <c r="G69" s="614">
        <v>4175</v>
      </c>
      <c r="H69" s="614">
        <v>4175</v>
      </c>
      <c r="I69" s="614">
        <f t="shared" si="2"/>
        <v>0</v>
      </c>
      <c r="J69" s="639"/>
    </row>
    <row r="70" spans="1:10" ht="12.75" outlineLevel="1">
      <c r="A70" s="415" t="s">
        <v>3125</v>
      </c>
      <c r="B70" s="415" t="s">
        <v>3126</v>
      </c>
      <c r="C70" s="415" t="str">
        <f t="shared" si="3"/>
        <v>UKC REAL ESTATE 5303 CHARLOTTE</v>
      </c>
      <c r="D70" s="415" t="s">
        <v>3127</v>
      </c>
      <c r="F70" s="614">
        <v>0</v>
      </c>
      <c r="G70" s="614">
        <v>10757</v>
      </c>
      <c r="H70" s="614">
        <v>10757</v>
      </c>
      <c r="I70" s="614">
        <f t="shared" si="2"/>
        <v>0</v>
      </c>
      <c r="J70" s="639"/>
    </row>
    <row r="71" spans="1:10" ht="12.75" outlineLevel="1">
      <c r="A71" s="415" t="s">
        <v>3128</v>
      </c>
      <c r="B71" s="415" t="s">
        <v>3129</v>
      </c>
      <c r="C71" s="415" t="str">
        <f t="shared" si="3"/>
        <v>UKC REAL ESTATE 5411 CHARLOTTE</v>
      </c>
      <c r="D71" s="415" t="s">
        <v>3130</v>
      </c>
      <c r="F71" s="614">
        <v>0</v>
      </c>
      <c r="G71" s="614">
        <v>3653</v>
      </c>
      <c r="H71" s="614">
        <v>3653</v>
      </c>
      <c r="I71" s="614">
        <f aca="true" t="shared" si="4" ref="I71:I102">(F71+G71-H71)</f>
        <v>0</v>
      </c>
      <c r="J71" s="639"/>
    </row>
    <row r="72" spans="1:10" ht="12.75" outlineLevel="1">
      <c r="A72" s="415" t="s">
        <v>3131</v>
      </c>
      <c r="B72" s="415" t="s">
        <v>3132</v>
      </c>
      <c r="C72" s="415" t="str">
        <f aca="true" t="shared" si="5" ref="C72:C103">UPPER(B72)</f>
        <v>UKC REAL ESTATE     905 E. 47T</v>
      </c>
      <c r="D72" s="415" t="s">
        <v>3133</v>
      </c>
      <c r="F72" s="614">
        <v>0</v>
      </c>
      <c r="G72" s="614">
        <v>635</v>
      </c>
      <c r="H72" s="614">
        <v>635</v>
      </c>
      <c r="I72" s="614">
        <f t="shared" si="4"/>
        <v>0</v>
      </c>
      <c r="J72" s="639"/>
    </row>
    <row r="73" spans="1:10" ht="12.75" outlineLevel="1">
      <c r="A73" s="415" t="s">
        <v>3134</v>
      </c>
      <c r="B73" s="415" t="s">
        <v>3135</v>
      </c>
      <c r="C73" s="415" t="str">
        <f t="shared" si="5"/>
        <v>UKC REALESTATE 5408 HARRISON</v>
      </c>
      <c r="D73" s="415" t="s">
        <v>3136</v>
      </c>
      <c r="F73" s="614">
        <v>0</v>
      </c>
      <c r="G73" s="614">
        <v>7500</v>
      </c>
      <c r="H73" s="614">
        <v>7500</v>
      </c>
      <c r="I73" s="614">
        <f t="shared" si="4"/>
        <v>0</v>
      </c>
      <c r="J73" s="639"/>
    </row>
    <row r="74" spans="1:10" ht="12.75" outlineLevel="1">
      <c r="A74" s="415" t="s">
        <v>3137</v>
      </c>
      <c r="B74" s="415" t="s">
        <v>3138</v>
      </c>
      <c r="C74" s="415" t="str">
        <f t="shared" si="5"/>
        <v>UKC-5435 HARRISON</v>
      </c>
      <c r="D74" s="415" t="s">
        <v>3139</v>
      </c>
      <c r="F74" s="614">
        <v>0</v>
      </c>
      <c r="G74" s="614">
        <v>3600</v>
      </c>
      <c r="H74" s="614">
        <v>3600</v>
      </c>
      <c r="I74" s="614">
        <f t="shared" si="4"/>
        <v>0</v>
      </c>
      <c r="J74" s="639"/>
    </row>
    <row r="75" spans="1:10" ht="12.75" outlineLevel="1">
      <c r="A75" s="415" t="s">
        <v>3140</v>
      </c>
      <c r="B75" s="415" t="s">
        <v>3141</v>
      </c>
      <c r="C75" s="415" t="str">
        <f t="shared" si="5"/>
        <v>UKC REAL ESTATE 714 E 54 TERR</v>
      </c>
      <c r="D75" s="415" t="s">
        <v>3142</v>
      </c>
      <c r="F75" s="614">
        <v>0</v>
      </c>
      <c r="G75" s="614">
        <v>6760</v>
      </c>
      <c r="H75" s="614">
        <v>6760</v>
      </c>
      <c r="I75" s="614">
        <f t="shared" si="4"/>
        <v>0</v>
      </c>
      <c r="J75" s="639"/>
    </row>
    <row r="76" spans="1:10" ht="12.75" outlineLevel="1">
      <c r="A76" s="415" t="s">
        <v>3143</v>
      </c>
      <c r="B76" s="415" t="s">
        <v>3144</v>
      </c>
      <c r="C76" s="415" t="str">
        <f t="shared" si="5"/>
        <v>UKC REAL ESTATE  707 E 54TH TE</v>
      </c>
      <c r="D76" s="415" t="s">
        <v>3145</v>
      </c>
      <c r="F76" s="614">
        <v>0</v>
      </c>
      <c r="G76" s="614">
        <v>8207.5</v>
      </c>
      <c r="H76" s="614">
        <v>8207.5</v>
      </c>
      <c r="I76" s="614">
        <f t="shared" si="4"/>
        <v>0</v>
      </c>
      <c r="J76" s="639"/>
    </row>
    <row r="77" spans="1:10" ht="12.75" outlineLevel="1">
      <c r="A77" s="415" t="s">
        <v>3146</v>
      </c>
      <c r="B77" s="415" t="s">
        <v>3147</v>
      </c>
      <c r="C77" s="415" t="str">
        <f t="shared" si="5"/>
        <v>UKC REAL ESTATE  709 E 54TH TE</v>
      </c>
      <c r="D77" s="415" t="s">
        <v>3148</v>
      </c>
      <c r="F77" s="614">
        <v>0</v>
      </c>
      <c r="G77" s="614">
        <v>7475</v>
      </c>
      <c r="H77" s="614">
        <v>7475</v>
      </c>
      <c r="I77" s="614">
        <f t="shared" si="4"/>
        <v>0</v>
      </c>
      <c r="J77" s="639"/>
    </row>
    <row r="78" spans="1:10" ht="12.75" outlineLevel="1">
      <c r="A78" s="415" t="s">
        <v>3149</v>
      </c>
      <c r="B78" s="415" t="s">
        <v>3150</v>
      </c>
      <c r="C78" s="415" t="str">
        <f t="shared" si="5"/>
        <v>UKC REAL ESTATE 709 E 54TH STR</v>
      </c>
      <c r="D78" s="415" t="s">
        <v>3151</v>
      </c>
      <c r="F78" s="614">
        <v>0</v>
      </c>
      <c r="G78" s="614">
        <v>750</v>
      </c>
      <c r="H78" s="614">
        <v>750</v>
      </c>
      <c r="I78" s="614">
        <f t="shared" si="4"/>
        <v>0</v>
      </c>
      <c r="J78" s="639"/>
    </row>
    <row r="79" spans="1:10" ht="12.75" outlineLevel="1">
      <c r="A79" s="415" t="s">
        <v>3152</v>
      </c>
      <c r="B79" s="415" t="s">
        <v>3153</v>
      </c>
      <c r="C79" s="415" t="str">
        <f t="shared" si="5"/>
        <v>UKC REAL ESTATE 710 E 55TH</v>
      </c>
      <c r="D79" s="415" t="s">
        <v>3154</v>
      </c>
      <c r="F79" s="614">
        <v>0</v>
      </c>
      <c r="G79" s="614">
        <v>6465</v>
      </c>
      <c r="H79" s="614">
        <v>6465</v>
      </c>
      <c r="I79" s="614">
        <f t="shared" si="4"/>
        <v>0</v>
      </c>
      <c r="J79" s="639"/>
    </row>
    <row r="80" spans="1:10" ht="12.75" outlineLevel="1">
      <c r="A80" s="415" t="s">
        <v>3155</v>
      </c>
      <c r="B80" s="415" t="s">
        <v>3156</v>
      </c>
      <c r="C80" s="415" t="str">
        <f t="shared" si="5"/>
        <v>UKC REAL ESTATE 714 E. 55TH ST</v>
      </c>
      <c r="D80" s="415" t="s">
        <v>3157</v>
      </c>
      <c r="F80" s="614">
        <v>0</v>
      </c>
      <c r="G80" s="614">
        <v>6610</v>
      </c>
      <c r="H80" s="614">
        <v>6610</v>
      </c>
      <c r="I80" s="614">
        <f t="shared" si="4"/>
        <v>0</v>
      </c>
      <c r="J80" s="639"/>
    </row>
    <row r="81" spans="1:10" ht="12.75" outlineLevel="1">
      <c r="A81" s="415" t="s">
        <v>3158</v>
      </c>
      <c r="B81" s="415" t="s">
        <v>3159</v>
      </c>
      <c r="C81" s="415" t="str">
        <f t="shared" si="5"/>
        <v>UKC REAL ESTATE 5428 HARRISON</v>
      </c>
      <c r="D81" s="415" t="s">
        <v>3160</v>
      </c>
      <c r="F81" s="614">
        <v>0</v>
      </c>
      <c r="G81" s="614">
        <v>10460</v>
      </c>
      <c r="H81" s="614">
        <v>10460</v>
      </c>
      <c r="I81" s="614">
        <f t="shared" si="4"/>
        <v>0</v>
      </c>
      <c r="J81" s="639"/>
    </row>
    <row r="82" spans="1:10" ht="12.75" outlineLevel="1">
      <c r="A82" s="415" t="s">
        <v>3161</v>
      </c>
      <c r="B82" s="415" t="s">
        <v>3162</v>
      </c>
      <c r="C82" s="415" t="str">
        <f t="shared" si="5"/>
        <v>UKC REAL ESTATE     5405-7 HAR</v>
      </c>
      <c r="D82" s="415" t="s">
        <v>3163</v>
      </c>
      <c r="F82" s="614">
        <v>0</v>
      </c>
      <c r="G82" s="614">
        <v>7735</v>
      </c>
      <c r="H82" s="614">
        <v>7735</v>
      </c>
      <c r="I82" s="614">
        <f t="shared" si="4"/>
        <v>0</v>
      </c>
      <c r="J82" s="639"/>
    </row>
    <row r="83" spans="1:10" ht="12.75" outlineLevel="1">
      <c r="A83" s="415" t="s">
        <v>3164</v>
      </c>
      <c r="B83" s="415" t="s">
        <v>3165</v>
      </c>
      <c r="C83" s="415" t="str">
        <f t="shared" si="5"/>
        <v>UKC REAL ESTATE     5409-11 HA</v>
      </c>
      <c r="D83" s="415" t="s">
        <v>3166</v>
      </c>
      <c r="F83" s="614">
        <v>0</v>
      </c>
      <c r="G83" s="614">
        <v>18805</v>
      </c>
      <c r="H83" s="614">
        <v>18805</v>
      </c>
      <c r="I83" s="614">
        <f t="shared" si="4"/>
        <v>0</v>
      </c>
      <c r="J83" s="639"/>
    </row>
    <row r="84" spans="1:10" ht="12.75" outlineLevel="1">
      <c r="A84" s="415" t="s">
        <v>3167</v>
      </c>
      <c r="B84" s="415" t="s">
        <v>3168</v>
      </c>
      <c r="C84" s="415" t="str">
        <f t="shared" si="5"/>
        <v>UKC REAL ESTATE     5431 HARRI</v>
      </c>
      <c r="D84" s="415" t="s">
        <v>3169</v>
      </c>
      <c r="F84" s="614">
        <v>0</v>
      </c>
      <c r="G84" s="614">
        <v>7831</v>
      </c>
      <c r="H84" s="614">
        <v>7831</v>
      </c>
      <c r="I84" s="614">
        <f t="shared" si="4"/>
        <v>0</v>
      </c>
      <c r="J84" s="639"/>
    </row>
    <row r="85" spans="1:10" ht="12.75" outlineLevel="1">
      <c r="A85" s="415" t="s">
        <v>3170</v>
      </c>
      <c r="B85" s="415" t="s">
        <v>3171</v>
      </c>
      <c r="C85" s="415" t="str">
        <f t="shared" si="5"/>
        <v>UKC REAL ESTATE     5436 HARRI</v>
      </c>
      <c r="D85" s="415" t="s">
        <v>3172</v>
      </c>
      <c r="F85" s="614">
        <v>0</v>
      </c>
      <c r="G85" s="614">
        <v>13440</v>
      </c>
      <c r="H85" s="614">
        <v>13440</v>
      </c>
      <c r="I85" s="614">
        <f t="shared" si="4"/>
        <v>0</v>
      </c>
      <c r="J85" s="639"/>
    </row>
    <row r="86" spans="1:10" ht="12.75" outlineLevel="1">
      <c r="A86" s="415" t="s">
        <v>3173</v>
      </c>
      <c r="B86" s="415" t="s">
        <v>3174</v>
      </c>
      <c r="C86" s="415" t="str">
        <f t="shared" si="5"/>
        <v>UKC REAL ESTATE     5441 HARRI</v>
      </c>
      <c r="D86" s="415" t="s">
        <v>3175</v>
      </c>
      <c r="F86" s="614">
        <v>0</v>
      </c>
      <c r="G86" s="614">
        <v>2197.57</v>
      </c>
      <c r="H86" s="614">
        <v>2197.57</v>
      </c>
      <c r="I86" s="614">
        <f t="shared" si="4"/>
        <v>0</v>
      </c>
      <c r="J86" s="639"/>
    </row>
    <row r="87" spans="1:10" ht="12.75" outlineLevel="1">
      <c r="A87" s="415" t="s">
        <v>3176</v>
      </c>
      <c r="B87" s="415" t="s">
        <v>3177</v>
      </c>
      <c r="C87" s="415" t="str">
        <f t="shared" si="5"/>
        <v>UKC REAL ESTATE - 5446 HARRISO</v>
      </c>
      <c r="D87" s="415" t="s">
        <v>3178</v>
      </c>
      <c r="F87" s="614">
        <v>0</v>
      </c>
      <c r="G87" s="614">
        <v>6573.36</v>
      </c>
      <c r="H87" s="614">
        <v>6573.36</v>
      </c>
      <c r="I87" s="614">
        <f t="shared" si="4"/>
        <v>0</v>
      </c>
      <c r="J87" s="639"/>
    </row>
    <row r="88" spans="1:10" ht="12.75" outlineLevel="1">
      <c r="A88" s="415" t="s">
        <v>3179</v>
      </c>
      <c r="B88" s="415" t="s">
        <v>3180</v>
      </c>
      <c r="C88" s="415" t="str">
        <f t="shared" si="5"/>
        <v>UKC REAL ESTATE- 5425 HARRISON</v>
      </c>
      <c r="D88" s="415" t="s">
        <v>3181</v>
      </c>
      <c r="F88" s="614">
        <v>0</v>
      </c>
      <c r="G88" s="614">
        <v>7845</v>
      </c>
      <c r="H88" s="614">
        <v>7845</v>
      </c>
      <c r="I88" s="614">
        <f t="shared" si="4"/>
        <v>0</v>
      </c>
      <c r="J88" s="639"/>
    </row>
    <row r="89" spans="1:10" ht="12.75" outlineLevel="1">
      <c r="A89" s="415" t="s">
        <v>3182</v>
      </c>
      <c r="B89" s="415" t="s">
        <v>3183</v>
      </c>
      <c r="C89" s="415" t="str">
        <f t="shared" si="5"/>
        <v>UKC REAL ESTATE - 5429 HARRISO</v>
      </c>
      <c r="D89" s="415" t="s">
        <v>3184</v>
      </c>
      <c r="F89" s="614">
        <v>0</v>
      </c>
      <c r="G89" s="614">
        <v>5700</v>
      </c>
      <c r="H89" s="614">
        <v>5700</v>
      </c>
      <c r="I89" s="614">
        <f t="shared" si="4"/>
        <v>0</v>
      </c>
      <c r="J89" s="639"/>
    </row>
    <row r="90" spans="1:10" ht="12.75" outlineLevel="1">
      <c r="A90" s="415" t="s">
        <v>3185</v>
      </c>
      <c r="B90" s="415" t="s">
        <v>3186</v>
      </c>
      <c r="C90" s="415" t="str">
        <f t="shared" si="5"/>
        <v>UKC REAL ESTATE 5419 HOLMES</v>
      </c>
      <c r="D90" s="415" t="s">
        <v>3187</v>
      </c>
      <c r="F90" s="614">
        <v>0</v>
      </c>
      <c r="G90" s="614">
        <v>6500</v>
      </c>
      <c r="H90" s="614">
        <v>6500</v>
      </c>
      <c r="I90" s="614">
        <f t="shared" si="4"/>
        <v>0</v>
      </c>
      <c r="J90" s="639"/>
    </row>
    <row r="91" spans="1:10" ht="12.75" outlineLevel="1">
      <c r="A91" s="415" t="s">
        <v>3188</v>
      </c>
      <c r="B91" s="415" t="s">
        <v>3189</v>
      </c>
      <c r="C91" s="415" t="str">
        <f t="shared" si="5"/>
        <v>UKC REAL ESTATE 5425 HOLMES</v>
      </c>
      <c r="D91" s="415" t="s">
        <v>3190</v>
      </c>
      <c r="F91" s="614">
        <v>0</v>
      </c>
      <c r="G91" s="614">
        <v>6197.5</v>
      </c>
      <c r="H91" s="614">
        <v>6197.5</v>
      </c>
      <c r="I91" s="614">
        <f t="shared" si="4"/>
        <v>0</v>
      </c>
      <c r="J91" s="639"/>
    </row>
    <row r="92" spans="1:10" ht="12.75" outlineLevel="1">
      <c r="A92" s="415" t="s">
        <v>3191</v>
      </c>
      <c r="B92" s="415" t="s">
        <v>3192</v>
      </c>
      <c r="C92" s="415" t="str">
        <f t="shared" si="5"/>
        <v>UKC REAL ESTATE 5431 HOLMES</v>
      </c>
      <c r="D92" s="415" t="s">
        <v>3193</v>
      </c>
      <c r="F92" s="614">
        <v>0</v>
      </c>
      <c r="G92" s="614">
        <v>7595</v>
      </c>
      <c r="H92" s="614">
        <v>7595</v>
      </c>
      <c r="I92" s="614">
        <f t="shared" si="4"/>
        <v>0</v>
      </c>
      <c r="J92" s="639"/>
    </row>
    <row r="93" spans="1:10" ht="12.75" outlineLevel="1">
      <c r="A93" s="415" t="s">
        <v>3194</v>
      </c>
      <c r="B93" s="415" t="s">
        <v>3195</v>
      </c>
      <c r="C93" s="415" t="str">
        <f t="shared" si="5"/>
        <v>UKC REAL ESTATE 5435 HOLMES</v>
      </c>
      <c r="D93" s="415" t="s">
        <v>3196</v>
      </c>
      <c r="F93" s="614">
        <v>0</v>
      </c>
      <c r="G93" s="614">
        <v>7540</v>
      </c>
      <c r="H93" s="614">
        <v>7540</v>
      </c>
      <c r="I93" s="614">
        <f t="shared" si="4"/>
        <v>0</v>
      </c>
      <c r="J93" s="639"/>
    </row>
    <row r="94" spans="1:10" ht="12.75" outlineLevel="1">
      <c r="A94" s="415" t="s">
        <v>3197</v>
      </c>
      <c r="B94" s="415" t="s">
        <v>3198</v>
      </c>
      <c r="C94" s="415" t="str">
        <f t="shared" si="5"/>
        <v>UKC REAL ESTATE 5437 HOLMES</v>
      </c>
      <c r="D94" s="415" t="s">
        <v>3199</v>
      </c>
      <c r="F94" s="614">
        <v>0</v>
      </c>
      <c r="G94" s="614">
        <v>9485</v>
      </c>
      <c r="H94" s="614">
        <v>9485</v>
      </c>
      <c r="I94" s="614">
        <f t="shared" si="4"/>
        <v>0</v>
      </c>
      <c r="J94" s="639"/>
    </row>
    <row r="95" spans="1:10" ht="12.75" outlineLevel="1">
      <c r="A95" s="415" t="s">
        <v>3200</v>
      </c>
      <c r="B95" s="415" t="s">
        <v>3201</v>
      </c>
      <c r="C95" s="415" t="str">
        <f t="shared" si="5"/>
        <v>UKC-REAL ESTATE 5424-26 HARRIS</v>
      </c>
      <c r="D95" s="415" t="s">
        <v>3202</v>
      </c>
      <c r="F95" s="614">
        <v>0</v>
      </c>
      <c r="G95" s="614">
        <v>15229.85</v>
      </c>
      <c r="H95" s="614">
        <v>15229.85</v>
      </c>
      <c r="I95" s="614">
        <f t="shared" si="4"/>
        <v>0</v>
      </c>
      <c r="J95" s="639"/>
    </row>
    <row r="96" spans="1:10" ht="12.75" outlineLevel="1">
      <c r="A96" s="415" t="s">
        <v>3203</v>
      </c>
      <c r="B96" s="415" t="s">
        <v>3204</v>
      </c>
      <c r="C96" s="415" t="str">
        <f t="shared" si="5"/>
        <v>UKC REAL ESTATE 5330 OAK</v>
      </c>
      <c r="D96" s="415" t="s">
        <v>3205</v>
      </c>
      <c r="F96" s="614">
        <v>0</v>
      </c>
      <c r="G96" s="614">
        <v>575</v>
      </c>
      <c r="H96" s="614">
        <v>575</v>
      </c>
      <c r="I96" s="614">
        <f t="shared" si="4"/>
        <v>0</v>
      </c>
      <c r="J96" s="639"/>
    </row>
    <row r="97" spans="1:10" ht="12.75" outlineLevel="1">
      <c r="A97" s="415" t="s">
        <v>3206</v>
      </c>
      <c r="B97" s="415" t="s">
        <v>3207</v>
      </c>
      <c r="C97" s="415" t="str">
        <f t="shared" si="5"/>
        <v>UKC REAL ESTATE 5312 ROCKHILL</v>
      </c>
      <c r="D97" s="415" t="s">
        <v>3208</v>
      </c>
      <c r="F97" s="614">
        <v>0</v>
      </c>
      <c r="G97" s="614">
        <v>37430</v>
      </c>
      <c r="H97" s="614">
        <v>37430</v>
      </c>
      <c r="I97" s="614">
        <f t="shared" si="4"/>
        <v>0</v>
      </c>
      <c r="J97" s="639"/>
    </row>
    <row r="98" spans="1:10" ht="12.75" outlineLevel="1">
      <c r="A98" s="415" t="s">
        <v>3209</v>
      </c>
      <c r="B98" s="415" t="s">
        <v>3210</v>
      </c>
      <c r="C98" s="415" t="str">
        <f t="shared" si="5"/>
        <v>UKC REAL ESTATE 5328 ROCKHILL</v>
      </c>
      <c r="D98" s="415" t="s">
        <v>3211</v>
      </c>
      <c r="F98" s="614">
        <v>0</v>
      </c>
      <c r="G98" s="614">
        <v>-700</v>
      </c>
      <c r="H98" s="614">
        <v>-700</v>
      </c>
      <c r="I98" s="614">
        <f t="shared" si="4"/>
        <v>0</v>
      </c>
      <c r="J98" s="639"/>
    </row>
    <row r="99" spans="1:10" ht="12.75" outlineLevel="1">
      <c r="A99" s="415" t="s">
        <v>3212</v>
      </c>
      <c r="B99" s="415" t="s">
        <v>3213</v>
      </c>
      <c r="C99" s="415" t="str">
        <f t="shared" si="5"/>
        <v>UKC REAL ESTATE 5340 ROCKHILL</v>
      </c>
      <c r="D99" s="415" t="s">
        <v>3214</v>
      </c>
      <c r="F99" s="614">
        <v>0</v>
      </c>
      <c r="G99" s="614">
        <v>10515</v>
      </c>
      <c r="H99" s="614">
        <v>10515</v>
      </c>
      <c r="I99" s="614">
        <f t="shared" si="4"/>
        <v>0</v>
      </c>
      <c r="J99" s="639"/>
    </row>
    <row r="100" spans="1:10" ht="12.75" outlineLevel="1">
      <c r="A100" s="415" t="s">
        <v>3215</v>
      </c>
      <c r="B100" s="415" t="s">
        <v>3216</v>
      </c>
      <c r="C100" s="415" t="str">
        <f t="shared" si="5"/>
        <v>UKC REAL ESTATE 5401 ROCKHILL</v>
      </c>
      <c r="D100" s="415" t="s">
        <v>3217</v>
      </c>
      <c r="F100" s="614">
        <v>0</v>
      </c>
      <c r="G100" s="614">
        <v>10620</v>
      </c>
      <c r="H100" s="614">
        <v>10620</v>
      </c>
      <c r="I100" s="614">
        <f t="shared" si="4"/>
        <v>0</v>
      </c>
      <c r="J100" s="639"/>
    </row>
    <row r="101" spans="1:10" ht="12.75" outlineLevel="1">
      <c r="A101" s="415" t="s">
        <v>3218</v>
      </c>
      <c r="B101" s="415" t="s">
        <v>3219</v>
      </c>
      <c r="C101" s="415" t="str">
        <f t="shared" si="5"/>
        <v>UKC REAL ESTATE 5408 ROCKHILL</v>
      </c>
      <c r="D101" s="415" t="s">
        <v>3220</v>
      </c>
      <c r="F101" s="614">
        <v>0</v>
      </c>
      <c r="G101" s="614">
        <v>7750</v>
      </c>
      <c r="H101" s="614">
        <v>7750</v>
      </c>
      <c r="I101" s="614">
        <f t="shared" si="4"/>
        <v>0</v>
      </c>
      <c r="J101" s="639"/>
    </row>
    <row r="102" spans="1:10" ht="12.75" outlineLevel="1">
      <c r="A102" s="415" t="s">
        <v>3221</v>
      </c>
      <c r="B102" s="415" t="s">
        <v>3222</v>
      </c>
      <c r="C102" s="415" t="str">
        <f t="shared" si="5"/>
        <v>UKC REAL ESTATE 5411 ROCKHILL</v>
      </c>
      <c r="D102" s="415" t="s">
        <v>3223</v>
      </c>
      <c r="F102" s="614">
        <v>0</v>
      </c>
      <c r="G102" s="614">
        <v>7377.5</v>
      </c>
      <c r="H102" s="614">
        <v>7377.5</v>
      </c>
      <c r="I102" s="614">
        <f t="shared" si="4"/>
        <v>0</v>
      </c>
      <c r="J102" s="639"/>
    </row>
    <row r="103" spans="1:10" ht="12.75" outlineLevel="1">
      <c r="A103" s="415" t="s">
        <v>3224</v>
      </c>
      <c r="B103" s="415" t="s">
        <v>3225</v>
      </c>
      <c r="C103" s="415" t="str">
        <f t="shared" si="5"/>
        <v>UKC REAL ESTATE 5418 ROCKHILL</v>
      </c>
      <c r="D103" s="415" t="s">
        <v>3226</v>
      </c>
      <c r="F103" s="614">
        <v>0</v>
      </c>
      <c r="G103" s="614">
        <v>7485</v>
      </c>
      <c r="H103" s="614">
        <v>7485</v>
      </c>
      <c r="I103" s="614">
        <f aca="true" t="shared" si="6" ref="I103:I129">(F103+G103-H103)</f>
        <v>0</v>
      </c>
      <c r="J103" s="639"/>
    </row>
    <row r="104" spans="1:10" ht="12.75" outlineLevel="1">
      <c r="A104" s="415" t="s">
        <v>3227</v>
      </c>
      <c r="B104" s="415" t="s">
        <v>3228</v>
      </c>
      <c r="C104" s="415" t="str">
        <f aca="true" t="shared" si="7" ref="C104:C129">UPPER(B104)</f>
        <v>UKC REAL ESTATE 5433 ROCKHILL</v>
      </c>
      <c r="D104" s="415" t="s">
        <v>3229</v>
      </c>
      <c r="F104" s="614">
        <v>0</v>
      </c>
      <c r="G104" s="614">
        <v>9931</v>
      </c>
      <c r="H104" s="614">
        <v>9931</v>
      </c>
      <c r="I104" s="614">
        <f t="shared" si="6"/>
        <v>0</v>
      </c>
      <c r="J104" s="639"/>
    </row>
    <row r="105" spans="1:10" ht="12.75" outlineLevel="1">
      <c r="A105" s="415" t="s">
        <v>3230</v>
      </c>
      <c r="B105" s="415" t="s">
        <v>3231</v>
      </c>
      <c r="C105" s="415" t="str">
        <f t="shared" si="7"/>
        <v>UKC REAL ESTATE 5434 ROCKHILL</v>
      </c>
      <c r="D105" s="415" t="s">
        <v>3232</v>
      </c>
      <c r="F105" s="614">
        <v>0</v>
      </c>
      <c r="G105" s="614">
        <v>11038</v>
      </c>
      <c r="H105" s="614">
        <v>11038</v>
      </c>
      <c r="I105" s="614">
        <f t="shared" si="6"/>
        <v>0</v>
      </c>
      <c r="J105" s="639"/>
    </row>
    <row r="106" spans="1:10" ht="12.75" outlineLevel="1">
      <c r="A106" s="415" t="s">
        <v>3233</v>
      </c>
      <c r="B106" s="415" t="s">
        <v>3234</v>
      </c>
      <c r="C106" s="415" t="str">
        <f t="shared" si="7"/>
        <v>UKC REAL ESTATE 5441 ROCKHILL</v>
      </c>
      <c r="D106" s="415" t="s">
        <v>3235</v>
      </c>
      <c r="F106" s="614">
        <v>0</v>
      </c>
      <c r="G106" s="614">
        <v>3598</v>
      </c>
      <c r="H106" s="614">
        <v>3598</v>
      </c>
      <c r="I106" s="614">
        <f t="shared" si="6"/>
        <v>0</v>
      </c>
      <c r="J106" s="639"/>
    </row>
    <row r="107" spans="1:10" ht="12.75" outlineLevel="1">
      <c r="A107" s="415" t="s">
        <v>3236</v>
      </c>
      <c r="B107" s="415" t="s">
        <v>3237</v>
      </c>
      <c r="C107" s="415" t="str">
        <f t="shared" si="7"/>
        <v>UKC - REAL ESTATE 5409 ROCKHIL</v>
      </c>
      <c r="D107" s="415" t="s">
        <v>3238</v>
      </c>
      <c r="F107" s="614">
        <v>0</v>
      </c>
      <c r="G107" s="614">
        <v>5436</v>
      </c>
      <c r="H107" s="614">
        <v>5436</v>
      </c>
      <c r="I107" s="614">
        <f t="shared" si="6"/>
        <v>0</v>
      </c>
      <c r="J107" s="639"/>
    </row>
    <row r="108" spans="1:10" ht="12.75" outlineLevel="1">
      <c r="A108" s="415" t="s">
        <v>3239</v>
      </c>
      <c r="B108" s="415" t="s">
        <v>3240</v>
      </c>
      <c r="C108" s="415" t="str">
        <f t="shared" si="7"/>
        <v>UKC REAL ESTATE - 5420 ROCKHIL</v>
      </c>
      <c r="D108" s="415" t="s">
        <v>3241</v>
      </c>
      <c r="F108" s="614">
        <v>0</v>
      </c>
      <c r="G108" s="614">
        <v>8650</v>
      </c>
      <c r="H108" s="614">
        <v>8650</v>
      </c>
      <c r="I108" s="614">
        <f t="shared" si="6"/>
        <v>0</v>
      </c>
      <c r="J108" s="639"/>
    </row>
    <row r="109" spans="1:10" ht="12.75" outlineLevel="1">
      <c r="A109" s="415" t="s">
        <v>3242</v>
      </c>
      <c r="B109" s="415" t="s">
        <v>3243</v>
      </c>
      <c r="C109" s="415" t="str">
        <f t="shared" si="7"/>
        <v>UKC REAL ESTATE 5435 ROCKHILL</v>
      </c>
      <c r="D109" s="415" t="s">
        <v>3244</v>
      </c>
      <c r="F109" s="614">
        <v>0</v>
      </c>
      <c r="G109" s="614">
        <v>6830</v>
      </c>
      <c r="H109" s="614">
        <v>6830</v>
      </c>
      <c r="I109" s="614">
        <f t="shared" si="6"/>
        <v>0</v>
      </c>
      <c r="J109" s="639"/>
    </row>
    <row r="110" spans="1:10" ht="12.75" outlineLevel="1">
      <c r="A110" s="415" t="s">
        <v>3245</v>
      </c>
      <c r="B110" s="415" t="s">
        <v>3246</v>
      </c>
      <c r="C110" s="415" t="str">
        <f t="shared" si="7"/>
        <v>UKC REAL ESTATE 5306 ROCKHILL</v>
      </c>
      <c r="D110" s="415" t="s">
        <v>3247</v>
      </c>
      <c r="F110" s="614">
        <v>0</v>
      </c>
      <c r="G110" s="614">
        <v>7788</v>
      </c>
      <c r="H110" s="614">
        <v>7788</v>
      </c>
      <c r="I110" s="614">
        <f t="shared" si="6"/>
        <v>0</v>
      </c>
      <c r="J110" s="639"/>
    </row>
    <row r="111" spans="1:10" ht="12.75" outlineLevel="1">
      <c r="A111" s="415" t="s">
        <v>3248</v>
      </c>
      <c r="B111" s="415" t="s">
        <v>3249</v>
      </c>
      <c r="C111" s="415" t="str">
        <f t="shared" si="7"/>
        <v>UKC REALESTATE 5442 HARRISON</v>
      </c>
      <c r="D111" s="415" t="s">
        <v>3250</v>
      </c>
      <c r="F111" s="614">
        <v>0</v>
      </c>
      <c r="G111" s="614">
        <v>15870</v>
      </c>
      <c r="H111" s="614">
        <v>15870</v>
      </c>
      <c r="I111" s="614">
        <f t="shared" si="6"/>
        <v>0</v>
      </c>
      <c r="J111" s="639"/>
    </row>
    <row r="112" spans="1:10" ht="12.75" outlineLevel="1">
      <c r="A112" s="415" t="s">
        <v>3251</v>
      </c>
      <c r="B112" s="415" t="s">
        <v>3252</v>
      </c>
      <c r="C112" s="415" t="str">
        <f t="shared" si="7"/>
        <v>UKC REAL ESTATE 5400 HARRISON</v>
      </c>
      <c r="D112" s="415" t="s">
        <v>3253</v>
      </c>
      <c r="F112" s="614">
        <v>0</v>
      </c>
      <c r="G112" s="614">
        <v>13510</v>
      </c>
      <c r="H112" s="614">
        <v>13510</v>
      </c>
      <c r="I112" s="614">
        <f t="shared" si="6"/>
        <v>0</v>
      </c>
      <c r="J112" s="639"/>
    </row>
    <row r="113" spans="1:10" ht="12.75" outlineLevel="1">
      <c r="A113" s="415" t="s">
        <v>3254</v>
      </c>
      <c r="B113" s="415" t="s">
        <v>3255</v>
      </c>
      <c r="C113" s="415" t="str">
        <f t="shared" si="7"/>
        <v>UKC REAL ESTATE 7100-02 VIRGIN</v>
      </c>
      <c r="D113" s="415" t="s">
        <v>3256</v>
      </c>
      <c r="F113" s="614">
        <v>0</v>
      </c>
      <c r="G113" s="614">
        <v>6889</v>
      </c>
      <c r="H113" s="614">
        <v>6889</v>
      </c>
      <c r="I113" s="614">
        <f t="shared" si="6"/>
        <v>0</v>
      </c>
      <c r="J113" s="639"/>
    </row>
    <row r="114" spans="1:10" ht="12.75" outlineLevel="1">
      <c r="A114" s="415" t="s">
        <v>3257</v>
      </c>
      <c r="B114" s="415" t="s">
        <v>3258</v>
      </c>
      <c r="C114" s="415" t="str">
        <f t="shared" si="7"/>
        <v>UKC REAL ESTATE OPERATIONS CLE</v>
      </c>
      <c r="D114" s="415" t="s">
        <v>3259</v>
      </c>
      <c r="F114" s="614">
        <v>98702.05</v>
      </c>
      <c r="G114" s="614">
        <v>0</v>
      </c>
      <c r="H114" s="614">
        <v>61744.72</v>
      </c>
      <c r="I114" s="614">
        <f t="shared" si="6"/>
        <v>36957.33</v>
      </c>
      <c r="J114" s="639"/>
    </row>
    <row r="115" spans="1:10" ht="12.75" outlineLevel="1">
      <c r="A115" s="415" t="s">
        <v>3260</v>
      </c>
      <c r="B115" s="415" t="s">
        <v>3261</v>
      </c>
      <c r="C115" s="415" t="str">
        <f t="shared" si="7"/>
        <v>UKC REAL ESTATE PAYABLES CLEAR</v>
      </c>
      <c r="D115" s="415" t="s">
        <v>3262</v>
      </c>
      <c r="F115" s="614">
        <v>-125521.03</v>
      </c>
      <c r="G115" s="614">
        <v>0</v>
      </c>
      <c r="H115" s="614">
        <v>10201.44</v>
      </c>
      <c r="I115" s="614">
        <f t="shared" si="6"/>
        <v>-135722.47</v>
      </c>
      <c r="J115" s="639"/>
    </row>
    <row r="116" spans="1:10" ht="12.75" outlineLevel="1">
      <c r="A116" s="415" t="s">
        <v>3263</v>
      </c>
      <c r="B116" s="415" t="s">
        <v>3264</v>
      </c>
      <c r="C116" s="415" t="str">
        <f t="shared" si="7"/>
        <v>UKC 5329 ROCKHILL</v>
      </c>
      <c r="D116" s="415" t="s">
        <v>3265</v>
      </c>
      <c r="F116" s="614">
        <v>0</v>
      </c>
      <c r="G116" s="614">
        <v>10500</v>
      </c>
      <c r="H116" s="614">
        <v>10500</v>
      </c>
      <c r="I116" s="614">
        <f t="shared" si="6"/>
        <v>0</v>
      </c>
      <c r="J116" s="639"/>
    </row>
    <row r="117" spans="1:10" ht="12.75" outlineLevel="1">
      <c r="A117" s="415" t="s">
        <v>3266</v>
      </c>
      <c r="B117" s="415" t="s">
        <v>3267</v>
      </c>
      <c r="C117" s="415" t="str">
        <f t="shared" si="7"/>
        <v>UKC 5430 32 HARRISON</v>
      </c>
      <c r="D117" s="415" t="s">
        <v>3268</v>
      </c>
      <c r="F117" s="614">
        <v>0</v>
      </c>
      <c r="G117" s="614">
        <v>13860</v>
      </c>
      <c r="H117" s="614">
        <v>13860</v>
      </c>
      <c r="I117" s="614">
        <f t="shared" si="6"/>
        <v>0</v>
      </c>
      <c r="J117" s="639"/>
    </row>
    <row r="118" spans="1:10" ht="12.75" outlineLevel="1">
      <c r="A118" s="415" t="s">
        <v>3269</v>
      </c>
      <c r="B118" s="415" t="s">
        <v>3270</v>
      </c>
      <c r="C118" s="415" t="str">
        <f t="shared" si="7"/>
        <v>UKC 5339 HARRISON</v>
      </c>
      <c r="D118" s="415" t="s">
        <v>3271</v>
      </c>
      <c r="F118" s="614">
        <v>0</v>
      </c>
      <c r="G118" s="614">
        <v>3860</v>
      </c>
      <c r="H118" s="614">
        <v>3860</v>
      </c>
      <c r="I118" s="614">
        <f t="shared" si="6"/>
        <v>0</v>
      </c>
      <c r="J118" s="639"/>
    </row>
    <row r="119" spans="1:10" ht="12.75" outlineLevel="1">
      <c r="A119" s="415" t="s">
        <v>3272</v>
      </c>
      <c r="B119" s="415" t="s">
        <v>3273</v>
      </c>
      <c r="C119" s="415" t="str">
        <f t="shared" si="7"/>
        <v>UKC 5429 ROCKHILL ROAD</v>
      </c>
      <c r="D119" s="415" t="s">
        <v>3274</v>
      </c>
      <c r="F119" s="614">
        <v>0</v>
      </c>
      <c r="G119" s="614">
        <v>9285</v>
      </c>
      <c r="H119" s="614">
        <v>9285</v>
      </c>
      <c r="I119" s="614">
        <f t="shared" si="6"/>
        <v>0</v>
      </c>
      <c r="J119" s="639"/>
    </row>
    <row r="120" spans="1:10" ht="12.75" outlineLevel="1">
      <c r="A120" s="415" t="s">
        <v>3275</v>
      </c>
      <c r="B120" s="415" t="s">
        <v>3276</v>
      </c>
      <c r="C120" s="415" t="str">
        <f t="shared" si="7"/>
        <v>UKC 5440 ROCKHILL</v>
      </c>
      <c r="D120" s="415" t="s">
        <v>3277</v>
      </c>
      <c r="F120" s="614">
        <v>0</v>
      </c>
      <c r="G120" s="614">
        <v>19002</v>
      </c>
      <c r="H120" s="614">
        <v>19002</v>
      </c>
      <c r="I120" s="614">
        <f t="shared" si="6"/>
        <v>0</v>
      </c>
      <c r="J120" s="639"/>
    </row>
    <row r="121" spans="1:10" ht="12.75" outlineLevel="1">
      <c r="A121" s="415" t="s">
        <v>3278</v>
      </c>
      <c r="B121" s="415" t="s">
        <v>3279</v>
      </c>
      <c r="C121" s="415" t="str">
        <f t="shared" si="7"/>
        <v>UKC 715 E 54TH STREET</v>
      </c>
      <c r="D121" s="415" t="s">
        <v>3280</v>
      </c>
      <c r="F121" s="614">
        <v>0</v>
      </c>
      <c r="G121" s="614">
        <v>7289</v>
      </c>
      <c r="H121" s="614">
        <v>7289</v>
      </c>
      <c r="I121" s="614">
        <f t="shared" si="6"/>
        <v>0</v>
      </c>
      <c r="J121" s="639"/>
    </row>
    <row r="122" spans="1:10" ht="12.75" outlineLevel="1">
      <c r="A122" s="415" t="s">
        <v>3281</v>
      </c>
      <c r="B122" s="415" t="s">
        <v>3282</v>
      </c>
      <c r="C122" s="415" t="str">
        <f t="shared" si="7"/>
        <v>UKC 5314 ROCKHILL ROAD</v>
      </c>
      <c r="D122" s="415" t="s">
        <v>3283</v>
      </c>
      <c r="F122" s="614">
        <v>0</v>
      </c>
      <c r="G122" s="614">
        <v>33296</v>
      </c>
      <c r="H122" s="614">
        <v>33296</v>
      </c>
      <c r="I122" s="614">
        <f t="shared" si="6"/>
        <v>0</v>
      </c>
      <c r="J122" s="639"/>
    </row>
    <row r="123" spans="1:10" ht="12.75" outlineLevel="1">
      <c r="A123" s="415" t="s">
        <v>3284</v>
      </c>
      <c r="B123" s="415" t="s">
        <v>3285</v>
      </c>
      <c r="C123" s="415" t="str">
        <f t="shared" si="7"/>
        <v>UKC 5318 ROCKHILL ROAD</v>
      </c>
      <c r="D123" s="415" t="s">
        <v>3286</v>
      </c>
      <c r="F123" s="614">
        <v>0</v>
      </c>
      <c r="G123" s="614">
        <v>18569.44</v>
      </c>
      <c r="H123" s="614">
        <v>18569.44</v>
      </c>
      <c r="I123" s="614">
        <f t="shared" si="6"/>
        <v>0</v>
      </c>
      <c r="J123" s="639"/>
    </row>
    <row r="124" spans="1:10" ht="12.75" outlineLevel="1">
      <c r="A124" s="415" t="s">
        <v>3287</v>
      </c>
      <c r="B124" s="415" t="s">
        <v>3288</v>
      </c>
      <c r="C124" s="415" t="str">
        <f t="shared" si="7"/>
        <v>UKC 5304 HARRISON</v>
      </c>
      <c r="D124" s="415" t="s">
        <v>3289</v>
      </c>
      <c r="F124" s="614">
        <v>0</v>
      </c>
      <c r="G124" s="614">
        <v>7529.44</v>
      </c>
      <c r="H124" s="614">
        <v>7529.44</v>
      </c>
      <c r="I124" s="614">
        <f t="shared" si="6"/>
        <v>0</v>
      </c>
      <c r="J124" s="639"/>
    </row>
    <row r="125" spans="1:10" ht="12.75" outlineLevel="1">
      <c r="A125" s="415" t="s">
        <v>3290</v>
      </c>
      <c r="B125" s="415" t="s">
        <v>3291</v>
      </c>
      <c r="C125" s="415" t="str">
        <f t="shared" si="7"/>
        <v>UKC 5345 CHARLOTTE</v>
      </c>
      <c r="D125" s="415" t="s">
        <v>3292</v>
      </c>
      <c r="F125" s="614">
        <v>0</v>
      </c>
      <c r="G125" s="614">
        <v>10084.99</v>
      </c>
      <c r="H125" s="614">
        <v>10084.99</v>
      </c>
      <c r="I125" s="614">
        <f t="shared" si="6"/>
        <v>0</v>
      </c>
      <c r="J125" s="639"/>
    </row>
    <row r="126" spans="1:10" ht="12.75" outlineLevel="1">
      <c r="A126" s="415" t="s">
        <v>3293</v>
      </c>
      <c r="B126" s="415" t="s">
        <v>3294</v>
      </c>
      <c r="C126" s="415" t="str">
        <f t="shared" si="7"/>
        <v>UKC 5410 HARRISON</v>
      </c>
      <c r="D126" s="415" t="s">
        <v>3295</v>
      </c>
      <c r="F126" s="614">
        <v>0</v>
      </c>
      <c r="G126" s="614">
        <v>2950</v>
      </c>
      <c r="H126" s="614">
        <v>2950</v>
      </c>
      <c r="I126" s="614">
        <f t="shared" si="6"/>
        <v>0</v>
      </c>
      <c r="J126" s="639"/>
    </row>
    <row r="127" spans="1:10" ht="12.75" outlineLevel="1">
      <c r="A127" s="415" t="s">
        <v>3296</v>
      </c>
      <c r="B127" s="415" t="s">
        <v>3297</v>
      </c>
      <c r="C127" s="415" t="str">
        <f t="shared" si="7"/>
        <v>UKC 5300 CHARLOTTE</v>
      </c>
      <c r="D127" s="415" t="s">
        <v>3298</v>
      </c>
      <c r="F127" s="614">
        <v>0</v>
      </c>
      <c r="G127" s="614">
        <v>700</v>
      </c>
      <c r="H127" s="614">
        <v>700</v>
      </c>
      <c r="I127" s="614">
        <f t="shared" si="6"/>
        <v>0</v>
      </c>
      <c r="J127" s="639"/>
    </row>
    <row r="128" spans="1:10" ht="12.75" outlineLevel="1">
      <c r="A128" s="415" t="s">
        <v>3299</v>
      </c>
      <c r="B128" s="415" t="s">
        <v>3300</v>
      </c>
      <c r="C128" s="415" t="str">
        <f t="shared" si="7"/>
        <v>MCDAVID LOAN</v>
      </c>
      <c r="D128" s="415" t="s">
        <v>3301</v>
      </c>
      <c r="F128" s="614">
        <v>175000</v>
      </c>
      <c r="G128" s="614">
        <v>220000</v>
      </c>
      <c r="H128" s="614">
        <v>131895</v>
      </c>
      <c r="I128" s="614">
        <f t="shared" si="6"/>
        <v>263105</v>
      </c>
      <c r="J128" s="639"/>
    </row>
    <row r="129" spans="1:26" s="449" customFormat="1" ht="12.75">
      <c r="A129" s="449" t="s">
        <v>3302</v>
      </c>
      <c r="B129" s="449" t="s">
        <v>3303</v>
      </c>
      <c r="C129" s="449" t="str">
        <f t="shared" si="7"/>
        <v>TOTAL AGENCY FUNDS</v>
      </c>
      <c r="F129" s="451">
        <v>18018170.569999997</v>
      </c>
      <c r="G129" s="451">
        <v>90870391.79</v>
      </c>
      <c r="H129" s="451">
        <v>89991448.43999997</v>
      </c>
      <c r="I129" s="451">
        <f t="shared" si="6"/>
        <v>18897113.92000003</v>
      </c>
      <c r="J129" s="64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</row>
    <row r="130" spans="2:26" s="637" customFormat="1" ht="12.75">
      <c r="B130" s="416"/>
      <c r="C130" s="417"/>
      <c r="D130" s="417"/>
      <c r="E130" s="417"/>
      <c r="F130" s="678"/>
      <c r="G130" s="678"/>
      <c r="H130" s="678"/>
      <c r="I130" s="679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6:9" s="122" customFormat="1" ht="12.75">
      <c r="F131" s="682"/>
      <c r="G131" s="682"/>
      <c r="H131" s="682"/>
      <c r="I131" s="683"/>
    </row>
    <row r="132" spans="6:9" s="122" customFormat="1" ht="12.75">
      <c r="F132" s="682"/>
      <c r="G132" s="682"/>
      <c r="H132" s="682"/>
      <c r="I132" s="683"/>
    </row>
    <row r="133" spans="6:9" s="122" customFormat="1" ht="12.75">
      <c r="F133" s="682"/>
      <c r="G133" s="682"/>
      <c r="H133" s="682"/>
      <c r="I133" s="683"/>
    </row>
    <row r="134" spans="6:9" s="122" customFormat="1" ht="12.75">
      <c r="F134" s="682"/>
      <c r="G134" s="682"/>
      <c r="H134" s="682"/>
      <c r="I134" s="683"/>
    </row>
    <row r="135" spans="6:9" s="122" customFormat="1" ht="12.75">
      <c r="F135" s="682"/>
      <c r="G135" s="682"/>
      <c r="H135" s="682"/>
      <c r="I135" s="683"/>
    </row>
    <row r="136" spans="6:9" s="122" customFormat="1" ht="12.75">
      <c r="F136" s="682"/>
      <c r="G136" s="682"/>
      <c r="H136" s="682"/>
      <c r="I136" s="683"/>
    </row>
    <row r="137" spans="6:9" s="122" customFormat="1" ht="12.75">
      <c r="F137" s="682"/>
      <c r="G137" s="682"/>
      <c r="H137" s="682"/>
      <c r="I137" s="683"/>
    </row>
    <row r="138" spans="6:9" s="122" customFormat="1" ht="12.75">
      <c r="F138" s="682"/>
      <c r="G138" s="682"/>
      <c r="H138" s="682"/>
      <c r="I138" s="683"/>
    </row>
    <row r="139" spans="6:9" s="122" customFormat="1" ht="12.75">
      <c r="F139" s="682"/>
      <c r="G139" s="682"/>
      <c r="H139" s="682"/>
      <c r="I139" s="683"/>
    </row>
    <row r="140" spans="6:9" s="122" customFormat="1" ht="12.75">
      <c r="F140" s="682"/>
      <c r="G140" s="682"/>
      <c r="H140" s="682"/>
      <c r="I140" s="683"/>
    </row>
    <row r="141" spans="6:9" s="122" customFormat="1" ht="12.75">
      <c r="F141" s="682"/>
      <c r="G141" s="682"/>
      <c r="H141" s="682"/>
      <c r="I141" s="683"/>
    </row>
    <row r="142" spans="6:9" s="122" customFormat="1" ht="12.75">
      <c r="F142" s="682"/>
      <c r="G142" s="682"/>
      <c r="H142" s="682"/>
      <c r="I142" s="683"/>
    </row>
    <row r="143" spans="6:9" s="122" customFormat="1" ht="12.75">
      <c r="F143" s="682"/>
      <c r="G143" s="682"/>
      <c r="H143" s="682"/>
      <c r="I143" s="683"/>
    </row>
    <row r="144" spans="6:9" s="122" customFormat="1" ht="12.75">
      <c r="F144" s="682"/>
      <c r="G144" s="682"/>
      <c r="H144" s="682"/>
      <c r="I144" s="683"/>
    </row>
    <row r="145" spans="6:9" s="122" customFormat="1" ht="12.75">
      <c r="F145" s="682"/>
      <c r="G145" s="682"/>
      <c r="H145" s="682"/>
      <c r="I145" s="683"/>
    </row>
    <row r="146" spans="6:9" s="122" customFormat="1" ht="12.75">
      <c r="F146" s="682"/>
      <c r="G146" s="682"/>
      <c r="H146" s="682"/>
      <c r="I146" s="683"/>
    </row>
    <row r="147" spans="6:9" s="122" customFormat="1" ht="12.75">
      <c r="F147" s="682"/>
      <c r="G147" s="682"/>
      <c r="H147" s="682"/>
      <c r="I147" s="683"/>
    </row>
    <row r="148" spans="6:9" s="122" customFormat="1" ht="12.75">
      <c r="F148" s="682"/>
      <c r="G148" s="682"/>
      <c r="H148" s="682"/>
      <c r="I148" s="683"/>
    </row>
    <row r="149" spans="6:9" s="122" customFormat="1" ht="12.75">
      <c r="F149" s="682"/>
      <c r="G149" s="682"/>
      <c r="H149" s="682"/>
      <c r="I149" s="683"/>
    </row>
    <row r="150" spans="6:9" s="122" customFormat="1" ht="12.75">
      <c r="F150" s="682"/>
      <c r="G150" s="682"/>
      <c r="H150" s="682"/>
      <c r="I150" s="683"/>
    </row>
    <row r="151" spans="6:9" s="122" customFormat="1" ht="12.75">
      <c r="F151" s="682"/>
      <c r="G151" s="682"/>
      <c r="H151" s="682"/>
      <c r="I151" s="683"/>
    </row>
    <row r="152" spans="6:9" s="122" customFormat="1" ht="12.75">
      <c r="F152" s="682"/>
      <c r="G152" s="682"/>
      <c r="H152" s="682"/>
      <c r="I152" s="683"/>
    </row>
    <row r="153" spans="6:9" s="122" customFormat="1" ht="12.75">
      <c r="F153" s="682"/>
      <c r="G153" s="682"/>
      <c r="H153" s="682"/>
      <c r="I153" s="683"/>
    </row>
    <row r="154" spans="6:9" s="122" customFormat="1" ht="12.75">
      <c r="F154" s="682"/>
      <c r="G154" s="682"/>
      <c r="H154" s="682"/>
      <c r="I154" s="683"/>
    </row>
    <row r="155" spans="6:9" s="122" customFormat="1" ht="12.75">
      <c r="F155" s="682"/>
      <c r="G155" s="682"/>
      <c r="H155" s="682"/>
      <c r="I155" s="683"/>
    </row>
    <row r="156" spans="6:9" s="122" customFormat="1" ht="12.75">
      <c r="F156" s="682"/>
      <c r="G156" s="682"/>
      <c r="H156" s="682"/>
      <c r="I156" s="683"/>
    </row>
    <row r="157" spans="6:9" s="122" customFormat="1" ht="12.75">
      <c r="F157" s="682"/>
      <c r="G157" s="682"/>
      <c r="H157" s="682"/>
      <c r="I157" s="683"/>
    </row>
    <row r="158" spans="6:9" s="122" customFormat="1" ht="12.75">
      <c r="F158" s="682"/>
      <c r="G158" s="682"/>
      <c r="H158" s="682"/>
      <c r="I158" s="683"/>
    </row>
    <row r="159" spans="6:9" s="122" customFormat="1" ht="12.75">
      <c r="F159" s="682"/>
      <c r="G159" s="682"/>
      <c r="H159" s="682"/>
      <c r="I159" s="683"/>
    </row>
    <row r="160" spans="6:9" s="122" customFormat="1" ht="12.75">
      <c r="F160" s="682"/>
      <c r="G160" s="682"/>
      <c r="H160" s="682"/>
      <c r="I160" s="683"/>
    </row>
    <row r="161" spans="6:9" s="122" customFormat="1" ht="12.75">
      <c r="F161" s="682"/>
      <c r="G161" s="682"/>
      <c r="H161" s="682"/>
      <c r="I161" s="683"/>
    </row>
    <row r="162" spans="6:9" s="122" customFormat="1" ht="12.75">
      <c r="F162" s="682"/>
      <c r="G162" s="682"/>
      <c r="H162" s="682"/>
      <c r="I162" s="683"/>
    </row>
    <row r="163" spans="6:9" s="122" customFormat="1" ht="12.75">
      <c r="F163" s="682"/>
      <c r="G163" s="682"/>
      <c r="H163" s="682"/>
      <c r="I163" s="683"/>
    </row>
    <row r="164" spans="6:9" s="122" customFormat="1" ht="12.75">
      <c r="F164" s="682"/>
      <c r="G164" s="682"/>
      <c r="H164" s="682"/>
      <c r="I164" s="683"/>
    </row>
    <row r="165" spans="6:9" s="122" customFormat="1" ht="12.75">
      <c r="F165" s="682"/>
      <c r="G165" s="682"/>
      <c r="H165" s="682"/>
      <c r="I165" s="683"/>
    </row>
    <row r="166" spans="6:9" s="122" customFormat="1" ht="12.75">
      <c r="F166" s="682"/>
      <c r="G166" s="682"/>
      <c r="H166" s="682"/>
      <c r="I166" s="683"/>
    </row>
    <row r="167" spans="6:9" s="122" customFormat="1" ht="12.75">
      <c r="F167" s="682"/>
      <c r="G167" s="682"/>
      <c r="H167" s="682"/>
      <c r="I167" s="683"/>
    </row>
    <row r="168" spans="6:9" s="122" customFormat="1" ht="12.75">
      <c r="F168" s="682"/>
      <c r="G168" s="682"/>
      <c r="H168" s="682"/>
      <c r="I168" s="683"/>
    </row>
    <row r="169" spans="6:9" s="122" customFormat="1" ht="12.75">
      <c r="F169" s="682"/>
      <c r="G169" s="682"/>
      <c r="H169" s="682"/>
      <c r="I169" s="683"/>
    </row>
    <row r="170" spans="6:9" s="122" customFormat="1" ht="12.75">
      <c r="F170" s="682"/>
      <c r="G170" s="682"/>
      <c r="H170" s="682"/>
      <c r="I170" s="683"/>
    </row>
    <row r="171" spans="6:9" s="122" customFormat="1" ht="12.75">
      <c r="F171" s="682"/>
      <c r="G171" s="682"/>
      <c r="H171" s="682"/>
      <c r="I171" s="683"/>
    </row>
    <row r="172" spans="6:9" s="122" customFormat="1" ht="12.75">
      <c r="F172" s="682"/>
      <c r="G172" s="682"/>
      <c r="H172" s="682"/>
      <c r="I172" s="683"/>
    </row>
    <row r="173" spans="6:9" s="122" customFormat="1" ht="12.75">
      <c r="F173" s="682"/>
      <c r="G173" s="682"/>
      <c r="H173" s="682"/>
      <c r="I173" s="683"/>
    </row>
    <row r="174" spans="6:9" s="122" customFormat="1" ht="12.75">
      <c r="F174" s="682"/>
      <c r="G174" s="682"/>
      <c r="H174" s="682"/>
      <c r="I174" s="683"/>
    </row>
    <row r="175" spans="6:9" s="122" customFormat="1" ht="12.75">
      <c r="F175" s="682"/>
      <c r="G175" s="682"/>
      <c r="H175" s="682"/>
      <c r="I175" s="683"/>
    </row>
    <row r="176" spans="6:9" s="122" customFormat="1" ht="12.75">
      <c r="F176" s="682"/>
      <c r="G176" s="682"/>
      <c r="H176" s="682"/>
      <c r="I176" s="683"/>
    </row>
    <row r="177" spans="6:9" s="122" customFormat="1" ht="12.75">
      <c r="F177" s="682"/>
      <c r="G177" s="682"/>
      <c r="H177" s="682"/>
      <c r="I177" s="683"/>
    </row>
    <row r="178" spans="6:9" s="122" customFormat="1" ht="12.75">
      <c r="F178" s="682"/>
      <c r="G178" s="682"/>
      <c r="H178" s="682"/>
      <c r="I178" s="683"/>
    </row>
    <row r="179" spans="6:9" s="122" customFormat="1" ht="12.75">
      <c r="F179" s="682"/>
      <c r="G179" s="682"/>
      <c r="H179" s="682"/>
      <c r="I179" s="683"/>
    </row>
    <row r="180" spans="6:9" s="122" customFormat="1" ht="12.75">
      <c r="F180" s="682"/>
      <c r="G180" s="682"/>
      <c r="H180" s="682"/>
      <c r="I180" s="683"/>
    </row>
    <row r="181" spans="6:9" s="122" customFormat="1" ht="12.75">
      <c r="F181" s="682"/>
      <c r="G181" s="682"/>
      <c r="H181" s="682"/>
      <c r="I181" s="683"/>
    </row>
    <row r="182" spans="6:9" s="122" customFormat="1" ht="12.75">
      <c r="F182" s="682"/>
      <c r="G182" s="682"/>
      <c r="H182" s="682"/>
      <c r="I182" s="683"/>
    </row>
    <row r="183" spans="6:9" s="122" customFormat="1" ht="12.75">
      <c r="F183" s="682"/>
      <c r="G183" s="682"/>
      <c r="H183" s="682"/>
      <c r="I183" s="683"/>
    </row>
    <row r="184" spans="6:9" s="122" customFormat="1" ht="12.75">
      <c r="F184" s="682"/>
      <c r="G184" s="682"/>
      <c r="H184" s="682"/>
      <c r="I184" s="683"/>
    </row>
    <row r="185" spans="6:9" s="122" customFormat="1" ht="12.75">
      <c r="F185" s="682"/>
      <c r="G185" s="682"/>
      <c r="H185" s="682"/>
      <c r="I185" s="683"/>
    </row>
    <row r="186" spans="6:9" s="122" customFormat="1" ht="12.75">
      <c r="F186" s="682"/>
      <c r="G186" s="682"/>
      <c r="H186" s="682"/>
      <c r="I186" s="683"/>
    </row>
    <row r="187" spans="6:9" s="122" customFormat="1" ht="12.75">
      <c r="F187" s="682"/>
      <c r="G187" s="682"/>
      <c r="H187" s="682"/>
      <c r="I187" s="683"/>
    </row>
    <row r="188" spans="6:9" s="122" customFormat="1" ht="12.75">
      <c r="F188" s="682"/>
      <c r="G188" s="682"/>
      <c r="H188" s="682"/>
      <c r="I188" s="683"/>
    </row>
    <row r="189" spans="6:9" s="122" customFormat="1" ht="12.75">
      <c r="F189" s="682"/>
      <c r="G189" s="682"/>
      <c r="H189" s="682"/>
      <c r="I189" s="683"/>
    </row>
    <row r="190" spans="6:9" s="122" customFormat="1" ht="12.75">
      <c r="F190" s="682"/>
      <c r="G190" s="682"/>
      <c r="H190" s="682"/>
      <c r="I190" s="683"/>
    </row>
    <row r="191" spans="6:9" s="122" customFormat="1" ht="12.75">
      <c r="F191" s="682"/>
      <c r="G191" s="682"/>
      <c r="H191" s="682"/>
      <c r="I191" s="683"/>
    </row>
    <row r="192" spans="6:9" s="122" customFormat="1" ht="12.75">
      <c r="F192" s="682"/>
      <c r="G192" s="682"/>
      <c r="H192" s="682"/>
      <c r="I192" s="683"/>
    </row>
    <row r="193" spans="6:9" s="122" customFormat="1" ht="12.75">
      <c r="F193" s="682"/>
      <c r="G193" s="682"/>
      <c r="H193" s="682"/>
      <c r="I193" s="683"/>
    </row>
    <row r="194" spans="6:9" s="122" customFormat="1" ht="12.75">
      <c r="F194" s="682"/>
      <c r="G194" s="682"/>
      <c r="H194" s="682"/>
      <c r="I194" s="683"/>
    </row>
    <row r="195" spans="6:9" s="122" customFormat="1" ht="12.75">
      <c r="F195" s="682"/>
      <c r="G195" s="682"/>
      <c r="H195" s="682"/>
      <c r="I195" s="683"/>
    </row>
    <row r="196" spans="6:9" s="122" customFormat="1" ht="12.75">
      <c r="F196" s="682"/>
      <c r="G196" s="682"/>
      <c r="H196" s="682"/>
      <c r="I196" s="683"/>
    </row>
    <row r="197" spans="6:9" s="122" customFormat="1" ht="12.75">
      <c r="F197" s="682"/>
      <c r="G197" s="682"/>
      <c r="H197" s="682"/>
      <c r="I197" s="683"/>
    </row>
    <row r="198" spans="6:9" s="122" customFormat="1" ht="12.75">
      <c r="F198" s="682"/>
      <c r="G198" s="682"/>
      <c r="H198" s="682"/>
      <c r="I198" s="683"/>
    </row>
    <row r="199" spans="6:9" s="122" customFormat="1" ht="12.75">
      <c r="F199" s="682"/>
      <c r="G199" s="682"/>
      <c r="H199" s="682"/>
      <c r="I199" s="683"/>
    </row>
    <row r="200" spans="6:9" s="122" customFormat="1" ht="12.75">
      <c r="F200" s="682"/>
      <c r="G200" s="682"/>
      <c r="H200" s="682"/>
      <c r="I200" s="683"/>
    </row>
    <row r="201" spans="6:9" s="122" customFormat="1" ht="12.75">
      <c r="F201" s="682"/>
      <c r="G201" s="682"/>
      <c r="H201" s="682"/>
      <c r="I201" s="683"/>
    </row>
    <row r="202" spans="6:9" s="122" customFormat="1" ht="12.75">
      <c r="F202" s="682"/>
      <c r="G202" s="682"/>
      <c r="H202" s="682"/>
      <c r="I202" s="683"/>
    </row>
    <row r="203" spans="6:9" s="122" customFormat="1" ht="12.75">
      <c r="F203" s="682"/>
      <c r="G203" s="682"/>
      <c r="H203" s="682"/>
      <c r="I203" s="683"/>
    </row>
    <row r="204" spans="6:9" s="122" customFormat="1" ht="12.75">
      <c r="F204" s="682"/>
      <c r="G204" s="682"/>
      <c r="H204" s="682"/>
      <c r="I204" s="683"/>
    </row>
    <row r="205" spans="6:9" s="122" customFormat="1" ht="12.75">
      <c r="F205" s="682"/>
      <c r="G205" s="682"/>
      <c r="H205" s="682"/>
      <c r="I205" s="683"/>
    </row>
    <row r="206" spans="6:9" s="122" customFormat="1" ht="12.75">
      <c r="F206" s="682"/>
      <c r="G206" s="682"/>
      <c r="H206" s="682"/>
      <c r="I206" s="683"/>
    </row>
    <row r="207" spans="6:9" s="122" customFormat="1" ht="12.75">
      <c r="F207" s="682"/>
      <c r="G207" s="682"/>
      <c r="H207" s="682"/>
      <c r="I207" s="683"/>
    </row>
    <row r="208" spans="6:9" s="122" customFormat="1" ht="12.75">
      <c r="F208" s="682"/>
      <c r="G208" s="682"/>
      <c r="H208" s="682"/>
      <c r="I208" s="683"/>
    </row>
    <row r="209" spans="6:9" s="122" customFormat="1" ht="12.75">
      <c r="F209" s="682"/>
      <c r="G209" s="682"/>
      <c r="H209" s="682"/>
      <c r="I209" s="683"/>
    </row>
    <row r="210" spans="6:9" s="122" customFormat="1" ht="12.75">
      <c r="F210" s="682"/>
      <c r="G210" s="682"/>
      <c r="H210" s="682"/>
      <c r="I210" s="683"/>
    </row>
    <row r="211" spans="6:9" s="122" customFormat="1" ht="12.75">
      <c r="F211" s="682"/>
      <c r="G211" s="682"/>
      <c r="H211" s="682"/>
      <c r="I211" s="683"/>
    </row>
    <row r="212" spans="6:9" s="122" customFormat="1" ht="12.75">
      <c r="F212" s="682"/>
      <c r="G212" s="682"/>
      <c r="H212" s="682"/>
      <c r="I212" s="683"/>
    </row>
    <row r="213" spans="6:9" s="122" customFormat="1" ht="12.75">
      <c r="F213" s="682"/>
      <c r="G213" s="682"/>
      <c r="H213" s="682"/>
      <c r="I213" s="683"/>
    </row>
    <row r="214" spans="6:9" s="122" customFormat="1" ht="12.75">
      <c r="F214" s="682"/>
      <c r="G214" s="682"/>
      <c r="H214" s="682"/>
      <c r="I214" s="683"/>
    </row>
    <row r="215" spans="6:9" s="122" customFormat="1" ht="12.75">
      <c r="F215" s="682"/>
      <c r="G215" s="682"/>
      <c r="H215" s="682"/>
      <c r="I215" s="683"/>
    </row>
    <row r="216" spans="6:9" s="122" customFormat="1" ht="12.75">
      <c r="F216" s="682"/>
      <c r="G216" s="682"/>
      <c r="H216" s="682"/>
      <c r="I216" s="683"/>
    </row>
    <row r="217" spans="6:9" s="122" customFormat="1" ht="12.75">
      <c r="F217" s="682"/>
      <c r="G217" s="682"/>
      <c r="H217" s="682"/>
      <c r="I217" s="683"/>
    </row>
    <row r="218" spans="6:9" s="122" customFormat="1" ht="12.75">
      <c r="F218" s="682"/>
      <c r="G218" s="682"/>
      <c r="H218" s="682"/>
      <c r="I218" s="683"/>
    </row>
    <row r="219" spans="6:9" s="122" customFormat="1" ht="12.75">
      <c r="F219" s="682"/>
      <c r="G219" s="682"/>
      <c r="H219" s="682"/>
      <c r="I219" s="683"/>
    </row>
    <row r="220" spans="6:9" s="122" customFormat="1" ht="12.75">
      <c r="F220" s="682"/>
      <c r="G220" s="682"/>
      <c r="H220" s="682"/>
      <c r="I220" s="683"/>
    </row>
    <row r="221" spans="6:9" s="122" customFormat="1" ht="12.75">
      <c r="F221" s="682"/>
      <c r="G221" s="682"/>
      <c r="H221" s="682"/>
      <c r="I221" s="683"/>
    </row>
    <row r="222" spans="6:9" s="122" customFormat="1" ht="12.75">
      <c r="F222" s="682"/>
      <c r="G222" s="682"/>
      <c r="H222" s="682"/>
      <c r="I222" s="683"/>
    </row>
    <row r="223" spans="6:9" s="122" customFormat="1" ht="12.75">
      <c r="F223" s="682"/>
      <c r="G223" s="682"/>
      <c r="H223" s="682"/>
      <c r="I223" s="683"/>
    </row>
    <row r="224" spans="6:9" s="122" customFormat="1" ht="12.75">
      <c r="F224" s="682"/>
      <c r="G224" s="682"/>
      <c r="H224" s="682"/>
      <c r="I224" s="683"/>
    </row>
    <row r="225" spans="6:9" s="122" customFormat="1" ht="12.75">
      <c r="F225" s="682"/>
      <c r="G225" s="682"/>
      <c r="H225" s="682"/>
      <c r="I225" s="683"/>
    </row>
    <row r="226" spans="6:9" s="122" customFormat="1" ht="12.75">
      <c r="F226" s="682"/>
      <c r="G226" s="682"/>
      <c r="H226" s="682"/>
      <c r="I226" s="683"/>
    </row>
    <row r="227" spans="6:9" s="122" customFormat="1" ht="12.75">
      <c r="F227" s="682"/>
      <c r="G227" s="682"/>
      <c r="H227" s="682"/>
      <c r="I227" s="683"/>
    </row>
    <row r="228" spans="6:9" s="122" customFormat="1" ht="12.75">
      <c r="F228" s="682"/>
      <c r="G228" s="682"/>
      <c r="H228" s="682"/>
      <c r="I228" s="683"/>
    </row>
    <row r="229" spans="6:9" s="122" customFormat="1" ht="12.75">
      <c r="F229" s="682"/>
      <c r="G229" s="682"/>
      <c r="H229" s="682"/>
      <c r="I229" s="683"/>
    </row>
    <row r="230" spans="6:9" s="122" customFormat="1" ht="12.75">
      <c r="F230" s="682"/>
      <c r="G230" s="682"/>
      <c r="H230" s="682"/>
      <c r="I230" s="683"/>
    </row>
    <row r="231" spans="6:9" s="122" customFormat="1" ht="12.75">
      <c r="F231" s="682"/>
      <c r="G231" s="682"/>
      <c r="H231" s="682"/>
      <c r="I231" s="683"/>
    </row>
    <row r="232" spans="6:9" s="122" customFormat="1" ht="12.75">
      <c r="F232" s="682"/>
      <c r="G232" s="682"/>
      <c r="H232" s="682"/>
      <c r="I232" s="683"/>
    </row>
    <row r="233" spans="6:9" s="122" customFormat="1" ht="12.75">
      <c r="F233" s="682"/>
      <c r="G233" s="682"/>
      <c r="H233" s="682"/>
      <c r="I233" s="683"/>
    </row>
    <row r="234" spans="6:9" s="122" customFormat="1" ht="12.75">
      <c r="F234" s="682"/>
      <c r="G234" s="682"/>
      <c r="H234" s="682"/>
      <c r="I234" s="683"/>
    </row>
    <row r="235" spans="6:9" s="122" customFormat="1" ht="12.75">
      <c r="F235" s="682"/>
      <c r="G235" s="682"/>
      <c r="H235" s="682"/>
      <c r="I235" s="683"/>
    </row>
    <row r="236" spans="6:9" s="122" customFormat="1" ht="12.75">
      <c r="F236" s="682"/>
      <c r="G236" s="682"/>
      <c r="H236" s="682"/>
      <c r="I236" s="683"/>
    </row>
    <row r="237" spans="6:9" s="122" customFormat="1" ht="12.75">
      <c r="F237" s="682"/>
      <c r="G237" s="682"/>
      <c r="H237" s="682"/>
      <c r="I237" s="683"/>
    </row>
    <row r="238" spans="6:9" s="122" customFormat="1" ht="12.75">
      <c r="F238" s="682"/>
      <c r="G238" s="682"/>
      <c r="H238" s="682"/>
      <c r="I238" s="683"/>
    </row>
    <row r="239" spans="6:9" s="122" customFormat="1" ht="12.75">
      <c r="F239" s="682"/>
      <c r="G239" s="682"/>
      <c r="H239" s="682"/>
      <c r="I239" s="683"/>
    </row>
    <row r="240" spans="6:9" s="122" customFormat="1" ht="12.75">
      <c r="F240" s="682"/>
      <c r="G240" s="682"/>
      <c r="H240" s="682"/>
      <c r="I240" s="683"/>
    </row>
    <row r="241" spans="6:9" s="122" customFormat="1" ht="12.75">
      <c r="F241" s="682"/>
      <c r="G241" s="682"/>
      <c r="H241" s="682"/>
      <c r="I241" s="683"/>
    </row>
    <row r="242" spans="6:9" s="122" customFormat="1" ht="12.75">
      <c r="F242" s="682"/>
      <c r="G242" s="682"/>
      <c r="H242" s="682"/>
      <c r="I242" s="683"/>
    </row>
    <row r="243" spans="6:9" s="122" customFormat="1" ht="12.75">
      <c r="F243" s="682"/>
      <c r="G243" s="682"/>
      <c r="H243" s="682"/>
      <c r="I243" s="683"/>
    </row>
    <row r="244" spans="6:9" s="122" customFormat="1" ht="12.75">
      <c r="F244" s="682"/>
      <c r="G244" s="682"/>
      <c r="H244" s="682"/>
      <c r="I244" s="683"/>
    </row>
    <row r="245" spans="6:9" s="122" customFormat="1" ht="12.75">
      <c r="F245" s="682"/>
      <c r="G245" s="682"/>
      <c r="H245" s="682"/>
      <c r="I245" s="683"/>
    </row>
    <row r="246" spans="6:9" s="122" customFormat="1" ht="12.75">
      <c r="F246" s="682"/>
      <c r="G246" s="682"/>
      <c r="H246" s="682"/>
      <c r="I246" s="683"/>
    </row>
    <row r="247" spans="6:9" s="122" customFormat="1" ht="12.75">
      <c r="F247" s="682"/>
      <c r="G247" s="682"/>
      <c r="H247" s="682"/>
      <c r="I247" s="683"/>
    </row>
    <row r="248" spans="6:9" s="122" customFormat="1" ht="12.75">
      <c r="F248" s="682"/>
      <c r="G248" s="682"/>
      <c r="H248" s="682"/>
      <c r="I248" s="683"/>
    </row>
    <row r="249" spans="6:9" s="122" customFormat="1" ht="12.75">
      <c r="F249" s="682"/>
      <c r="G249" s="682"/>
      <c r="H249" s="682"/>
      <c r="I249" s="683"/>
    </row>
    <row r="250" spans="6:9" s="122" customFormat="1" ht="12.75">
      <c r="F250" s="682"/>
      <c r="G250" s="682"/>
      <c r="H250" s="682"/>
      <c r="I250" s="683"/>
    </row>
    <row r="251" spans="6:9" s="122" customFormat="1" ht="12.75">
      <c r="F251" s="682"/>
      <c r="G251" s="682"/>
      <c r="H251" s="682"/>
      <c r="I251" s="683"/>
    </row>
    <row r="252" spans="6:9" s="122" customFormat="1" ht="12.75">
      <c r="F252" s="682"/>
      <c r="G252" s="682"/>
      <c r="H252" s="682"/>
      <c r="I252" s="683"/>
    </row>
    <row r="253" spans="6:9" s="122" customFormat="1" ht="12.75">
      <c r="F253" s="682"/>
      <c r="G253" s="682"/>
      <c r="H253" s="682"/>
      <c r="I253" s="683"/>
    </row>
    <row r="254" spans="6:9" s="122" customFormat="1" ht="12.75">
      <c r="F254" s="682"/>
      <c r="G254" s="682"/>
      <c r="H254" s="682"/>
      <c r="I254" s="683"/>
    </row>
    <row r="255" spans="6:9" s="122" customFormat="1" ht="12.75">
      <c r="F255" s="682"/>
      <c r="G255" s="682"/>
      <c r="H255" s="682"/>
      <c r="I255" s="683"/>
    </row>
    <row r="256" spans="6:9" s="122" customFormat="1" ht="12.75">
      <c r="F256" s="682"/>
      <c r="G256" s="682"/>
      <c r="H256" s="682"/>
      <c r="I256" s="683"/>
    </row>
    <row r="257" spans="6:9" s="122" customFormat="1" ht="12.75">
      <c r="F257" s="682"/>
      <c r="G257" s="682"/>
      <c r="H257" s="682"/>
      <c r="I257" s="683"/>
    </row>
    <row r="258" spans="6:9" s="122" customFormat="1" ht="12.75">
      <c r="F258" s="682"/>
      <c r="G258" s="682"/>
      <c r="H258" s="682"/>
      <c r="I258" s="683"/>
    </row>
    <row r="259" spans="6:9" s="122" customFormat="1" ht="12.75">
      <c r="F259" s="682"/>
      <c r="G259" s="682"/>
      <c r="H259" s="682"/>
      <c r="I259" s="683"/>
    </row>
    <row r="260" spans="6:9" s="122" customFormat="1" ht="12.75">
      <c r="F260" s="682"/>
      <c r="G260" s="682"/>
      <c r="H260" s="682"/>
      <c r="I260" s="683"/>
    </row>
    <row r="261" spans="6:9" s="122" customFormat="1" ht="12.75">
      <c r="F261" s="682"/>
      <c r="G261" s="682"/>
      <c r="H261" s="682"/>
      <c r="I261" s="683"/>
    </row>
    <row r="262" spans="6:9" s="122" customFormat="1" ht="12.75">
      <c r="F262" s="682"/>
      <c r="G262" s="682"/>
      <c r="H262" s="682"/>
      <c r="I262" s="683"/>
    </row>
    <row r="263" spans="6:9" s="122" customFormat="1" ht="12.75">
      <c r="F263" s="682"/>
      <c r="G263" s="682"/>
      <c r="H263" s="682"/>
      <c r="I263" s="683"/>
    </row>
    <row r="264" spans="6:9" s="122" customFormat="1" ht="12.75">
      <c r="F264" s="682"/>
      <c r="G264" s="682"/>
      <c r="H264" s="682"/>
      <c r="I264" s="683"/>
    </row>
    <row r="265" spans="6:9" s="122" customFormat="1" ht="12.75">
      <c r="F265" s="682"/>
      <c r="G265" s="682"/>
      <c r="H265" s="682"/>
      <c r="I265" s="683"/>
    </row>
    <row r="266" spans="6:9" s="122" customFormat="1" ht="12.75">
      <c r="F266" s="682"/>
      <c r="G266" s="682"/>
      <c r="H266" s="682"/>
      <c r="I266" s="683"/>
    </row>
    <row r="267" spans="6:9" s="122" customFormat="1" ht="12.75">
      <c r="F267" s="682"/>
      <c r="G267" s="682"/>
      <c r="H267" s="682"/>
      <c r="I267" s="683"/>
    </row>
    <row r="268" spans="6:9" s="122" customFormat="1" ht="12.75">
      <c r="F268" s="682"/>
      <c r="G268" s="682"/>
      <c r="H268" s="682"/>
      <c r="I268" s="683"/>
    </row>
    <row r="269" spans="6:9" s="122" customFormat="1" ht="12.75">
      <c r="F269" s="682"/>
      <c r="G269" s="682"/>
      <c r="H269" s="682"/>
      <c r="I269" s="683"/>
    </row>
    <row r="270" spans="6:9" s="122" customFormat="1" ht="12.75">
      <c r="F270" s="682"/>
      <c r="G270" s="682"/>
      <c r="H270" s="682"/>
      <c r="I270" s="683"/>
    </row>
    <row r="271" spans="6:9" s="122" customFormat="1" ht="12.75">
      <c r="F271" s="682"/>
      <c r="G271" s="682"/>
      <c r="H271" s="682"/>
      <c r="I271" s="683"/>
    </row>
    <row r="272" spans="6:9" s="122" customFormat="1" ht="12.75">
      <c r="F272" s="682"/>
      <c r="G272" s="682"/>
      <c r="H272" s="682"/>
      <c r="I272" s="683"/>
    </row>
    <row r="273" spans="6:9" s="122" customFormat="1" ht="12.75">
      <c r="F273" s="682"/>
      <c r="G273" s="682"/>
      <c r="H273" s="682"/>
      <c r="I273" s="683"/>
    </row>
    <row r="274" spans="6:9" s="122" customFormat="1" ht="12.75">
      <c r="F274" s="682"/>
      <c r="G274" s="682"/>
      <c r="H274" s="682"/>
      <c r="I274" s="683"/>
    </row>
    <row r="275" spans="6:9" s="122" customFormat="1" ht="12.75">
      <c r="F275" s="682"/>
      <c r="G275" s="682"/>
      <c r="H275" s="682"/>
      <c r="I275" s="683"/>
    </row>
    <row r="276" spans="6:9" s="122" customFormat="1" ht="12.75">
      <c r="F276" s="682"/>
      <c r="G276" s="682"/>
      <c r="H276" s="682"/>
      <c r="I276" s="683"/>
    </row>
    <row r="277" spans="6:9" s="122" customFormat="1" ht="12.75">
      <c r="F277" s="682"/>
      <c r="G277" s="682"/>
      <c r="H277" s="682"/>
      <c r="I277" s="683"/>
    </row>
    <row r="278" spans="6:9" s="122" customFormat="1" ht="12.75">
      <c r="F278" s="682"/>
      <c r="G278" s="682"/>
      <c r="H278" s="682"/>
      <c r="I278" s="683"/>
    </row>
    <row r="279" spans="6:9" s="122" customFormat="1" ht="12.75">
      <c r="F279" s="682"/>
      <c r="G279" s="682"/>
      <c r="H279" s="682"/>
      <c r="I279" s="683"/>
    </row>
    <row r="280" spans="6:9" s="122" customFormat="1" ht="12.75">
      <c r="F280" s="682"/>
      <c r="G280" s="682"/>
      <c r="H280" s="682"/>
      <c r="I280" s="683"/>
    </row>
    <row r="281" spans="6:9" s="122" customFormat="1" ht="12.75">
      <c r="F281" s="682"/>
      <c r="G281" s="682"/>
      <c r="H281" s="682"/>
      <c r="I281" s="683"/>
    </row>
    <row r="282" spans="6:9" s="122" customFormat="1" ht="12.75">
      <c r="F282" s="682"/>
      <c r="G282" s="682"/>
      <c r="H282" s="682"/>
      <c r="I282" s="683"/>
    </row>
    <row r="283" spans="6:9" s="122" customFormat="1" ht="12.75">
      <c r="F283" s="682"/>
      <c r="G283" s="682"/>
      <c r="H283" s="682"/>
      <c r="I283" s="683"/>
    </row>
    <row r="284" spans="6:9" s="122" customFormat="1" ht="12.75">
      <c r="F284" s="682"/>
      <c r="G284" s="682"/>
      <c r="H284" s="682"/>
      <c r="I284" s="683"/>
    </row>
    <row r="285" spans="6:9" s="122" customFormat="1" ht="12.75">
      <c r="F285" s="682"/>
      <c r="G285" s="682"/>
      <c r="H285" s="682"/>
      <c r="I285" s="683"/>
    </row>
    <row r="286" spans="6:9" s="122" customFormat="1" ht="12.75">
      <c r="F286" s="682"/>
      <c r="G286" s="682"/>
      <c r="H286" s="682"/>
      <c r="I286" s="683"/>
    </row>
    <row r="287" spans="6:9" s="122" customFormat="1" ht="12.75">
      <c r="F287" s="682"/>
      <c r="G287" s="682"/>
      <c r="H287" s="682"/>
      <c r="I287" s="683"/>
    </row>
    <row r="288" spans="6:9" s="122" customFormat="1" ht="12.75">
      <c r="F288" s="682"/>
      <c r="G288" s="682"/>
      <c r="H288" s="682"/>
      <c r="I288" s="683"/>
    </row>
    <row r="289" spans="6:9" s="122" customFormat="1" ht="12.75">
      <c r="F289" s="682"/>
      <c r="G289" s="682"/>
      <c r="H289" s="682"/>
      <c r="I289" s="683"/>
    </row>
    <row r="290" spans="6:9" s="122" customFormat="1" ht="12.75">
      <c r="F290" s="682"/>
      <c r="G290" s="682"/>
      <c r="H290" s="682"/>
      <c r="I290" s="683"/>
    </row>
    <row r="291" spans="6:9" s="122" customFormat="1" ht="12.75">
      <c r="F291" s="682"/>
      <c r="G291" s="682"/>
      <c r="H291" s="682"/>
      <c r="I291" s="683"/>
    </row>
    <row r="292" spans="6:9" s="122" customFormat="1" ht="12.75">
      <c r="F292" s="682"/>
      <c r="G292" s="682"/>
      <c r="H292" s="682"/>
      <c r="I292" s="683"/>
    </row>
    <row r="293" spans="6:9" s="122" customFormat="1" ht="12.75">
      <c r="F293" s="682"/>
      <c r="G293" s="682"/>
      <c r="H293" s="682"/>
      <c r="I293" s="683"/>
    </row>
    <row r="294" spans="6:9" s="122" customFormat="1" ht="12.75">
      <c r="F294" s="682"/>
      <c r="G294" s="682"/>
      <c r="H294" s="682"/>
      <c r="I294" s="683"/>
    </row>
    <row r="295" spans="6:9" s="122" customFormat="1" ht="12.75">
      <c r="F295" s="682"/>
      <c r="G295" s="682"/>
      <c r="H295" s="682"/>
      <c r="I295" s="683"/>
    </row>
    <row r="296" spans="6:9" s="122" customFormat="1" ht="12.75">
      <c r="F296" s="682"/>
      <c r="G296" s="682"/>
      <c r="H296" s="682"/>
      <c r="I296" s="683"/>
    </row>
    <row r="297" spans="6:9" s="122" customFormat="1" ht="12.75">
      <c r="F297" s="682"/>
      <c r="G297" s="682"/>
      <c r="H297" s="682"/>
      <c r="I297" s="683"/>
    </row>
    <row r="298" spans="6:9" s="122" customFormat="1" ht="12.75">
      <c r="F298" s="682"/>
      <c r="G298" s="682"/>
      <c r="H298" s="682"/>
      <c r="I298" s="683"/>
    </row>
    <row r="299" spans="6:9" s="122" customFormat="1" ht="12.75">
      <c r="F299" s="682"/>
      <c r="G299" s="682"/>
      <c r="H299" s="682"/>
      <c r="I299" s="683"/>
    </row>
    <row r="300" spans="6:9" s="122" customFormat="1" ht="12.75">
      <c r="F300" s="682"/>
      <c r="G300" s="682"/>
      <c r="H300" s="682"/>
      <c r="I300" s="683"/>
    </row>
    <row r="301" spans="6:26" s="502" customFormat="1" ht="12.75">
      <c r="F301" s="680"/>
      <c r="G301" s="680"/>
      <c r="H301" s="680"/>
      <c r="I301" s="681"/>
      <c r="J301" s="639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ht="12.75">
      <c r="J302" s="639"/>
    </row>
    <row r="303" ht="12.75">
      <c r="J303" s="639"/>
    </row>
    <row r="304" ht="12.75">
      <c r="J304" s="639"/>
    </row>
    <row r="305" ht="12.75">
      <c r="J305" s="639"/>
    </row>
    <row r="306" ht="12.75">
      <c r="J306" s="639"/>
    </row>
    <row r="307" ht="12.75">
      <c r="J307" s="639"/>
    </row>
    <row r="308" ht="12.75">
      <c r="J308" s="639"/>
    </row>
    <row r="309" ht="12.75">
      <c r="J309" s="639"/>
    </row>
    <row r="310" ht="12.75">
      <c r="J310" s="639"/>
    </row>
    <row r="311" ht="12.75">
      <c r="J311" s="639"/>
    </row>
    <row r="312" ht="12.75">
      <c r="J312" s="639"/>
    </row>
    <row r="313" ht="12.75">
      <c r="J313" s="639"/>
    </row>
    <row r="314" ht="12.75">
      <c r="J314" s="639"/>
    </row>
    <row r="315" ht="12.75">
      <c r="J315" s="639"/>
    </row>
    <row r="316" ht="12.75">
      <c r="J316" s="639"/>
    </row>
    <row r="317" ht="12.75">
      <c r="J317" s="639"/>
    </row>
    <row r="318" ht="12.75">
      <c r="J318" s="639"/>
    </row>
    <row r="319" ht="12.75">
      <c r="J319" s="639"/>
    </row>
    <row r="320" ht="12.75">
      <c r="J320" s="639"/>
    </row>
    <row r="321" ht="12.75">
      <c r="J321" s="639"/>
    </row>
    <row r="322" ht="12.75">
      <c r="J322" s="639"/>
    </row>
    <row r="323" ht="12.75">
      <c r="J323" s="639"/>
    </row>
    <row r="324" ht="12.75">
      <c r="J324" s="639"/>
    </row>
    <row r="325" ht="12.75">
      <c r="J325" s="639"/>
    </row>
    <row r="326" ht="12.75">
      <c r="J326" s="639"/>
    </row>
    <row r="327" ht="12.75">
      <c r="J327" s="639"/>
    </row>
    <row r="328" ht="12.75">
      <c r="J328" s="639"/>
    </row>
    <row r="329" ht="12.75">
      <c r="J329" s="639"/>
    </row>
    <row r="330" ht="12.75">
      <c r="J330" s="639"/>
    </row>
    <row r="331" ht="12.75">
      <c r="J331" s="639"/>
    </row>
    <row r="332" ht="12.75">
      <c r="J332" s="639"/>
    </row>
    <row r="333" ht="12.75">
      <c r="J333" s="639"/>
    </row>
    <row r="334" ht="12.75">
      <c r="J334" s="639"/>
    </row>
    <row r="335" ht="12.75">
      <c r="J335" s="639"/>
    </row>
    <row r="336" ht="12.75">
      <c r="J336" s="639"/>
    </row>
    <row r="337" ht="12.75">
      <c r="J337" s="639"/>
    </row>
    <row r="338" ht="12.75">
      <c r="J338" s="639"/>
    </row>
    <row r="339" ht="12.75">
      <c r="J339" s="639"/>
    </row>
    <row r="340" ht="12.75">
      <c r="J340" s="639"/>
    </row>
    <row r="341" ht="12.75">
      <c r="J341" s="639"/>
    </row>
    <row r="342" ht="12.75">
      <c r="J342" s="639"/>
    </row>
    <row r="343" ht="12.75">
      <c r="J343" s="639"/>
    </row>
    <row r="344" ht="12.75">
      <c r="J344" s="639"/>
    </row>
    <row r="345" ht="12.75">
      <c r="J345" s="639"/>
    </row>
    <row r="346" ht="12.75">
      <c r="J346" s="639"/>
    </row>
    <row r="347" ht="12.75">
      <c r="J347" s="639"/>
    </row>
    <row r="348" ht="12.75">
      <c r="J348" s="639"/>
    </row>
    <row r="349" ht="12.75">
      <c r="J349" s="639"/>
    </row>
    <row r="350" ht="12.75">
      <c r="J350" s="639"/>
    </row>
    <row r="351" ht="12.75">
      <c r="J351" s="639"/>
    </row>
    <row r="352" ht="12.75">
      <c r="J352" s="639"/>
    </row>
    <row r="353" ht="12.75">
      <c r="J353" s="639"/>
    </row>
    <row r="354" ht="12.75">
      <c r="J354" s="639"/>
    </row>
    <row r="355" ht="12.75">
      <c r="J355" s="639"/>
    </row>
    <row r="356" ht="12.75">
      <c r="J356" s="639"/>
    </row>
    <row r="357" ht="12.75">
      <c r="J357" s="639"/>
    </row>
    <row r="358" ht="12.75">
      <c r="J358" s="639"/>
    </row>
    <row r="359" ht="12.75">
      <c r="J359" s="639"/>
    </row>
    <row r="360" ht="12.75">
      <c r="J360" s="639"/>
    </row>
    <row r="361" ht="12.75">
      <c r="J361" s="639"/>
    </row>
    <row r="362" ht="12.75">
      <c r="J362" s="639"/>
    </row>
    <row r="363" ht="12.75">
      <c r="J363" s="639"/>
    </row>
    <row r="364" ht="12.75">
      <c r="J364" s="639"/>
    </row>
    <row r="365" ht="12.75">
      <c r="J365" s="639"/>
    </row>
    <row r="366" ht="12.75">
      <c r="J366" s="639"/>
    </row>
    <row r="367" ht="12.75">
      <c r="J367" s="639"/>
    </row>
    <row r="368" ht="12.75">
      <c r="J368" s="639"/>
    </row>
    <row r="369" ht="12.75">
      <c r="J369" s="639"/>
    </row>
    <row r="370" ht="12.75">
      <c r="J370" s="639"/>
    </row>
    <row r="371" ht="12.75">
      <c r="J371" s="639"/>
    </row>
    <row r="372" ht="12.75">
      <c r="J372" s="639"/>
    </row>
    <row r="373" ht="12.75">
      <c r="J373" s="639"/>
    </row>
    <row r="374" ht="12.75">
      <c r="J374" s="639"/>
    </row>
    <row r="375" ht="12.75">
      <c r="J375" s="639"/>
    </row>
    <row r="376" ht="12.75">
      <c r="J376" s="639"/>
    </row>
    <row r="377" ht="12.75">
      <c r="J377" s="639"/>
    </row>
    <row r="378" ht="12.75">
      <c r="J378" s="639"/>
    </row>
    <row r="379" ht="12.75">
      <c r="J379" s="639"/>
    </row>
    <row r="380" ht="12.75">
      <c r="J380" s="639"/>
    </row>
    <row r="381" ht="12.75">
      <c r="J381" s="639"/>
    </row>
    <row r="382" ht="12.75">
      <c r="J382" s="639"/>
    </row>
    <row r="383" ht="12.75">
      <c r="J383" s="639"/>
    </row>
    <row r="384" ht="12.75">
      <c r="J384" s="639"/>
    </row>
    <row r="385" ht="12.75">
      <c r="J385" s="639"/>
    </row>
    <row r="386" ht="12.75">
      <c r="J386" s="639"/>
    </row>
    <row r="387" ht="12.75">
      <c r="J387" s="639"/>
    </row>
    <row r="388" ht="12.75">
      <c r="J388" s="639"/>
    </row>
    <row r="389" ht="12.75">
      <c r="J389" s="639"/>
    </row>
    <row r="390" ht="12.75">
      <c r="J390" s="639"/>
    </row>
    <row r="391" ht="12.75">
      <c r="J391" s="639"/>
    </row>
    <row r="392" ht="12.75">
      <c r="J392" s="639"/>
    </row>
    <row r="393" ht="12.75">
      <c r="J393" s="639"/>
    </row>
    <row r="394" ht="12.75">
      <c r="J394" s="639"/>
    </row>
    <row r="395" ht="12.75">
      <c r="J395" s="639"/>
    </row>
    <row r="396" ht="12.75">
      <c r="J396" s="639"/>
    </row>
    <row r="397" ht="12.75">
      <c r="J397" s="639"/>
    </row>
    <row r="398" ht="12.75">
      <c r="J398" s="639"/>
    </row>
    <row r="399" ht="12.75">
      <c r="J399" s="639"/>
    </row>
    <row r="400" ht="12.75">
      <c r="J400" s="639"/>
    </row>
    <row r="401" ht="12.75">
      <c r="J401" s="639"/>
    </row>
    <row r="402" ht="12.75">
      <c r="J402" s="639"/>
    </row>
    <row r="403" ht="12.75">
      <c r="J403" s="639"/>
    </row>
    <row r="404" ht="12.75">
      <c r="J404" s="639"/>
    </row>
    <row r="405" ht="12.75">
      <c r="J405" s="639"/>
    </row>
    <row r="406" ht="12.75">
      <c r="J406" s="639"/>
    </row>
    <row r="407" ht="12.75">
      <c r="J407" s="639"/>
    </row>
    <row r="408" ht="12.75">
      <c r="J408" s="639"/>
    </row>
    <row r="409" ht="12.75">
      <c r="J409" s="639"/>
    </row>
    <row r="410" ht="12.75">
      <c r="J410" s="639"/>
    </row>
    <row r="411" ht="12.75">
      <c r="J411" s="639"/>
    </row>
    <row r="412" ht="12.75">
      <c r="J412" s="639"/>
    </row>
    <row r="413" ht="12.75">
      <c r="J413" s="639"/>
    </row>
    <row r="414" ht="12.75">
      <c r="J414" s="639"/>
    </row>
    <row r="415" ht="12.75">
      <c r="J415" s="639"/>
    </row>
    <row r="416" ht="12.75">
      <c r="J416" s="639"/>
    </row>
    <row r="417" ht="12.75">
      <c r="J417" s="639"/>
    </row>
    <row r="418" ht="12.75">
      <c r="J418" s="639"/>
    </row>
    <row r="419" ht="12.75">
      <c r="J419" s="639"/>
    </row>
    <row r="420" ht="12.75">
      <c r="J420" s="639"/>
    </row>
    <row r="421" ht="12.75">
      <c r="J421" s="639"/>
    </row>
    <row r="422" ht="12.75">
      <c r="J422" s="639"/>
    </row>
    <row r="423" ht="12.75">
      <c r="J423" s="639"/>
    </row>
    <row r="424" ht="12.75">
      <c r="J424" s="639"/>
    </row>
    <row r="425" ht="12.75">
      <c r="J425" s="639"/>
    </row>
    <row r="426" ht="12.75">
      <c r="J426" s="639"/>
    </row>
    <row r="427" ht="12.75">
      <c r="J427" s="639"/>
    </row>
    <row r="428" ht="12.75">
      <c r="J428" s="639"/>
    </row>
    <row r="429" ht="12.75">
      <c r="J429" s="639"/>
    </row>
    <row r="430" ht="12.75">
      <c r="J430" s="639"/>
    </row>
    <row r="431" ht="12.75">
      <c r="J431" s="639"/>
    </row>
    <row r="432" ht="12.75">
      <c r="J432" s="639"/>
    </row>
    <row r="433" ht="12.75">
      <c r="J433" s="639"/>
    </row>
    <row r="434" ht="12.75">
      <c r="J434" s="639"/>
    </row>
    <row r="435" ht="12.75">
      <c r="J435" s="639"/>
    </row>
    <row r="436" ht="12.75">
      <c r="J436" s="639"/>
    </row>
    <row r="437" ht="12.75">
      <c r="J437" s="639"/>
    </row>
    <row r="438" ht="12.75">
      <c r="J438" s="639"/>
    </row>
    <row r="439" ht="12.75">
      <c r="J439" s="639"/>
    </row>
    <row r="440" ht="12.75">
      <c r="J440" s="639"/>
    </row>
    <row r="441" ht="12.75">
      <c r="J441" s="639"/>
    </row>
    <row r="442" ht="12.75">
      <c r="J442" s="639"/>
    </row>
    <row r="443" ht="12.75">
      <c r="J443" s="639"/>
    </row>
    <row r="444" ht="12.75">
      <c r="J444" s="639"/>
    </row>
    <row r="445" ht="12.75">
      <c r="J445" s="639"/>
    </row>
    <row r="446" ht="12.75">
      <c r="J446" s="639"/>
    </row>
    <row r="447" ht="12.75">
      <c r="J447" s="639"/>
    </row>
    <row r="448" ht="12.75">
      <c r="J448" s="639"/>
    </row>
    <row r="449" ht="12.75">
      <c r="J449" s="639"/>
    </row>
    <row r="450" ht="12.75">
      <c r="J450" s="639"/>
    </row>
    <row r="451" ht="12.75">
      <c r="J451" s="639"/>
    </row>
    <row r="452" ht="12.75">
      <c r="J452" s="639"/>
    </row>
    <row r="453" ht="12.75">
      <c r="J453" s="639"/>
    </row>
    <row r="454" ht="12.75">
      <c r="J454" s="639"/>
    </row>
    <row r="455" ht="12.75">
      <c r="J455" s="639"/>
    </row>
    <row r="456" ht="12.75">
      <c r="J456" s="639"/>
    </row>
    <row r="457" ht="12.75">
      <c r="J457" s="639"/>
    </row>
    <row r="458" ht="12.75">
      <c r="J458" s="639"/>
    </row>
    <row r="459" ht="12.75">
      <c r="J459" s="639"/>
    </row>
    <row r="460" ht="12.75">
      <c r="J460" s="639"/>
    </row>
    <row r="461" ht="12.75">
      <c r="J461" s="639"/>
    </row>
    <row r="462" ht="12.75">
      <c r="J462" s="639"/>
    </row>
    <row r="463" ht="12.75">
      <c r="J463" s="639"/>
    </row>
    <row r="464" ht="12.75">
      <c r="J464" s="639"/>
    </row>
    <row r="465" ht="12.75">
      <c r="J465" s="639"/>
    </row>
    <row r="466" ht="12.75">
      <c r="J466" s="639"/>
    </row>
    <row r="467" ht="12.75">
      <c r="J467" s="639"/>
    </row>
    <row r="468" ht="12.75">
      <c r="J468" s="639"/>
    </row>
    <row r="469" ht="12.75">
      <c r="J469" s="639"/>
    </row>
    <row r="470" ht="12.75">
      <c r="J470" s="639"/>
    </row>
    <row r="471" ht="12.75">
      <c r="J471" s="639"/>
    </row>
    <row r="472" ht="12.75">
      <c r="J472" s="639"/>
    </row>
    <row r="473" ht="12.75">
      <c r="J473" s="639"/>
    </row>
    <row r="474" ht="12.75">
      <c r="J474" s="639"/>
    </row>
    <row r="475" ht="12.75">
      <c r="J475" s="639"/>
    </row>
    <row r="476" ht="12.75">
      <c r="J476" s="639"/>
    </row>
    <row r="477" ht="12.75">
      <c r="J477" s="639"/>
    </row>
    <row r="478" ht="12.75">
      <c r="J478" s="639"/>
    </row>
    <row r="479" ht="12.75">
      <c r="J479" s="639"/>
    </row>
    <row r="480" ht="12.75">
      <c r="J480" s="639"/>
    </row>
    <row r="481" ht="12.75">
      <c r="J481" s="639"/>
    </row>
    <row r="482" ht="12.75">
      <c r="J482" s="639"/>
    </row>
    <row r="483" ht="12.75">
      <c r="J483" s="639"/>
    </row>
    <row r="484" ht="12.75">
      <c r="J484" s="639"/>
    </row>
    <row r="485" ht="12.75">
      <c r="J485" s="639"/>
    </row>
    <row r="486" ht="12.75">
      <c r="J486" s="639"/>
    </row>
    <row r="487" ht="12.75">
      <c r="J487" s="639"/>
    </row>
    <row r="488" ht="12.75">
      <c r="J488" s="639"/>
    </row>
    <row r="489" ht="12.75">
      <c r="J489" s="639"/>
    </row>
    <row r="490" ht="12.75">
      <c r="J490" s="639"/>
    </row>
    <row r="491" ht="12.75">
      <c r="J491" s="639"/>
    </row>
    <row r="492" ht="12.75">
      <c r="J492" s="639"/>
    </row>
    <row r="493" ht="12.75">
      <c r="J493" s="639"/>
    </row>
    <row r="494" ht="12.75">
      <c r="J494" s="639"/>
    </row>
    <row r="495" ht="12.75">
      <c r="J495" s="639"/>
    </row>
    <row r="496" ht="12.75">
      <c r="J496" s="639"/>
    </row>
    <row r="497" ht="12.75">
      <c r="J497" s="639"/>
    </row>
    <row r="498" ht="12.75">
      <c r="J498" s="639"/>
    </row>
    <row r="499" ht="12.75">
      <c r="J499" s="639"/>
    </row>
    <row r="500" ht="12.75">
      <c r="J500" s="639"/>
    </row>
    <row r="501" ht="12.75">
      <c r="J501" s="639"/>
    </row>
    <row r="502" ht="12.75">
      <c r="J502" s="639"/>
    </row>
    <row r="503" ht="12.75">
      <c r="J503" s="639"/>
    </row>
    <row r="504" ht="12.75">
      <c r="J504" s="639"/>
    </row>
    <row r="505" ht="12.75">
      <c r="J505" s="639"/>
    </row>
    <row r="506" ht="12.75">
      <c r="J506" s="639"/>
    </row>
    <row r="507" ht="12.75">
      <c r="J507" s="639"/>
    </row>
    <row r="508" ht="12.75">
      <c r="J508" s="639"/>
    </row>
    <row r="509" ht="12.75">
      <c r="J509" s="639"/>
    </row>
    <row r="510" ht="12.75">
      <c r="J510" s="639"/>
    </row>
    <row r="511" ht="12.75">
      <c r="J511" s="639"/>
    </row>
    <row r="512" ht="12.75">
      <c r="J512" s="639"/>
    </row>
    <row r="513" ht="12.75">
      <c r="J513" s="639"/>
    </row>
    <row r="514" ht="12.75">
      <c r="J514" s="639"/>
    </row>
    <row r="515" ht="12.75">
      <c r="J515" s="639"/>
    </row>
    <row r="516" ht="12.75">
      <c r="J516" s="639"/>
    </row>
    <row r="517" ht="12.75">
      <c r="J517" s="639"/>
    </row>
    <row r="518" ht="12.75">
      <c r="J518" s="639"/>
    </row>
    <row r="519" ht="12.75">
      <c r="J519" s="639"/>
    </row>
    <row r="520" ht="12.75">
      <c r="J520" s="639"/>
    </row>
    <row r="521" ht="12.75">
      <c r="J521" s="639"/>
    </row>
    <row r="522" ht="12.75">
      <c r="J522" s="639"/>
    </row>
    <row r="523" ht="12.75">
      <c r="J523" s="639"/>
    </row>
    <row r="524" ht="12.75">
      <c r="J524" s="639"/>
    </row>
    <row r="525" ht="12.75">
      <c r="J525" s="639"/>
    </row>
    <row r="526" ht="12.75">
      <c r="J526" s="639"/>
    </row>
    <row r="527" ht="12.75">
      <c r="J527" s="639"/>
    </row>
    <row r="528" ht="12.75">
      <c r="J528" s="639"/>
    </row>
    <row r="529" ht="12.75">
      <c r="J529" s="639"/>
    </row>
    <row r="530" ht="12.75">
      <c r="J530" s="639"/>
    </row>
    <row r="531" ht="12.75">
      <c r="J531" s="639"/>
    </row>
    <row r="532" ht="12.75">
      <c r="J532" s="639"/>
    </row>
    <row r="533" ht="12.75">
      <c r="J533" s="639"/>
    </row>
    <row r="534" ht="12.75">
      <c r="J534" s="639"/>
    </row>
    <row r="535" ht="12.75">
      <c r="J535" s="639"/>
    </row>
    <row r="536" ht="12.75">
      <c r="J536" s="639"/>
    </row>
    <row r="537" ht="12.75">
      <c r="J537" s="639"/>
    </row>
    <row r="538" ht="12.75">
      <c r="J538" s="639"/>
    </row>
    <row r="539" ht="12.75">
      <c r="J539" s="639"/>
    </row>
    <row r="540" ht="12.75">
      <c r="J540" s="639"/>
    </row>
    <row r="541" ht="12.75">
      <c r="J541" s="639"/>
    </row>
    <row r="542" ht="12.75">
      <c r="J542" s="639"/>
    </row>
    <row r="543" ht="12.75">
      <c r="J543" s="639"/>
    </row>
    <row r="544" ht="12.75">
      <c r="J544" s="639"/>
    </row>
    <row r="545" ht="12.75">
      <c r="J545" s="639"/>
    </row>
    <row r="546" ht="12.75">
      <c r="J546" s="639"/>
    </row>
    <row r="547" ht="12.75">
      <c r="J547" s="639"/>
    </row>
    <row r="548" ht="12.75">
      <c r="J548" s="639"/>
    </row>
    <row r="549" ht="12.75">
      <c r="J549" s="639"/>
    </row>
    <row r="550" ht="12.75">
      <c r="J550" s="639"/>
    </row>
    <row r="551" ht="12.75">
      <c r="J551" s="639"/>
    </row>
    <row r="552" ht="12.75">
      <c r="J552" s="639"/>
    </row>
    <row r="553" ht="12.75">
      <c r="J553" s="639"/>
    </row>
    <row r="554" ht="12.75">
      <c r="J554" s="639"/>
    </row>
    <row r="555" ht="12.75">
      <c r="J555" s="639"/>
    </row>
    <row r="556" ht="12.75">
      <c r="J556" s="639"/>
    </row>
    <row r="557" ht="12.75">
      <c r="J557" s="639"/>
    </row>
    <row r="558" ht="12.75">
      <c r="J558" s="639"/>
    </row>
    <row r="559" ht="12.75">
      <c r="J559" s="639"/>
    </row>
    <row r="560" ht="12.75">
      <c r="J560" s="639"/>
    </row>
    <row r="561" ht="12.75">
      <c r="J561" s="639"/>
    </row>
    <row r="562" ht="12.75">
      <c r="J562" s="639"/>
    </row>
    <row r="563" ht="12.75">
      <c r="J563" s="639"/>
    </row>
    <row r="564" ht="12.75">
      <c r="J564" s="639"/>
    </row>
    <row r="565" ht="12.75">
      <c r="J565" s="639"/>
    </row>
    <row r="566" ht="12.75">
      <c r="J566" s="639"/>
    </row>
    <row r="567" ht="12.75">
      <c r="J567" s="639"/>
    </row>
    <row r="568" ht="12.75">
      <c r="J568" s="639"/>
    </row>
    <row r="569" ht="12.75">
      <c r="J569" s="639"/>
    </row>
    <row r="570" ht="12.75">
      <c r="J570" s="639"/>
    </row>
    <row r="571" ht="12.75">
      <c r="J571" s="639"/>
    </row>
    <row r="572" ht="12.75">
      <c r="J572" s="639"/>
    </row>
    <row r="573" ht="12.75">
      <c r="J573" s="639"/>
    </row>
    <row r="574" ht="12.75">
      <c r="J574" s="639"/>
    </row>
    <row r="575" ht="12.75">
      <c r="J575" s="639"/>
    </row>
    <row r="576" ht="12.75">
      <c r="J576" s="639"/>
    </row>
    <row r="577" ht="12.75">
      <c r="J577" s="639"/>
    </row>
    <row r="578" ht="12.75">
      <c r="J578" s="639"/>
    </row>
    <row r="579" ht="12.75">
      <c r="J579" s="639"/>
    </row>
    <row r="580" ht="12.75">
      <c r="J580" s="639"/>
    </row>
    <row r="581" ht="12.75">
      <c r="J581" s="639"/>
    </row>
    <row r="582" ht="12.75">
      <c r="J582" s="639"/>
    </row>
    <row r="583" ht="12.75">
      <c r="J583" s="639"/>
    </row>
    <row r="584" ht="12.75">
      <c r="J584" s="639"/>
    </row>
    <row r="585" ht="12.75">
      <c r="J585" s="639"/>
    </row>
    <row r="586" ht="12.75">
      <c r="J586" s="639"/>
    </row>
    <row r="587" ht="12.75">
      <c r="J587" s="639"/>
    </row>
    <row r="588" ht="12.75">
      <c r="J588" s="639"/>
    </row>
    <row r="589" ht="12.75">
      <c r="J589" s="639"/>
    </row>
    <row r="590" ht="12.75">
      <c r="J590" s="639"/>
    </row>
    <row r="591" ht="12.75">
      <c r="J591" s="639"/>
    </row>
    <row r="592" ht="12.75">
      <c r="J592" s="639"/>
    </row>
    <row r="593" ht="12.75">
      <c r="J593" s="639"/>
    </row>
    <row r="594" ht="12.75">
      <c r="J594" s="639"/>
    </row>
    <row r="595" ht="12.75">
      <c r="J595" s="639"/>
    </row>
    <row r="596" ht="12.75">
      <c r="J596" s="639"/>
    </row>
    <row r="597" ht="12.75">
      <c r="J597" s="639"/>
    </row>
    <row r="598" ht="12.75">
      <c r="J598" s="639"/>
    </row>
    <row r="599" ht="12.75">
      <c r="J599" s="639"/>
    </row>
    <row r="600" ht="12.75">
      <c r="J600" s="639"/>
    </row>
    <row r="601" ht="12.75">
      <c r="J601" s="639"/>
    </row>
    <row r="602" ht="12.75">
      <c r="J602" s="639"/>
    </row>
    <row r="603" ht="12.75">
      <c r="J603" s="639"/>
    </row>
    <row r="604" ht="12.75">
      <c r="J604" s="639"/>
    </row>
    <row r="605" ht="12.75">
      <c r="J605" s="639"/>
    </row>
    <row r="606" ht="12.75">
      <c r="J606" s="639"/>
    </row>
    <row r="607" ht="12.75">
      <c r="J607" s="639"/>
    </row>
    <row r="608" ht="12.75">
      <c r="J608" s="639"/>
    </row>
    <row r="609" ht="12.75">
      <c r="J609" s="639"/>
    </row>
    <row r="610" ht="12.75">
      <c r="J610" s="639"/>
    </row>
    <row r="611" ht="12.75">
      <c r="J611" s="639"/>
    </row>
    <row r="612" ht="12.75">
      <c r="J612" s="639"/>
    </row>
    <row r="613" ht="12.75">
      <c r="J613" s="639"/>
    </row>
    <row r="614" ht="12.75">
      <c r="J614" s="639"/>
    </row>
    <row r="615" ht="12.75">
      <c r="J615" s="639"/>
    </row>
    <row r="616" ht="12.75">
      <c r="J616" s="639"/>
    </row>
    <row r="617" ht="12.75">
      <c r="J617" s="639"/>
    </row>
    <row r="618" ht="12.75">
      <c r="J618" s="639"/>
    </row>
    <row r="619" ht="12.75">
      <c r="J619" s="639"/>
    </row>
    <row r="620" ht="12.75">
      <c r="J620" s="639"/>
    </row>
    <row r="621" ht="12.75">
      <c r="J621" s="639"/>
    </row>
    <row r="622" ht="12.75">
      <c r="J622" s="639"/>
    </row>
    <row r="623" ht="12.75">
      <c r="J623" s="639"/>
    </row>
    <row r="624" ht="12.75">
      <c r="J624" s="639"/>
    </row>
    <row r="625" ht="12.75">
      <c r="J625" s="639"/>
    </row>
    <row r="626" ht="12.75">
      <c r="J626" s="639"/>
    </row>
    <row r="627" ht="12.75">
      <c r="J627" s="639"/>
    </row>
    <row r="628" ht="12.75">
      <c r="J628" s="639"/>
    </row>
    <row r="629" ht="12.75">
      <c r="J629" s="639"/>
    </row>
    <row r="630" ht="12.75">
      <c r="J630" s="639"/>
    </row>
    <row r="631" ht="12.75">
      <c r="J631" s="639"/>
    </row>
    <row r="632" ht="12.75">
      <c r="J632" s="639"/>
    </row>
    <row r="633" ht="12.75">
      <c r="J633" s="639"/>
    </row>
    <row r="634" ht="12.75">
      <c r="J634" s="639"/>
    </row>
    <row r="635" ht="12.75">
      <c r="J635" s="639"/>
    </row>
    <row r="636" ht="12.75">
      <c r="J636" s="639"/>
    </row>
    <row r="637" ht="12.75">
      <c r="J637" s="639"/>
    </row>
    <row r="638" ht="12.75">
      <c r="J638" s="639"/>
    </row>
    <row r="639" ht="12.75">
      <c r="J639" s="639"/>
    </row>
    <row r="640" ht="12.75">
      <c r="J640" s="639"/>
    </row>
    <row r="641" ht="12.75">
      <c r="J641" s="639"/>
    </row>
    <row r="642" ht="12.75">
      <c r="J642" s="639"/>
    </row>
    <row r="643" ht="12.75">
      <c r="J643" s="639"/>
    </row>
    <row r="644" ht="12.75">
      <c r="J644" s="639"/>
    </row>
    <row r="645" ht="12.75">
      <c r="J645" s="639"/>
    </row>
    <row r="646" ht="12.75">
      <c r="J646" s="639"/>
    </row>
    <row r="647" ht="12.75">
      <c r="J647" s="639"/>
    </row>
  </sheetData>
  <printOptions horizontalCentered="1"/>
  <pageMargins left="0.5" right="0.5" top="0.75" bottom="0.5" header="0.5" footer="0.5"/>
  <pageSetup horizontalDpi="600" verticalDpi="600" orientation="landscape" scale="7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2"/>
  <sheetViews>
    <sheetView workbookViewId="0" topLeftCell="A1">
      <selection activeCell="A59" sqref="A59"/>
    </sheetView>
  </sheetViews>
  <sheetFormatPr defaultColWidth="9.140625" defaultRowHeight="12.75"/>
  <cols>
    <col min="1" max="1" width="2.7109375" style="2" customWidth="1"/>
    <col min="2" max="2" width="70.7109375" style="2" customWidth="1"/>
    <col min="3" max="3" width="14.7109375" style="2" customWidth="1"/>
    <col min="4" max="4" width="3.7109375" style="2" hidden="1" customWidth="1"/>
    <col min="5" max="5" width="14.7109375" style="53" customWidth="1"/>
    <col min="6" max="16384" width="8.00390625" style="53" customWidth="1"/>
  </cols>
  <sheetData>
    <row r="1" spans="1:5" s="50" customFormat="1" ht="15.75">
      <c r="A1" s="46" t="s">
        <v>2063</v>
      </c>
      <c r="B1" s="6"/>
      <c r="C1" s="47"/>
      <c r="D1" s="48"/>
      <c r="E1" s="49"/>
    </row>
    <row r="2" spans="1:5" ht="15.75">
      <c r="A2" s="51" t="s">
        <v>2092</v>
      </c>
      <c r="B2" s="12"/>
      <c r="C2" s="48"/>
      <c r="D2" s="48"/>
      <c r="E2" s="52"/>
    </row>
    <row r="3" spans="1:5" s="50" customFormat="1" ht="15.75">
      <c r="A3" s="51" t="s">
        <v>2053</v>
      </c>
      <c r="B3" s="12"/>
      <c r="C3" s="48"/>
      <c r="D3" s="48"/>
      <c r="E3" s="54"/>
    </row>
    <row r="4" spans="1:5" ht="12.75" customHeight="1">
      <c r="A4" s="17" t="s">
        <v>2064</v>
      </c>
      <c r="B4" s="18"/>
      <c r="C4" s="55"/>
      <c r="D4" s="48"/>
      <c r="E4" s="56"/>
    </row>
    <row r="5" spans="1:5" ht="15.75" customHeight="1">
      <c r="A5" s="57"/>
      <c r="B5" s="58"/>
      <c r="C5" s="59">
        <v>2005</v>
      </c>
      <c r="D5" s="60"/>
      <c r="E5" s="59">
        <v>2004</v>
      </c>
    </row>
    <row r="6" spans="1:5" ht="12.75" customHeight="1">
      <c r="A6" s="61" t="s">
        <v>2093</v>
      </c>
      <c r="B6" s="62"/>
      <c r="C6" s="63"/>
      <c r="D6" s="64"/>
      <c r="E6" s="65"/>
    </row>
    <row r="7" spans="1:5" s="67" customFormat="1" ht="12.75" customHeight="1">
      <c r="A7" s="30"/>
      <c r="B7" s="31" t="s">
        <v>2125</v>
      </c>
      <c r="C7" s="34">
        <v>114611</v>
      </c>
      <c r="D7" s="66"/>
      <c r="E7" s="34">
        <v>108763</v>
      </c>
    </row>
    <row r="8" spans="1:5" s="67" customFormat="1" ht="12.75" customHeight="1">
      <c r="A8" s="30"/>
      <c r="B8" s="31" t="s">
        <v>2126</v>
      </c>
      <c r="C8" s="36">
        <v>26035</v>
      </c>
      <c r="D8" s="68"/>
      <c r="E8" s="36">
        <v>28468</v>
      </c>
    </row>
    <row r="9" spans="1:5" s="70" customFormat="1" ht="12.75" customHeight="1">
      <c r="A9" s="23"/>
      <c r="B9" s="24" t="s">
        <v>2094</v>
      </c>
      <c r="C9" s="39">
        <f>C7-C8</f>
        <v>88576</v>
      </c>
      <c r="D9" s="69"/>
      <c r="E9" s="39">
        <v>80295</v>
      </c>
    </row>
    <row r="10" spans="1:5" s="71" customFormat="1" ht="12.75" customHeight="1">
      <c r="A10" s="30"/>
      <c r="B10" s="31" t="s">
        <v>2095</v>
      </c>
      <c r="C10" s="36">
        <v>28267</v>
      </c>
      <c r="D10" s="68"/>
      <c r="E10" s="36">
        <v>26783</v>
      </c>
    </row>
    <row r="11" spans="1:5" s="71" customFormat="1" ht="12.75" customHeight="1">
      <c r="A11" s="30"/>
      <c r="B11" s="31" t="s">
        <v>2096</v>
      </c>
      <c r="C11" s="36">
        <v>5638</v>
      </c>
      <c r="D11" s="68"/>
      <c r="E11" s="36">
        <v>4462</v>
      </c>
    </row>
    <row r="12" spans="1:5" s="71" customFormat="1" ht="12.75" customHeight="1">
      <c r="A12" s="30"/>
      <c r="B12" s="31" t="s">
        <v>2097</v>
      </c>
      <c r="C12" s="36">
        <v>12354</v>
      </c>
      <c r="D12" s="68"/>
      <c r="E12" s="36">
        <v>11562</v>
      </c>
    </row>
    <row r="13" spans="1:5" s="71" customFormat="1" ht="12.75" customHeight="1">
      <c r="A13" s="30"/>
      <c r="B13" s="31" t="s">
        <v>2098</v>
      </c>
      <c r="C13" s="36">
        <v>2974</v>
      </c>
      <c r="D13" s="68"/>
      <c r="E13" s="36">
        <v>1837</v>
      </c>
    </row>
    <row r="14" spans="1:5" s="71" customFormat="1" ht="12.75" customHeight="1">
      <c r="A14" s="30"/>
      <c r="B14" s="31" t="s">
        <v>2099</v>
      </c>
      <c r="C14" s="36"/>
      <c r="D14" s="68"/>
      <c r="E14" s="36"/>
    </row>
    <row r="15" spans="1:5" s="71" customFormat="1" ht="12.75" customHeight="1">
      <c r="A15" s="30"/>
      <c r="B15" s="31" t="s">
        <v>2109</v>
      </c>
      <c r="C15" s="36">
        <v>6919</v>
      </c>
      <c r="D15" s="68"/>
      <c r="E15" s="36">
        <v>4982</v>
      </c>
    </row>
    <row r="16" spans="1:5" s="71" customFormat="1" ht="12.75" customHeight="1">
      <c r="A16" s="30"/>
      <c r="B16" s="31" t="s">
        <v>2110</v>
      </c>
      <c r="C16" s="36">
        <v>5024</v>
      </c>
      <c r="D16" s="68"/>
      <c r="E16" s="36">
        <v>5741</v>
      </c>
    </row>
    <row r="17" spans="1:5" s="71" customFormat="1" ht="12.75" customHeight="1">
      <c r="A17" s="30"/>
      <c r="B17" s="31" t="s">
        <v>2111</v>
      </c>
      <c r="C17" s="36">
        <v>33445</v>
      </c>
      <c r="D17" s="68"/>
      <c r="E17" s="36">
        <v>30261</v>
      </c>
    </row>
    <row r="18" spans="1:5" s="71" customFormat="1" ht="12.75" customHeight="1">
      <c r="A18" s="30"/>
      <c r="B18" s="31" t="s">
        <v>1981</v>
      </c>
      <c r="C18" s="36">
        <v>307</v>
      </c>
      <c r="D18" s="68"/>
      <c r="E18" s="36">
        <v>284</v>
      </c>
    </row>
    <row r="19" spans="1:5" s="71" customFormat="1" ht="12.75" customHeight="1">
      <c r="A19" s="30"/>
      <c r="B19" s="31" t="s">
        <v>1982</v>
      </c>
      <c r="C19" s="36">
        <v>8611</v>
      </c>
      <c r="D19" s="68"/>
      <c r="E19" s="36">
        <v>7961</v>
      </c>
    </row>
    <row r="20" spans="1:5" s="71" customFormat="1" ht="12.75" customHeight="1">
      <c r="A20" s="23"/>
      <c r="B20" s="62" t="s">
        <v>2106</v>
      </c>
      <c r="C20" s="39">
        <f>SUM(C9:C19)</f>
        <v>192115</v>
      </c>
      <c r="D20" s="69"/>
      <c r="E20" s="39">
        <f>SUM(E9:E19)</f>
        <v>174168</v>
      </c>
    </row>
    <row r="21" spans="1:5" ht="12.75" customHeight="1">
      <c r="A21" s="61"/>
      <c r="B21" s="62"/>
      <c r="C21" s="36"/>
      <c r="D21" s="68"/>
      <c r="E21" s="36"/>
    </row>
    <row r="22" spans="1:5" s="71" customFormat="1" ht="12.75" customHeight="1">
      <c r="A22" s="23" t="s">
        <v>2123</v>
      </c>
      <c r="B22" s="24"/>
      <c r="C22" s="36"/>
      <c r="D22" s="68"/>
      <c r="E22" s="36"/>
    </row>
    <row r="23" spans="1:5" s="71" customFormat="1" ht="12.75" customHeight="1">
      <c r="A23" s="30"/>
      <c r="B23" s="31" t="s">
        <v>2124</v>
      </c>
      <c r="C23" s="36">
        <v>150723</v>
      </c>
      <c r="D23" s="68"/>
      <c r="E23" s="36">
        <v>144161</v>
      </c>
    </row>
    <row r="24" spans="1:5" s="71" customFormat="1" ht="12.75" customHeight="1">
      <c r="A24" s="30"/>
      <c r="B24" s="31" t="s">
        <v>1983</v>
      </c>
      <c r="C24" s="36">
        <v>32912</v>
      </c>
      <c r="D24" s="68"/>
      <c r="E24" s="36">
        <v>31227</v>
      </c>
    </row>
    <row r="25" spans="1:5" s="71" customFormat="1" ht="12.75" customHeight="1">
      <c r="A25" s="30"/>
      <c r="B25" s="31" t="s">
        <v>1984</v>
      </c>
      <c r="C25" s="36">
        <v>69133</v>
      </c>
      <c r="D25" s="68"/>
      <c r="E25" s="36">
        <v>57286</v>
      </c>
    </row>
    <row r="26" spans="1:5" s="71" customFormat="1" ht="12.75" customHeight="1">
      <c r="A26" s="30"/>
      <c r="B26" s="31" t="s">
        <v>1985</v>
      </c>
      <c r="C26" s="36">
        <v>7270</v>
      </c>
      <c r="D26" s="68"/>
      <c r="E26" s="36">
        <v>6780</v>
      </c>
    </row>
    <row r="27" spans="1:5" s="71" customFormat="1" ht="12.75" customHeight="1">
      <c r="A27" s="30"/>
      <c r="B27" s="31" t="s">
        <v>2127</v>
      </c>
      <c r="C27" s="36">
        <v>12033</v>
      </c>
      <c r="D27" s="68"/>
      <c r="E27" s="36">
        <v>8350</v>
      </c>
    </row>
    <row r="28" spans="1:5" s="71" customFormat="1" ht="12.75" customHeight="1">
      <c r="A28" s="23"/>
      <c r="B28" s="62" t="s">
        <v>2107</v>
      </c>
      <c r="C28" s="39">
        <f>SUM(C23:C27)</f>
        <v>272071</v>
      </c>
      <c r="D28" s="69"/>
      <c r="E28" s="39">
        <f>SUM(E23:E27)</f>
        <v>247804</v>
      </c>
    </row>
    <row r="29" spans="1:5" ht="12.75" customHeight="1">
      <c r="A29" s="61"/>
      <c r="B29" s="62"/>
      <c r="C29" s="36"/>
      <c r="D29" s="68"/>
      <c r="E29" s="36"/>
    </row>
    <row r="30" spans="1:5" s="71" customFormat="1" ht="12.75" customHeight="1">
      <c r="A30" s="23" t="s">
        <v>2054</v>
      </c>
      <c r="B30" s="24"/>
      <c r="C30" s="39">
        <f>C20-C28</f>
        <v>-79956</v>
      </c>
      <c r="D30" s="69"/>
      <c r="E30" s="39">
        <f>E20-E28</f>
        <v>-73636</v>
      </c>
    </row>
    <row r="31" spans="1:5" ht="12.75" customHeight="1">
      <c r="A31" s="61"/>
      <c r="B31" s="62"/>
      <c r="C31" s="36"/>
      <c r="D31" s="68"/>
      <c r="E31" s="36"/>
    </row>
    <row r="32" spans="1:5" s="71" customFormat="1" ht="12.75" customHeight="1">
      <c r="A32" s="30"/>
      <c r="B32" s="31" t="s">
        <v>1995</v>
      </c>
      <c r="C32" s="36">
        <v>73894</v>
      </c>
      <c r="D32" s="68"/>
      <c r="E32" s="36">
        <v>73383</v>
      </c>
    </row>
    <row r="33" spans="1:5" ht="12.75" customHeight="1">
      <c r="A33" s="61"/>
      <c r="B33" s="62"/>
      <c r="C33" s="36"/>
      <c r="D33" s="68"/>
      <c r="E33" s="36"/>
    </row>
    <row r="34" spans="1:5" s="71" customFormat="1" ht="12.75" customHeight="1">
      <c r="A34" s="23" t="s">
        <v>2055</v>
      </c>
      <c r="B34" s="24"/>
      <c r="C34" s="36"/>
      <c r="D34" s="68"/>
      <c r="E34" s="36"/>
    </row>
    <row r="35" spans="1:5" s="71" customFormat="1" ht="12.75" customHeight="1">
      <c r="A35" s="23" t="s">
        <v>2056</v>
      </c>
      <c r="B35" s="72"/>
      <c r="C35" s="39">
        <f>C30+C32</f>
        <v>-6062</v>
      </c>
      <c r="D35" s="69"/>
      <c r="E35" s="39">
        <f>E30+E32</f>
        <v>-253</v>
      </c>
    </row>
    <row r="36" spans="1:5" ht="12.75" customHeight="1">
      <c r="A36" s="61"/>
      <c r="B36" s="62"/>
      <c r="C36" s="36"/>
      <c r="D36" s="68"/>
      <c r="E36" s="36"/>
    </row>
    <row r="37" spans="1:5" s="71" customFormat="1" ht="12.75" customHeight="1">
      <c r="A37" s="23" t="s">
        <v>1996</v>
      </c>
      <c r="B37" s="24"/>
      <c r="C37" s="36"/>
      <c r="D37" s="68"/>
      <c r="E37" s="36"/>
    </row>
    <row r="38" spans="1:5" s="71" customFormat="1" ht="12.75" customHeight="1">
      <c r="A38" s="30"/>
      <c r="B38" s="31" t="s">
        <v>1997</v>
      </c>
      <c r="C38" s="36">
        <v>10847</v>
      </c>
      <c r="D38" s="68"/>
      <c r="E38" s="36">
        <v>16296</v>
      </c>
    </row>
    <row r="39" spans="1:5" s="71" customFormat="1" ht="12.75" customHeight="1">
      <c r="A39" s="30"/>
      <c r="B39" s="31" t="s">
        <v>2128</v>
      </c>
      <c r="C39" s="36">
        <v>13190</v>
      </c>
      <c r="D39" s="68"/>
      <c r="E39" s="36">
        <v>6517</v>
      </c>
    </row>
    <row r="40" spans="1:5" s="71" customFormat="1" ht="12.75" customHeight="1">
      <c r="A40" s="30"/>
      <c r="B40" s="31" t="s">
        <v>1999</v>
      </c>
      <c r="C40" s="36">
        <v>-1912</v>
      </c>
      <c r="D40" s="68"/>
      <c r="E40" s="36">
        <v>-1438</v>
      </c>
    </row>
    <row r="41" spans="1:5" s="71" customFormat="1" ht="12.75" customHeight="1">
      <c r="A41" s="30"/>
      <c r="B41" s="31" t="s">
        <v>2000</v>
      </c>
      <c r="C41" s="36">
        <v>0</v>
      </c>
      <c r="D41" s="68"/>
      <c r="E41" s="36">
        <v>-3</v>
      </c>
    </row>
    <row r="42" spans="1:5" s="70" customFormat="1" ht="12.75" customHeight="1">
      <c r="A42" s="23"/>
      <c r="B42" s="24" t="s">
        <v>2108</v>
      </c>
      <c r="C42" s="39">
        <f>SUM(C38:C41)</f>
        <v>22125</v>
      </c>
      <c r="D42" s="69"/>
      <c r="E42" s="39">
        <f>SUM(E38:E41)</f>
        <v>21372</v>
      </c>
    </row>
    <row r="43" spans="1:5" ht="12.75" customHeight="1">
      <c r="A43" s="61"/>
      <c r="B43" s="62"/>
      <c r="C43" s="36"/>
      <c r="D43" s="68"/>
      <c r="E43" s="36"/>
    </row>
    <row r="44" spans="1:5" s="125" customFormat="1" ht="12.75" customHeight="1">
      <c r="A44" s="61" t="s">
        <v>2057</v>
      </c>
      <c r="B44" s="62"/>
      <c r="C44" s="39">
        <f>SUM(C35+C42)</f>
        <v>16063</v>
      </c>
      <c r="D44" s="39">
        <f>SUM(D35+D42)</f>
        <v>0</v>
      </c>
      <c r="E44" s="39">
        <f>SUM(E35+E42)</f>
        <v>21119</v>
      </c>
    </row>
    <row r="45" spans="1:5" ht="12.75" customHeight="1">
      <c r="A45" s="61"/>
      <c r="B45" s="62"/>
      <c r="C45" s="36"/>
      <c r="D45" s="68"/>
      <c r="E45" s="36"/>
    </row>
    <row r="46" spans="1:5" s="71" customFormat="1" ht="12.75" customHeight="1">
      <c r="A46" s="30"/>
      <c r="B46" s="31" t="s">
        <v>1991</v>
      </c>
      <c r="C46" s="36">
        <v>4018</v>
      </c>
      <c r="D46" s="68"/>
      <c r="E46" s="36">
        <v>1799</v>
      </c>
    </row>
    <row r="47" spans="1:5" s="67" customFormat="1" ht="12.75" customHeight="1">
      <c r="A47" s="30"/>
      <c r="B47" s="31" t="s">
        <v>2002</v>
      </c>
      <c r="C47" s="36">
        <v>2000</v>
      </c>
      <c r="D47" s="68"/>
      <c r="E47" s="36">
        <v>0</v>
      </c>
    </row>
    <row r="48" spans="1:5" s="67" customFormat="1" ht="12.75" customHeight="1">
      <c r="A48" s="30"/>
      <c r="B48" s="31" t="s">
        <v>2003</v>
      </c>
      <c r="C48" s="36">
        <v>9416</v>
      </c>
      <c r="D48" s="68"/>
      <c r="E48" s="36">
        <v>2887</v>
      </c>
    </row>
    <row r="49" spans="1:5" s="67" customFormat="1" ht="12.75" customHeight="1">
      <c r="A49" s="30"/>
      <c r="B49" s="31" t="s">
        <v>2004</v>
      </c>
      <c r="C49" s="36">
        <v>-385</v>
      </c>
      <c r="D49" s="68"/>
      <c r="E49" s="36">
        <v>94</v>
      </c>
    </row>
    <row r="50" spans="1:5" s="67" customFormat="1" ht="12.75" customHeight="1">
      <c r="A50" s="30"/>
      <c r="B50" s="31" t="s">
        <v>2005</v>
      </c>
      <c r="C50" s="36">
        <v>672</v>
      </c>
      <c r="D50" s="68"/>
      <c r="E50" s="36">
        <v>664</v>
      </c>
    </row>
    <row r="51" spans="1:5" s="67" customFormat="1" ht="12.75" customHeight="1">
      <c r="A51" s="30"/>
      <c r="B51" s="31" t="s">
        <v>1992</v>
      </c>
      <c r="C51" s="36">
        <v>-251</v>
      </c>
      <c r="D51" s="68"/>
      <c r="E51" s="36">
        <v>806</v>
      </c>
    </row>
    <row r="52" spans="1:5" ht="12.75" customHeight="1">
      <c r="A52" s="61"/>
      <c r="B52" s="62"/>
      <c r="C52" s="36"/>
      <c r="D52" s="68"/>
      <c r="E52" s="36"/>
    </row>
    <row r="53" spans="1:5" s="67" customFormat="1" ht="12.75" customHeight="1">
      <c r="A53" s="27" t="s">
        <v>2105</v>
      </c>
      <c r="C53" s="39">
        <f>SUM(C44:C51)</f>
        <v>31533</v>
      </c>
      <c r="D53" s="39">
        <f>SUM(D44:D51)</f>
        <v>0</v>
      </c>
      <c r="E53" s="39">
        <f>SUM(E44:E51)</f>
        <v>27369</v>
      </c>
    </row>
    <row r="54" spans="1:5" ht="12.75" customHeight="1">
      <c r="A54" s="61"/>
      <c r="B54" s="62"/>
      <c r="C54" s="36"/>
      <c r="D54" s="68"/>
      <c r="E54" s="36"/>
    </row>
    <row r="55" spans="1:5" s="73" customFormat="1" ht="12.75" customHeight="1">
      <c r="A55" s="27" t="s">
        <v>2059</v>
      </c>
      <c r="C55" s="39">
        <f>E57</f>
        <v>286914</v>
      </c>
      <c r="D55" s="69"/>
      <c r="E55" s="39">
        <v>259545</v>
      </c>
    </row>
    <row r="56" spans="1:5" ht="12.75" customHeight="1">
      <c r="A56" s="61"/>
      <c r="B56" s="62"/>
      <c r="C56" s="32"/>
      <c r="E56" s="32"/>
    </row>
    <row r="57" spans="1:5" s="73" customFormat="1" ht="12.75" customHeight="1">
      <c r="A57" s="27" t="s">
        <v>2006</v>
      </c>
      <c r="B57" s="74"/>
      <c r="C57" s="41">
        <f>C55+C53</f>
        <v>318447</v>
      </c>
      <c r="D57" s="75"/>
      <c r="E57" s="41">
        <f>E55+E53</f>
        <v>286914</v>
      </c>
    </row>
    <row r="58" spans="1:5" s="67" customFormat="1" ht="12.75">
      <c r="A58" s="2"/>
      <c r="B58" s="2"/>
      <c r="C58" s="2"/>
      <c r="D58" s="2"/>
      <c r="E58" s="76"/>
    </row>
    <row r="59" spans="1:256" s="44" customFormat="1" ht="12.75">
      <c r="A59" s="126" t="s">
        <v>2112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6"/>
      <c r="GE59" s="126"/>
      <c r="GF59" s="126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</row>
    <row r="60" spans="1:4" s="67" customFormat="1" ht="12.75">
      <c r="A60" s="2"/>
      <c r="B60" s="2"/>
      <c r="C60" s="2"/>
      <c r="D60" s="2"/>
    </row>
    <row r="61" spans="1:4" s="67" customFormat="1" ht="12.75">
      <c r="A61" s="2"/>
      <c r="B61" s="2"/>
      <c r="C61" s="2"/>
      <c r="D61" s="2"/>
    </row>
    <row r="62" spans="1:4" s="67" customFormat="1" ht="12.75">
      <c r="A62" s="2"/>
      <c r="B62" s="2"/>
      <c r="C62" s="2"/>
      <c r="D62" s="2"/>
    </row>
    <row r="63" spans="1:4" s="67" customFormat="1" ht="12.75">
      <c r="A63" s="2"/>
      <c r="B63" s="2"/>
      <c r="C63" s="2"/>
      <c r="D63" s="2"/>
    </row>
    <row r="64" spans="1:4" s="67" customFormat="1" ht="12.75">
      <c r="A64" s="2"/>
      <c r="B64" s="2"/>
      <c r="C64" s="2"/>
      <c r="D64" s="2"/>
    </row>
    <row r="65" spans="1:4" s="67" customFormat="1" ht="12.75">
      <c r="A65" s="2"/>
      <c r="B65" s="2"/>
      <c r="C65" s="2"/>
      <c r="D65" s="2"/>
    </row>
    <row r="66" spans="2:4" s="67" customFormat="1" ht="12.75">
      <c r="B66" s="2"/>
      <c r="C66" s="2"/>
      <c r="D66" s="2"/>
    </row>
    <row r="67" spans="1:4" s="67" customFormat="1" ht="12.75">
      <c r="A67" s="2"/>
      <c r="B67" s="2"/>
      <c r="C67" s="2"/>
      <c r="D67" s="2"/>
    </row>
    <row r="68" spans="1:4" s="67" customFormat="1" ht="12.75">
      <c r="A68" s="2"/>
      <c r="B68" s="2"/>
      <c r="C68" s="2"/>
      <c r="D68" s="2"/>
    </row>
    <row r="69" spans="1:4" s="67" customFormat="1" ht="12.75">
      <c r="A69" s="2"/>
      <c r="B69" s="2"/>
      <c r="C69" s="2"/>
      <c r="D69" s="2"/>
    </row>
    <row r="70" spans="1:4" s="67" customFormat="1" ht="12.75">
      <c r="A70" s="2"/>
      <c r="B70" s="2"/>
      <c r="C70" s="2"/>
      <c r="D70" s="2"/>
    </row>
    <row r="71" spans="1:4" s="67" customFormat="1" ht="12.75">
      <c r="A71" s="2"/>
      <c r="B71" s="2"/>
      <c r="C71" s="2"/>
      <c r="D71" s="2"/>
    </row>
    <row r="72" spans="1:4" s="67" customFormat="1" ht="12.75">
      <c r="A72" s="2"/>
      <c r="B72" s="2"/>
      <c r="C72" s="2"/>
      <c r="D72" s="2"/>
    </row>
    <row r="73" spans="1:4" s="67" customFormat="1" ht="12.75">
      <c r="A73" s="2"/>
      <c r="B73" s="2"/>
      <c r="C73" s="2"/>
      <c r="D73" s="2"/>
    </row>
    <row r="74" spans="1:4" s="67" customFormat="1" ht="12.75">
      <c r="A74" s="2"/>
      <c r="B74" s="2"/>
      <c r="C74" s="2"/>
      <c r="D74" s="2"/>
    </row>
    <row r="75" spans="1:4" s="67" customFormat="1" ht="12.75">
      <c r="A75" s="2"/>
      <c r="B75" s="2"/>
      <c r="C75" s="2"/>
      <c r="D75" s="2"/>
    </row>
    <row r="76" spans="1:4" s="67" customFormat="1" ht="12.75">
      <c r="A76" s="2"/>
      <c r="B76" s="2"/>
      <c r="C76" s="2"/>
      <c r="D76" s="2"/>
    </row>
    <row r="77" spans="1:4" s="67" customFormat="1" ht="12.75">
      <c r="A77" s="2"/>
      <c r="B77" s="2"/>
      <c r="C77" s="2"/>
      <c r="D77" s="2"/>
    </row>
    <row r="78" spans="1:4" s="67" customFormat="1" ht="12.75">
      <c r="A78" s="2"/>
      <c r="B78" s="2"/>
      <c r="C78" s="2"/>
      <c r="D78" s="2"/>
    </row>
    <row r="79" spans="1:4" s="67" customFormat="1" ht="12.75">
      <c r="A79" s="2"/>
      <c r="B79" s="2"/>
      <c r="C79" s="2"/>
      <c r="D79" s="2"/>
    </row>
    <row r="80" spans="1:4" s="67" customFormat="1" ht="12.75">
      <c r="A80" s="2"/>
      <c r="B80" s="2"/>
      <c r="C80" s="2"/>
      <c r="D80" s="2"/>
    </row>
    <row r="81" spans="1:4" s="67" customFormat="1" ht="12.75">
      <c r="A81" s="2"/>
      <c r="B81" s="2"/>
      <c r="C81" s="2"/>
      <c r="D81" s="2"/>
    </row>
    <row r="82" spans="1:4" s="67" customFormat="1" ht="12.75">
      <c r="A82" s="2"/>
      <c r="B82" s="2"/>
      <c r="C82" s="2"/>
      <c r="D82" s="2"/>
    </row>
    <row r="83" spans="1:4" s="67" customFormat="1" ht="12.75">
      <c r="A83" s="2"/>
      <c r="B83" s="2"/>
      <c r="C83" s="2"/>
      <c r="D83" s="2"/>
    </row>
    <row r="84" spans="1:4" s="67" customFormat="1" ht="12.75">
      <c r="A84" s="2"/>
      <c r="B84" s="2"/>
      <c r="C84" s="2"/>
      <c r="D84" s="2"/>
    </row>
    <row r="85" spans="1:4" s="67" customFormat="1" ht="12.75">
      <c r="A85" s="2"/>
      <c r="B85" s="2"/>
      <c r="C85" s="2"/>
      <c r="D85" s="2"/>
    </row>
    <row r="86" spans="1:4" s="67" customFormat="1" ht="12.75">
      <c r="A86" s="2"/>
      <c r="B86" s="2"/>
      <c r="C86" s="2"/>
      <c r="D86" s="2"/>
    </row>
    <row r="87" spans="1:4" s="67" customFormat="1" ht="12.75">
      <c r="A87" s="2"/>
      <c r="B87" s="2"/>
      <c r="C87" s="2"/>
      <c r="D87" s="2"/>
    </row>
    <row r="88" spans="1:4" s="67" customFormat="1" ht="12.75">
      <c r="A88" s="2"/>
      <c r="B88" s="2"/>
      <c r="C88" s="2"/>
      <c r="D88" s="2"/>
    </row>
    <row r="89" spans="1:4" s="67" customFormat="1" ht="12.75">
      <c r="A89" s="2"/>
      <c r="B89" s="2"/>
      <c r="C89" s="2"/>
      <c r="D89" s="2"/>
    </row>
    <row r="90" spans="1:4" s="67" customFormat="1" ht="12.75">
      <c r="A90" s="2"/>
      <c r="B90" s="2"/>
      <c r="C90" s="2"/>
      <c r="D90" s="2"/>
    </row>
    <row r="91" spans="1:4" s="67" customFormat="1" ht="12.75">
      <c r="A91" s="2"/>
      <c r="B91" s="2"/>
      <c r="C91" s="2"/>
      <c r="D91" s="2"/>
    </row>
    <row r="92" spans="1:4" s="67" customFormat="1" ht="12.75">
      <c r="A92" s="2"/>
      <c r="B92" s="2"/>
      <c r="C92" s="2"/>
      <c r="D92" s="2"/>
    </row>
    <row r="93" spans="1:4" s="67" customFormat="1" ht="12.75">
      <c r="A93" s="2"/>
      <c r="B93" s="2"/>
      <c r="C93" s="2"/>
      <c r="D93" s="2"/>
    </row>
    <row r="94" spans="1:4" s="67" customFormat="1" ht="12.75">
      <c r="A94" s="2"/>
      <c r="B94" s="2"/>
      <c r="C94" s="2"/>
      <c r="D94" s="2"/>
    </row>
    <row r="95" spans="1:4" s="67" customFormat="1" ht="12.75">
      <c r="A95" s="2"/>
      <c r="B95" s="2"/>
      <c r="C95" s="2"/>
      <c r="D95" s="2"/>
    </row>
    <row r="96" spans="1:4" s="67" customFormat="1" ht="12.75">
      <c r="A96" s="2"/>
      <c r="B96" s="2"/>
      <c r="C96" s="2"/>
      <c r="D96" s="2"/>
    </row>
    <row r="97" spans="1:4" s="67" customFormat="1" ht="12.75">
      <c r="A97" s="2"/>
      <c r="B97" s="2"/>
      <c r="C97" s="2"/>
      <c r="D97" s="2"/>
    </row>
    <row r="98" spans="1:4" s="67" customFormat="1" ht="12.75">
      <c r="A98" s="2"/>
      <c r="B98" s="2"/>
      <c r="C98" s="2"/>
      <c r="D98" s="2"/>
    </row>
    <row r="99" spans="1:4" s="67" customFormat="1" ht="12.75">
      <c r="A99" s="2"/>
      <c r="B99" s="2"/>
      <c r="C99" s="2"/>
      <c r="D99" s="2"/>
    </row>
    <row r="100" spans="1:4" s="67" customFormat="1" ht="12.75">
      <c r="A100" s="2"/>
      <c r="B100" s="2"/>
      <c r="C100" s="2"/>
      <c r="D100" s="2"/>
    </row>
    <row r="101" spans="1:4" s="67" customFormat="1" ht="12.75">
      <c r="A101" s="2"/>
      <c r="B101" s="2"/>
      <c r="C101" s="2"/>
      <c r="D101" s="2"/>
    </row>
    <row r="102" spans="1:4" s="67" customFormat="1" ht="12.75">
      <c r="A102" s="2"/>
      <c r="B102" s="2"/>
      <c r="C102" s="2"/>
      <c r="D102" s="2"/>
    </row>
    <row r="103" spans="1:4" s="67" customFormat="1" ht="12.75">
      <c r="A103" s="2"/>
      <c r="B103" s="2"/>
      <c r="C103" s="2"/>
      <c r="D103" s="2"/>
    </row>
    <row r="104" spans="1:4" s="67" customFormat="1" ht="12.75">
      <c r="A104" s="2"/>
      <c r="B104" s="2"/>
      <c r="C104" s="2"/>
      <c r="D104" s="2"/>
    </row>
    <row r="105" spans="1:4" s="67" customFormat="1" ht="12.75">
      <c r="A105" s="2"/>
      <c r="B105" s="2"/>
      <c r="C105" s="2"/>
      <c r="D105" s="2"/>
    </row>
    <row r="106" spans="1:4" s="67" customFormat="1" ht="12.75">
      <c r="A106" s="2"/>
      <c r="B106" s="2"/>
      <c r="C106" s="2"/>
      <c r="D106" s="2"/>
    </row>
    <row r="107" spans="1:4" s="67" customFormat="1" ht="12.75">
      <c r="A107" s="2"/>
      <c r="B107" s="2"/>
      <c r="C107" s="2"/>
      <c r="D107" s="2"/>
    </row>
    <row r="108" spans="1:4" s="67" customFormat="1" ht="12.75">
      <c r="A108" s="2"/>
      <c r="B108" s="2"/>
      <c r="C108" s="2"/>
      <c r="D108" s="2"/>
    </row>
    <row r="109" spans="1:4" s="67" customFormat="1" ht="12.75">
      <c r="A109" s="2"/>
      <c r="B109" s="2"/>
      <c r="C109" s="2"/>
      <c r="D109" s="2"/>
    </row>
    <row r="110" spans="1:4" s="67" customFormat="1" ht="12.75">
      <c r="A110" s="2"/>
      <c r="B110" s="2"/>
      <c r="C110" s="2"/>
      <c r="D110" s="2"/>
    </row>
    <row r="111" spans="1:4" s="67" customFormat="1" ht="12.75">
      <c r="A111" s="2"/>
      <c r="B111" s="2"/>
      <c r="C111" s="2"/>
      <c r="D111" s="2"/>
    </row>
    <row r="112" spans="1:4" s="67" customFormat="1" ht="12.75">
      <c r="A112" s="2"/>
      <c r="B112" s="2"/>
      <c r="C112" s="2"/>
      <c r="D112" s="2"/>
    </row>
    <row r="113" spans="1:4" s="67" customFormat="1" ht="12.75">
      <c r="A113" s="2"/>
      <c r="B113" s="2"/>
      <c r="C113" s="2"/>
      <c r="D113" s="2"/>
    </row>
    <row r="114" spans="1:4" s="67" customFormat="1" ht="12.75">
      <c r="A114" s="2"/>
      <c r="B114" s="2"/>
      <c r="C114" s="2"/>
      <c r="D114" s="2"/>
    </row>
    <row r="115" spans="1:4" s="67" customFormat="1" ht="12.75">
      <c r="A115" s="2"/>
      <c r="B115" s="2"/>
      <c r="C115" s="2"/>
      <c r="D115" s="2"/>
    </row>
    <row r="116" spans="1:4" s="67" customFormat="1" ht="12.75">
      <c r="A116" s="2"/>
      <c r="B116" s="2"/>
      <c r="C116" s="2"/>
      <c r="D116" s="2"/>
    </row>
    <row r="117" spans="1:4" s="67" customFormat="1" ht="12.75">
      <c r="A117" s="2"/>
      <c r="B117" s="2"/>
      <c r="C117" s="2"/>
      <c r="D117" s="2"/>
    </row>
    <row r="118" spans="1:4" s="67" customFormat="1" ht="12.75">
      <c r="A118" s="2"/>
      <c r="B118" s="2"/>
      <c r="C118" s="2"/>
      <c r="D118" s="2"/>
    </row>
    <row r="119" spans="1:4" s="67" customFormat="1" ht="12.75">
      <c r="A119" s="2"/>
      <c r="B119" s="2"/>
      <c r="C119" s="2"/>
      <c r="D119" s="2"/>
    </row>
    <row r="120" spans="1:4" s="67" customFormat="1" ht="12.75">
      <c r="A120" s="2"/>
      <c r="B120" s="2"/>
      <c r="C120" s="2"/>
      <c r="D120" s="2"/>
    </row>
    <row r="121" spans="1:4" s="67" customFormat="1" ht="12.75">
      <c r="A121" s="2"/>
      <c r="B121" s="2"/>
      <c r="C121" s="2"/>
      <c r="D121" s="2"/>
    </row>
    <row r="122" spans="1:4" s="67" customFormat="1" ht="12.75">
      <c r="A122" s="2"/>
      <c r="B122" s="2"/>
      <c r="C122" s="2"/>
      <c r="D122" s="2"/>
    </row>
    <row r="123" spans="1:4" s="67" customFormat="1" ht="12.75">
      <c r="A123" s="2"/>
      <c r="B123" s="2"/>
      <c r="C123" s="2"/>
      <c r="D123" s="2"/>
    </row>
    <row r="124" spans="1:4" s="67" customFormat="1" ht="12.75">
      <c r="A124" s="2"/>
      <c r="B124" s="2"/>
      <c r="C124" s="2"/>
      <c r="D124" s="2"/>
    </row>
    <row r="125" spans="1:4" s="67" customFormat="1" ht="12.75">
      <c r="A125" s="2"/>
      <c r="B125" s="2"/>
      <c r="C125" s="2"/>
      <c r="D125" s="2"/>
    </row>
    <row r="126" spans="1:4" s="67" customFormat="1" ht="12.75">
      <c r="A126" s="2"/>
      <c r="B126" s="2"/>
      <c r="C126" s="2"/>
      <c r="D126" s="2"/>
    </row>
    <row r="127" spans="1:4" s="67" customFormat="1" ht="12.75">
      <c r="A127" s="2"/>
      <c r="B127" s="2"/>
      <c r="C127" s="2"/>
      <c r="D127" s="2"/>
    </row>
    <row r="128" spans="1:4" s="67" customFormat="1" ht="12.75">
      <c r="A128" s="2"/>
      <c r="B128" s="2"/>
      <c r="C128" s="2"/>
      <c r="D128" s="2"/>
    </row>
    <row r="129" spans="1:4" s="67" customFormat="1" ht="12.75">
      <c r="A129" s="2"/>
      <c r="B129" s="2"/>
      <c r="C129" s="2"/>
      <c r="D129" s="2"/>
    </row>
    <row r="130" spans="1:4" s="67" customFormat="1" ht="12.75">
      <c r="A130" s="2"/>
      <c r="B130" s="2"/>
      <c r="C130" s="2"/>
      <c r="D130" s="2"/>
    </row>
    <row r="131" spans="1:4" s="67" customFormat="1" ht="12.75">
      <c r="A131" s="2"/>
      <c r="B131" s="2"/>
      <c r="C131" s="2"/>
      <c r="D131" s="2"/>
    </row>
    <row r="132" spans="1:4" s="67" customFormat="1" ht="12.75">
      <c r="A132" s="2"/>
      <c r="B132" s="2"/>
      <c r="C132" s="2"/>
      <c r="D132" s="2"/>
    </row>
    <row r="133" spans="1:4" s="67" customFormat="1" ht="12.75">
      <c r="A133" s="2"/>
      <c r="B133" s="2"/>
      <c r="C133" s="2"/>
      <c r="D133" s="2"/>
    </row>
    <row r="134" spans="1:4" s="67" customFormat="1" ht="12.75">
      <c r="A134" s="2"/>
      <c r="B134" s="2"/>
      <c r="C134" s="2"/>
      <c r="D134" s="2"/>
    </row>
    <row r="135" spans="1:4" s="67" customFormat="1" ht="12.75">
      <c r="A135" s="2"/>
      <c r="B135" s="2"/>
      <c r="C135" s="2"/>
      <c r="D135" s="2"/>
    </row>
    <row r="136" spans="1:4" s="67" customFormat="1" ht="12.75">
      <c r="A136" s="2"/>
      <c r="B136" s="2"/>
      <c r="C136" s="2"/>
      <c r="D136" s="2"/>
    </row>
    <row r="137" spans="1:4" s="67" customFormat="1" ht="12.75">
      <c r="A137" s="2"/>
      <c r="B137" s="2"/>
      <c r="C137" s="2"/>
      <c r="D137" s="2"/>
    </row>
    <row r="138" spans="1:4" s="67" customFormat="1" ht="12.75">
      <c r="A138" s="2"/>
      <c r="B138" s="2"/>
      <c r="C138" s="2"/>
      <c r="D138" s="2"/>
    </row>
    <row r="139" spans="1:4" s="67" customFormat="1" ht="12.75">
      <c r="A139" s="2"/>
      <c r="B139" s="2"/>
      <c r="C139" s="2"/>
      <c r="D139" s="2"/>
    </row>
    <row r="140" spans="1:4" s="67" customFormat="1" ht="12.75">
      <c r="A140" s="2"/>
      <c r="B140" s="2"/>
      <c r="C140" s="2"/>
      <c r="D140" s="2"/>
    </row>
    <row r="141" spans="1:4" s="67" customFormat="1" ht="12.75">
      <c r="A141" s="2"/>
      <c r="B141" s="2"/>
      <c r="C141" s="2"/>
      <c r="D141" s="2"/>
    </row>
    <row r="142" spans="1:4" s="67" customFormat="1" ht="12.75">
      <c r="A142" s="2"/>
      <c r="B142" s="2"/>
      <c r="C142" s="2"/>
      <c r="D142" s="2"/>
    </row>
    <row r="143" spans="1:4" s="67" customFormat="1" ht="12.75">
      <c r="A143" s="2"/>
      <c r="B143" s="2"/>
      <c r="C143" s="2"/>
      <c r="D143" s="2"/>
    </row>
    <row r="144" spans="1:4" s="67" customFormat="1" ht="12.75">
      <c r="A144" s="2"/>
      <c r="B144" s="2"/>
      <c r="C144" s="2"/>
      <c r="D144" s="2"/>
    </row>
    <row r="145" spans="1:4" s="67" customFormat="1" ht="12.75">
      <c r="A145" s="2"/>
      <c r="B145" s="2"/>
      <c r="C145" s="2"/>
      <c r="D145" s="2"/>
    </row>
    <row r="146" spans="1:4" s="67" customFormat="1" ht="12.75">
      <c r="A146" s="2"/>
      <c r="B146" s="2"/>
      <c r="C146" s="2"/>
      <c r="D146" s="2"/>
    </row>
    <row r="147" spans="1:4" s="67" customFormat="1" ht="12.75">
      <c r="A147" s="2"/>
      <c r="B147" s="2"/>
      <c r="C147" s="2"/>
      <c r="D147" s="2"/>
    </row>
    <row r="148" spans="1:4" s="67" customFormat="1" ht="12.75">
      <c r="A148" s="2"/>
      <c r="B148" s="2"/>
      <c r="C148" s="2"/>
      <c r="D148" s="2"/>
    </row>
    <row r="149" spans="1:4" s="67" customFormat="1" ht="12.75">
      <c r="A149" s="2"/>
      <c r="B149" s="2"/>
      <c r="C149" s="2"/>
      <c r="D149" s="2"/>
    </row>
    <row r="150" spans="1:4" s="67" customFormat="1" ht="12.75">
      <c r="A150" s="2"/>
      <c r="B150" s="2"/>
      <c r="C150" s="2"/>
      <c r="D150" s="2"/>
    </row>
    <row r="151" spans="1:4" s="67" customFormat="1" ht="12.75">
      <c r="A151" s="2"/>
      <c r="B151" s="2"/>
      <c r="C151" s="2"/>
      <c r="D151" s="2"/>
    </row>
    <row r="152" spans="1:4" s="67" customFormat="1" ht="12.75">
      <c r="A152" s="2"/>
      <c r="B152" s="2"/>
      <c r="C152" s="2"/>
      <c r="D152" s="2"/>
    </row>
    <row r="153" spans="1:4" s="67" customFormat="1" ht="12.75">
      <c r="A153" s="2"/>
      <c r="B153" s="2"/>
      <c r="C153" s="2"/>
      <c r="D153" s="2"/>
    </row>
    <row r="154" spans="1:4" s="67" customFormat="1" ht="12.75">
      <c r="A154" s="2"/>
      <c r="B154" s="2"/>
      <c r="C154" s="2"/>
      <c r="D154" s="2"/>
    </row>
    <row r="155" spans="1:4" s="67" customFormat="1" ht="12.75">
      <c r="A155" s="2"/>
      <c r="B155" s="2"/>
      <c r="C155" s="2"/>
      <c r="D155" s="2"/>
    </row>
    <row r="156" spans="1:4" s="67" customFormat="1" ht="12.75">
      <c r="A156" s="2"/>
      <c r="B156" s="2"/>
      <c r="C156" s="2"/>
      <c r="D156" s="2"/>
    </row>
    <row r="157" spans="1:4" s="67" customFormat="1" ht="12.75">
      <c r="A157" s="2"/>
      <c r="B157" s="2"/>
      <c r="C157" s="2"/>
      <c r="D157" s="2"/>
    </row>
    <row r="158" spans="1:4" s="67" customFormat="1" ht="12.75">
      <c r="A158" s="2"/>
      <c r="B158" s="2"/>
      <c r="C158" s="2"/>
      <c r="D158" s="2"/>
    </row>
    <row r="159" spans="1:4" s="67" customFormat="1" ht="12.75">
      <c r="A159" s="2"/>
      <c r="B159" s="2"/>
      <c r="C159" s="2"/>
      <c r="D159" s="2"/>
    </row>
    <row r="160" spans="1:4" s="67" customFormat="1" ht="12.75">
      <c r="A160" s="2"/>
      <c r="B160" s="2"/>
      <c r="C160" s="2"/>
      <c r="D160" s="2"/>
    </row>
    <row r="161" spans="1:4" s="67" customFormat="1" ht="12.75">
      <c r="A161" s="2"/>
      <c r="B161" s="2"/>
      <c r="C161" s="2"/>
      <c r="D161" s="2"/>
    </row>
    <row r="162" spans="1:4" s="67" customFormat="1" ht="12.75">
      <c r="A162" s="2"/>
      <c r="B162" s="2"/>
      <c r="C162" s="2"/>
      <c r="D162" s="2"/>
    </row>
    <row r="163" spans="1:4" s="67" customFormat="1" ht="12.75">
      <c r="A163" s="2"/>
      <c r="B163" s="2"/>
      <c r="C163" s="2"/>
      <c r="D163" s="2"/>
    </row>
    <row r="164" spans="1:4" s="67" customFormat="1" ht="12.75">
      <c r="A164" s="2"/>
      <c r="B164" s="2"/>
      <c r="C164" s="2"/>
      <c r="D164" s="2"/>
    </row>
    <row r="165" spans="1:4" s="67" customFormat="1" ht="12.75">
      <c r="A165" s="2"/>
      <c r="B165" s="2"/>
      <c r="C165" s="2"/>
      <c r="D165" s="2"/>
    </row>
    <row r="166" spans="1:4" s="67" customFormat="1" ht="12.75">
      <c r="A166" s="2"/>
      <c r="B166" s="2"/>
      <c r="C166" s="2"/>
      <c r="D166" s="2"/>
    </row>
    <row r="167" spans="1:4" s="67" customFormat="1" ht="12.75">
      <c r="A167" s="2"/>
      <c r="B167" s="2"/>
      <c r="C167" s="2"/>
      <c r="D167" s="2"/>
    </row>
    <row r="168" spans="1:4" s="67" customFormat="1" ht="12.75">
      <c r="A168" s="2"/>
      <c r="B168" s="2"/>
      <c r="C168" s="2"/>
      <c r="D168" s="2"/>
    </row>
    <row r="169" spans="1:4" s="67" customFormat="1" ht="12.75">
      <c r="A169" s="2"/>
      <c r="B169" s="2"/>
      <c r="C169" s="2"/>
      <c r="D169" s="2"/>
    </row>
    <row r="170" spans="1:4" s="67" customFormat="1" ht="12.75">
      <c r="A170" s="2"/>
      <c r="B170" s="2"/>
      <c r="C170" s="2"/>
      <c r="D170" s="2"/>
    </row>
    <row r="171" spans="1:4" s="67" customFormat="1" ht="12.75">
      <c r="A171" s="2"/>
      <c r="B171" s="2"/>
      <c r="C171" s="2"/>
      <c r="D171" s="2"/>
    </row>
    <row r="172" spans="1:4" s="67" customFormat="1" ht="12.75">
      <c r="A172" s="2"/>
      <c r="B172" s="2"/>
      <c r="C172" s="2"/>
      <c r="D172" s="2"/>
    </row>
    <row r="173" spans="1:4" s="67" customFormat="1" ht="12.75">
      <c r="A173" s="2"/>
      <c r="B173" s="2"/>
      <c r="C173" s="2"/>
      <c r="D173" s="2"/>
    </row>
    <row r="174" spans="1:4" s="67" customFormat="1" ht="12.75">
      <c r="A174" s="2"/>
      <c r="B174" s="2"/>
      <c r="C174" s="2"/>
      <c r="D174" s="2"/>
    </row>
    <row r="175" spans="1:4" s="67" customFormat="1" ht="12.75">
      <c r="A175" s="2"/>
      <c r="B175" s="2"/>
      <c r="C175" s="2"/>
      <c r="D175" s="2"/>
    </row>
    <row r="176" spans="1:4" s="67" customFormat="1" ht="12.75">
      <c r="A176" s="2"/>
      <c r="B176" s="2"/>
      <c r="C176" s="2"/>
      <c r="D176" s="2"/>
    </row>
    <row r="177" spans="1:4" s="67" customFormat="1" ht="12.75">
      <c r="A177" s="2"/>
      <c r="B177" s="2"/>
      <c r="C177" s="2"/>
      <c r="D177" s="2"/>
    </row>
    <row r="178" spans="1:4" s="67" customFormat="1" ht="12.75">
      <c r="A178" s="2"/>
      <c r="B178" s="2"/>
      <c r="C178" s="2"/>
      <c r="D178" s="2"/>
    </row>
    <row r="179" spans="1:4" s="67" customFormat="1" ht="12.75">
      <c r="A179" s="2"/>
      <c r="B179" s="2"/>
      <c r="C179" s="2"/>
      <c r="D179" s="2"/>
    </row>
    <row r="180" spans="1:4" s="67" customFormat="1" ht="12.75">
      <c r="A180" s="2"/>
      <c r="B180" s="2"/>
      <c r="C180" s="2"/>
      <c r="D180" s="2"/>
    </row>
    <row r="181" spans="1:4" s="67" customFormat="1" ht="12.75">
      <c r="A181" s="2"/>
      <c r="B181" s="2"/>
      <c r="C181" s="2"/>
      <c r="D181" s="2"/>
    </row>
    <row r="182" spans="1:4" s="67" customFormat="1" ht="12.75">
      <c r="A182" s="2"/>
      <c r="B182" s="2"/>
      <c r="C182" s="2"/>
      <c r="D182" s="2"/>
    </row>
    <row r="183" spans="1:4" s="67" customFormat="1" ht="12.75">
      <c r="A183" s="2"/>
      <c r="B183" s="2"/>
      <c r="C183" s="2"/>
      <c r="D183" s="2"/>
    </row>
    <row r="184" spans="1:4" s="67" customFormat="1" ht="12.75">
      <c r="A184" s="2"/>
      <c r="B184" s="2"/>
      <c r="C184" s="2"/>
      <c r="D184" s="2"/>
    </row>
    <row r="185" spans="1:4" s="67" customFormat="1" ht="12.75">
      <c r="A185" s="2"/>
      <c r="B185" s="2"/>
      <c r="C185" s="2"/>
      <c r="D185" s="2"/>
    </row>
    <row r="186" spans="1:4" s="67" customFormat="1" ht="12.75">
      <c r="A186" s="2"/>
      <c r="B186" s="2"/>
      <c r="C186" s="2"/>
      <c r="D186" s="2"/>
    </row>
    <row r="187" spans="1:4" s="67" customFormat="1" ht="12.75">
      <c r="A187" s="2"/>
      <c r="B187" s="2"/>
      <c r="C187" s="2"/>
      <c r="D187" s="2"/>
    </row>
    <row r="188" spans="1:4" s="67" customFormat="1" ht="12.75">
      <c r="A188" s="2"/>
      <c r="B188" s="2"/>
      <c r="C188" s="2"/>
      <c r="D188" s="2"/>
    </row>
    <row r="189" spans="1:4" s="67" customFormat="1" ht="12.75">
      <c r="A189" s="2"/>
      <c r="B189" s="2"/>
      <c r="C189" s="2"/>
      <c r="D189" s="2"/>
    </row>
    <row r="190" spans="1:4" s="67" customFormat="1" ht="12.75">
      <c r="A190" s="2"/>
      <c r="B190" s="2"/>
      <c r="C190" s="2"/>
      <c r="D190" s="2"/>
    </row>
    <row r="191" spans="1:4" s="67" customFormat="1" ht="12.75">
      <c r="A191" s="2"/>
      <c r="B191" s="2"/>
      <c r="C191" s="2"/>
      <c r="D191" s="2"/>
    </row>
    <row r="192" spans="1:4" s="67" customFormat="1" ht="12.75">
      <c r="A192" s="2"/>
      <c r="B192" s="2"/>
      <c r="C192" s="2"/>
      <c r="D192" s="2"/>
    </row>
    <row r="193" spans="1:4" s="67" customFormat="1" ht="12.75">
      <c r="A193" s="2"/>
      <c r="B193" s="2"/>
      <c r="C193" s="2"/>
      <c r="D193" s="2"/>
    </row>
    <row r="194" spans="1:4" s="67" customFormat="1" ht="12.75">
      <c r="A194" s="2"/>
      <c r="B194" s="2"/>
      <c r="C194" s="2"/>
      <c r="D194" s="2"/>
    </row>
    <row r="195" spans="1:4" s="67" customFormat="1" ht="12.75">
      <c r="A195" s="2"/>
      <c r="B195" s="2"/>
      <c r="C195" s="2"/>
      <c r="D195" s="2"/>
    </row>
    <row r="196" spans="1:4" s="67" customFormat="1" ht="12.75">
      <c r="A196" s="2"/>
      <c r="B196" s="2"/>
      <c r="C196" s="2"/>
      <c r="D196" s="2"/>
    </row>
    <row r="197" spans="1:4" s="67" customFormat="1" ht="12.75">
      <c r="A197" s="2"/>
      <c r="B197" s="2"/>
      <c r="C197" s="2"/>
      <c r="D197" s="2"/>
    </row>
    <row r="198" spans="1:4" s="67" customFormat="1" ht="12.75">
      <c r="A198" s="2"/>
      <c r="B198" s="2"/>
      <c r="C198" s="2"/>
      <c r="D198" s="2"/>
    </row>
    <row r="199" spans="1:4" s="67" customFormat="1" ht="12.75">
      <c r="A199" s="2"/>
      <c r="B199" s="2"/>
      <c r="C199" s="2"/>
      <c r="D199" s="2"/>
    </row>
    <row r="200" spans="1:4" s="67" customFormat="1" ht="12.75">
      <c r="A200" s="2"/>
      <c r="B200" s="2"/>
      <c r="C200" s="2"/>
      <c r="D200" s="2"/>
    </row>
    <row r="201" spans="1:4" s="67" customFormat="1" ht="12.75">
      <c r="A201" s="2"/>
      <c r="B201" s="2"/>
      <c r="C201" s="2"/>
      <c r="D201" s="2"/>
    </row>
    <row r="202" spans="1:4" s="67" customFormat="1" ht="12.75">
      <c r="A202" s="2"/>
      <c r="B202" s="2"/>
      <c r="C202" s="2"/>
      <c r="D202" s="2"/>
    </row>
    <row r="203" spans="1:4" s="67" customFormat="1" ht="12.75">
      <c r="A203" s="2"/>
      <c r="B203" s="2"/>
      <c r="C203" s="2"/>
      <c r="D203" s="2"/>
    </row>
    <row r="204" spans="1:4" s="67" customFormat="1" ht="12.75">
      <c r="A204" s="2"/>
      <c r="B204" s="2"/>
      <c r="C204" s="2"/>
      <c r="D204" s="2"/>
    </row>
    <row r="205" spans="1:4" s="67" customFormat="1" ht="12.75">
      <c r="A205" s="2"/>
      <c r="B205" s="2"/>
      <c r="C205" s="2"/>
      <c r="D205" s="2"/>
    </row>
    <row r="206" spans="1:4" s="67" customFormat="1" ht="12.75">
      <c r="A206" s="2"/>
      <c r="B206" s="2"/>
      <c r="C206" s="2"/>
      <c r="D206" s="2"/>
    </row>
    <row r="207" spans="1:4" s="67" customFormat="1" ht="12.75">
      <c r="A207" s="2"/>
      <c r="B207" s="2"/>
      <c r="C207" s="2"/>
      <c r="D207" s="2"/>
    </row>
    <row r="208" spans="1:4" s="67" customFormat="1" ht="12.75">
      <c r="A208" s="2"/>
      <c r="B208" s="2"/>
      <c r="C208" s="2"/>
      <c r="D208" s="2"/>
    </row>
    <row r="209" spans="1:4" s="67" customFormat="1" ht="12.75">
      <c r="A209" s="2"/>
      <c r="B209" s="2"/>
      <c r="C209" s="2"/>
      <c r="D209" s="2"/>
    </row>
    <row r="210" spans="1:4" s="67" customFormat="1" ht="12.75">
      <c r="A210" s="2"/>
      <c r="B210" s="2"/>
      <c r="C210" s="2"/>
      <c r="D210" s="2"/>
    </row>
    <row r="211" spans="1:4" s="67" customFormat="1" ht="12.75">
      <c r="A211" s="2"/>
      <c r="B211" s="2"/>
      <c r="C211" s="2"/>
      <c r="D211" s="2"/>
    </row>
    <row r="212" spans="1:4" s="67" customFormat="1" ht="12.75">
      <c r="A212" s="2"/>
      <c r="B212" s="2"/>
      <c r="C212" s="2"/>
      <c r="D212" s="2"/>
    </row>
    <row r="213" spans="1:4" s="67" customFormat="1" ht="12.75">
      <c r="A213" s="2"/>
      <c r="B213" s="2"/>
      <c r="C213" s="2"/>
      <c r="D213" s="2"/>
    </row>
    <row r="214" spans="1:4" s="67" customFormat="1" ht="12.75">
      <c r="A214" s="2"/>
      <c r="B214" s="2"/>
      <c r="C214" s="2"/>
      <c r="D214" s="2"/>
    </row>
    <row r="215" spans="1:4" s="67" customFormat="1" ht="12.75">
      <c r="A215" s="2"/>
      <c r="B215" s="2"/>
      <c r="C215" s="2"/>
      <c r="D215" s="2"/>
    </row>
    <row r="216" spans="1:4" s="67" customFormat="1" ht="12.75">
      <c r="A216" s="2"/>
      <c r="B216" s="2"/>
      <c r="C216" s="2"/>
      <c r="D216" s="2"/>
    </row>
    <row r="217" spans="1:4" s="67" customFormat="1" ht="12.75">
      <c r="A217" s="2"/>
      <c r="B217" s="2"/>
      <c r="C217" s="2"/>
      <c r="D217" s="2"/>
    </row>
    <row r="218" spans="1:4" s="67" customFormat="1" ht="12.75">
      <c r="A218" s="2"/>
      <c r="B218" s="2"/>
      <c r="C218" s="2"/>
      <c r="D218" s="2"/>
    </row>
    <row r="219" spans="1:4" s="67" customFormat="1" ht="12.75">
      <c r="A219" s="2"/>
      <c r="B219" s="2"/>
      <c r="C219" s="2"/>
      <c r="D219" s="2"/>
    </row>
    <row r="220" spans="1:4" s="67" customFormat="1" ht="12.75">
      <c r="A220" s="2"/>
      <c r="B220" s="2"/>
      <c r="C220" s="2"/>
      <c r="D220" s="2"/>
    </row>
    <row r="221" spans="1:4" s="67" customFormat="1" ht="12.75">
      <c r="A221" s="2"/>
      <c r="B221" s="2"/>
      <c r="C221" s="2"/>
      <c r="D221" s="2"/>
    </row>
    <row r="222" spans="1:4" s="67" customFormat="1" ht="12.75">
      <c r="A222" s="2"/>
      <c r="B222" s="2"/>
      <c r="C222" s="2"/>
      <c r="D222" s="2"/>
    </row>
    <row r="223" spans="1:4" s="67" customFormat="1" ht="12.75">
      <c r="A223" s="2"/>
      <c r="B223" s="2"/>
      <c r="C223" s="2"/>
      <c r="D223" s="2"/>
    </row>
    <row r="224" spans="1:4" s="67" customFormat="1" ht="12.75">
      <c r="A224" s="2"/>
      <c r="B224" s="2"/>
      <c r="C224" s="2"/>
      <c r="D224" s="2"/>
    </row>
    <row r="225" spans="1:4" s="67" customFormat="1" ht="12.75">
      <c r="A225" s="2"/>
      <c r="B225" s="2"/>
      <c r="C225" s="2"/>
      <c r="D225" s="2"/>
    </row>
    <row r="226" spans="1:4" s="67" customFormat="1" ht="12.75">
      <c r="A226" s="2"/>
      <c r="B226" s="2"/>
      <c r="C226" s="2"/>
      <c r="D226" s="2"/>
    </row>
    <row r="227" spans="1:4" s="67" customFormat="1" ht="12.75">
      <c r="A227" s="2"/>
      <c r="B227" s="2"/>
      <c r="C227" s="2"/>
      <c r="D227" s="2"/>
    </row>
    <row r="228" spans="1:4" s="67" customFormat="1" ht="12.75">
      <c r="A228" s="2"/>
      <c r="B228" s="2"/>
      <c r="C228" s="2"/>
      <c r="D228" s="2"/>
    </row>
    <row r="229" spans="1:4" s="67" customFormat="1" ht="12.75">
      <c r="A229" s="2"/>
      <c r="B229" s="2"/>
      <c r="C229" s="2"/>
      <c r="D229" s="2"/>
    </row>
    <row r="230" spans="1:4" s="67" customFormat="1" ht="12.75">
      <c r="A230" s="2"/>
      <c r="B230" s="2"/>
      <c r="C230" s="2"/>
      <c r="D230" s="2"/>
    </row>
    <row r="231" spans="1:4" s="67" customFormat="1" ht="12.75">
      <c r="A231" s="2"/>
      <c r="B231" s="2"/>
      <c r="C231" s="2"/>
      <c r="D231" s="2"/>
    </row>
    <row r="232" spans="1:4" s="67" customFormat="1" ht="12.75">
      <c r="A232" s="2"/>
      <c r="B232" s="2"/>
      <c r="C232" s="2"/>
      <c r="D232" s="2"/>
    </row>
    <row r="233" spans="1:4" s="67" customFormat="1" ht="12.75">
      <c r="A233" s="2"/>
      <c r="B233" s="2"/>
      <c r="C233" s="2"/>
      <c r="D233" s="2"/>
    </row>
    <row r="234" spans="1:4" s="67" customFormat="1" ht="12.75">
      <c r="A234" s="2"/>
      <c r="B234" s="2"/>
      <c r="C234" s="2"/>
      <c r="D234" s="2"/>
    </row>
    <row r="235" spans="1:4" s="67" customFormat="1" ht="12.75">
      <c r="A235" s="2"/>
      <c r="B235" s="2"/>
      <c r="C235" s="2"/>
      <c r="D235" s="2"/>
    </row>
    <row r="236" spans="1:4" s="67" customFormat="1" ht="12.75">
      <c r="A236" s="2"/>
      <c r="B236" s="2"/>
      <c r="C236" s="2"/>
      <c r="D236" s="2"/>
    </row>
    <row r="237" spans="1:4" s="67" customFormat="1" ht="12.75">
      <c r="A237" s="2"/>
      <c r="B237" s="2"/>
      <c r="C237" s="2"/>
      <c r="D237" s="2"/>
    </row>
    <row r="238" spans="1:4" s="67" customFormat="1" ht="12.75">
      <c r="A238" s="2"/>
      <c r="B238" s="2"/>
      <c r="C238" s="2"/>
      <c r="D238" s="2"/>
    </row>
    <row r="239" spans="1:4" s="67" customFormat="1" ht="12.75">
      <c r="A239" s="2"/>
      <c r="B239" s="2"/>
      <c r="C239" s="2"/>
      <c r="D239" s="2"/>
    </row>
    <row r="240" spans="1:4" s="67" customFormat="1" ht="12.75">
      <c r="A240" s="2"/>
      <c r="B240" s="2"/>
      <c r="C240" s="2"/>
      <c r="D240" s="2"/>
    </row>
    <row r="241" spans="1:4" s="67" customFormat="1" ht="12.75">
      <c r="A241" s="2"/>
      <c r="B241" s="2"/>
      <c r="C241" s="2"/>
      <c r="D241" s="2"/>
    </row>
    <row r="242" spans="1:4" s="67" customFormat="1" ht="12.75">
      <c r="A242" s="2"/>
      <c r="B242" s="2"/>
      <c r="C242" s="2"/>
      <c r="D242" s="2"/>
    </row>
    <row r="243" spans="1:4" s="67" customFormat="1" ht="12.75">
      <c r="A243" s="2"/>
      <c r="B243" s="2"/>
      <c r="C243" s="2"/>
      <c r="D243" s="2"/>
    </row>
    <row r="244" spans="1:4" s="67" customFormat="1" ht="12.75">
      <c r="A244" s="2"/>
      <c r="B244" s="2"/>
      <c r="C244" s="2"/>
      <c r="D244" s="2"/>
    </row>
    <row r="245" spans="1:4" s="67" customFormat="1" ht="12.75">
      <c r="A245" s="2"/>
      <c r="B245" s="2"/>
      <c r="C245" s="2"/>
      <c r="D245" s="2"/>
    </row>
    <row r="246" spans="1:4" s="67" customFormat="1" ht="12.75">
      <c r="A246" s="2"/>
      <c r="B246" s="2"/>
      <c r="C246" s="2"/>
      <c r="D246" s="2"/>
    </row>
    <row r="247" spans="1:4" s="67" customFormat="1" ht="12.75">
      <c r="A247" s="2"/>
      <c r="B247" s="2"/>
      <c r="C247" s="2"/>
      <c r="D247" s="2"/>
    </row>
    <row r="248" spans="1:4" s="67" customFormat="1" ht="12.75">
      <c r="A248" s="2"/>
      <c r="B248" s="2"/>
      <c r="C248" s="2"/>
      <c r="D248" s="2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9">
      <selection activeCell="C76" sqref="C76"/>
    </sheetView>
  </sheetViews>
  <sheetFormatPr defaultColWidth="9.140625" defaultRowHeight="12.75"/>
  <cols>
    <col min="1" max="2" width="2.7109375" style="107" customWidth="1"/>
    <col min="3" max="3" width="65.7109375" style="80" customWidth="1"/>
    <col min="4" max="4" width="14.7109375" style="114" customWidth="1"/>
    <col min="5" max="5" width="14.7109375" style="109" customWidth="1"/>
    <col min="6" max="16384" width="9.140625" style="80" customWidth="1"/>
  </cols>
  <sheetData>
    <row r="1" spans="1:5" ht="15">
      <c r="A1" s="5" t="s">
        <v>2063</v>
      </c>
      <c r="B1" s="77"/>
      <c r="C1" s="77"/>
      <c r="D1" s="78"/>
      <c r="E1" s="79"/>
    </row>
    <row r="2" spans="1:5" ht="15.75">
      <c r="A2" s="11" t="s">
        <v>2007</v>
      </c>
      <c r="B2" s="81"/>
      <c r="C2" s="81"/>
      <c r="D2" s="82"/>
      <c r="E2" s="83"/>
    </row>
    <row r="3" spans="1:5" ht="15.75">
      <c r="A3" s="11" t="s">
        <v>2058</v>
      </c>
      <c r="B3" s="81"/>
      <c r="C3" s="81"/>
      <c r="D3" s="82"/>
      <c r="E3" s="83"/>
    </row>
    <row r="4" spans="1:5" ht="12.75" customHeight="1">
      <c r="A4" s="84" t="s">
        <v>2064</v>
      </c>
      <c r="B4" s="81"/>
      <c r="C4" s="81"/>
      <c r="D4" s="82"/>
      <c r="E4" s="83"/>
    </row>
    <row r="5" spans="1:5" ht="15.75" customHeight="1">
      <c r="A5" s="85"/>
      <c r="B5" s="86"/>
      <c r="C5" s="86"/>
      <c r="D5" s="87">
        <v>2005</v>
      </c>
      <c r="E5" s="88">
        <v>2004</v>
      </c>
    </row>
    <row r="6" spans="1:5" s="94" customFormat="1" ht="12.75" customHeight="1">
      <c r="A6" s="89" t="s">
        <v>2008</v>
      </c>
      <c r="B6" s="90"/>
      <c r="C6" s="91"/>
      <c r="D6" s="92"/>
      <c r="E6" s="93"/>
    </row>
    <row r="7" spans="1:5" ht="12.75" customHeight="1">
      <c r="A7" s="95"/>
      <c r="B7" s="96" t="s">
        <v>2125</v>
      </c>
      <c r="C7" s="97"/>
      <c r="D7" s="98">
        <v>82365</v>
      </c>
      <c r="E7" s="99">
        <v>72349</v>
      </c>
    </row>
    <row r="8" spans="1:5" ht="12.75" customHeight="1">
      <c r="A8" s="95"/>
      <c r="B8" s="96" t="s">
        <v>2009</v>
      </c>
      <c r="C8" s="97"/>
      <c r="D8" s="100">
        <v>46426</v>
      </c>
      <c r="E8" s="101">
        <v>43200</v>
      </c>
    </row>
    <row r="9" spans="1:5" ht="12.75" customHeight="1">
      <c r="A9" s="95"/>
      <c r="B9" s="96" t="s">
        <v>2010</v>
      </c>
      <c r="C9" s="97"/>
      <c r="D9" s="100">
        <v>34758</v>
      </c>
      <c r="E9" s="101">
        <v>31701</v>
      </c>
    </row>
    <row r="10" spans="1:5" ht="12.75" customHeight="1">
      <c r="A10" s="95"/>
      <c r="B10" s="96" t="s">
        <v>2011</v>
      </c>
      <c r="C10" s="97"/>
      <c r="D10" s="100">
        <v>6919</v>
      </c>
      <c r="E10" s="101">
        <v>4628</v>
      </c>
    </row>
    <row r="11" spans="1:5" ht="12.75" customHeight="1">
      <c r="A11" s="95"/>
      <c r="B11" s="96" t="s">
        <v>2012</v>
      </c>
      <c r="C11" s="97"/>
      <c r="D11" s="100">
        <v>4957</v>
      </c>
      <c r="E11" s="101">
        <v>5821</v>
      </c>
    </row>
    <row r="12" spans="1:5" ht="12.75" customHeight="1">
      <c r="A12" s="95"/>
      <c r="B12" s="96" t="s">
        <v>2129</v>
      </c>
      <c r="C12" s="97"/>
      <c r="D12" s="100">
        <v>-68483</v>
      </c>
      <c r="E12" s="101">
        <v>-54871</v>
      </c>
    </row>
    <row r="13" spans="1:5" ht="12.75" customHeight="1">
      <c r="A13" s="95"/>
      <c r="B13" s="96" t="s">
        <v>2130</v>
      </c>
      <c r="C13" s="97"/>
      <c r="D13" s="100">
        <v>-149260</v>
      </c>
      <c r="E13" s="101">
        <v>-144997</v>
      </c>
    </row>
    <row r="14" spans="1:5" ht="12.75" customHeight="1">
      <c r="A14" s="95"/>
      <c r="B14" s="96" t="s">
        <v>2013</v>
      </c>
      <c r="C14" s="97"/>
      <c r="D14" s="100">
        <v>-32912</v>
      </c>
      <c r="E14" s="101">
        <v>-31227</v>
      </c>
    </row>
    <row r="15" spans="1:5" ht="12.75" customHeight="1">
      <c r="A15" s="95"/>
      <c r="B15" s="96" t="s">
        <v>2014</v>
      </c>
      <c r="C15" s="97"/>
      <c r="D15" s="100">
        <v>-7270</v>
      </c>
      <c r="E15" s="101">
        <v>-6780</v>
      </c>
    </row>
    <row r="16" spans="1:5" ht="12.75" customHeight="1">
      <c r="A16" s="95"/>
      <c r="B16" s="96" t="s">
        <v>2015</v>
      </c>
      <c r="C16" s="97"/>
      <c r="D16" s="100">
        <v>-4720</v>
      </c>
      <c r="E16" s="101">
        <v>-4129</v>
      </c>
    </row>
    <row r="17" spans="1:5" ht="12.75" customHeight="1">
      <c r="A17" s="95"/>
      <c r="B17" s="96" t="s">
        <v>2016</v>
      </c>
      <c r="C17" s="97"/>
      <c r="D17" s="100">
        <v>3633</v>
      </c>
      <c r="E17" s="101">
        <v>3985</v>
      </c>
    </row>
    <row r="18" spans="1:5" ht="12.75" customHeight="1">
      <c r="A18" s="95"/>
      <c r="B18" s="96" t="s">
        <v>2017</v>
      </c>
      <c r="C18" s="97"/>
      <c r="D18" s="100">
        <v>422</v>
      </c>
      <c r="E18" s="101">
        <v>387</v>
      </c>
    </row>
    <row r="19" spans="1:5" ht="12.75" customHeight="1">
      <c r="A19" s="95"/>
      <c r="B19" s="96" t="s">
        <v>2018</v>
      </c>
      <c r="C19" s="97"/>
      <c r="D19" s="100">
        <v>8611</v>
      </c>
      <c r="E19" s="101">
        <v>7961</v>
      </c>
    </row>
    <row r="20" spans="1:5" ht="12.75" customHeight="1">
      <c r="A20" s="95"/>
      <c r="B20" s="96"/>
      <c r="C20" s="97"/>
      <c r="D20" s="100"/>
      <c r="E20" s="101"/>
    </row>
    <row r="21" spans="1:5" s="94" customFormat="1" ht="12.75" customHeight="1">
      <c r="A21" s="89"/>
      <c r="B21" s="90"/>
      <c r="C21" s="91" t="s">
        <v>2019</v>
      </c>
      <c r="D21" s="102">
        <f>SUM(D7:D19)</f>
        <v>-74554</v>
      </c>
      <c r="E21" s="103">
        <f>SUM(E7:E19)</f>
        <v>-71972</v>
      </c>
    </row>
    <row r="22" spans="1:5" ht="12.75" customHeight="1">
      <c r="A22" s="95"/>
      <c r="B22" s="96"/>
      <c r="C22" s="97"/>
      <c r="D22" s="100"/>
      <c r="E22" s="101"/>
    </row>
    <row r="23" spans="1:5" s="94" customFormat="1" ht="12.75" customHeight="1">
      <c r="A23" s="89" t="s">
        <v>2030</v>
      </c>
      <c r="B23" s="90"/>
      <c r="C23" s="91"/>
      <c r="D23" s="100"/>
      <c r="E23" s="101"/>
    </row>
    <row r="24" spans="1:5" ht="12.75" customHeight="1">
      <c r="A24" s="95"/>
      <c r="B24" s="96" t="s">
        <v>2031</v>
      </c>
      <c r="C24" s="97"/>
      <c r="D24" s="100">
        <v>73894</v>
      </c>
      <c r="E24" s="101">
        <v>73388</v>
      </c>
    </row>
    <row r="25" spans="1:5" ht="12.75" customHeight="1">
      <c r="A25" s="95"/>
      <c r="B25" s="96" t="s">
        <v>2032</v>
      </c>
      <c r="C25" s="97"/>
      <c r="D25" s="100">
        <v>9416</v>
      </c>
      <c r="E25" s="101">
        <v>2887</v>
      </c>
    </row>
    <row r="26" spans="1:5" ht="12.75" customHeight="1">
      <c r="A26" s="95"/>
      <c r="B26" s="96" t="s">
        <v>2033</v>
      </c>
      <c r="C26" s="97"/>
      <c r="D26" s="100">
        <v>34</v>
      </c>
      <c r="E26" s="101">
        <v>1561</v>
      </c>
    </row>
    <row r="27" spans="1:5" ht="12.75" customHeight="1">
      <c r="A27" s="95"/>
      <c r="B27" s="96" t="s">
        <v>2034</v>
      </c>
      <c r="C27" s="97"/>
      <c r="D27" s="100">
        <v>879</v>
      </c>
      <c r="E27" s="101">
        <v>16728</v>
      </c>
    </row>
    <row r="28" spans="1:5" ht="12.75" customHeight="1">
      <c r="A28" s="95"/>
      <c r="B28" s="96"/>
      <c r="C28" s="97"/>
      <c r="D28" s="100"/>
      <c r="E28" s="101"/>
    </row>
    <row r="29" spans="1:5" s="94" customFormat="1" ht="12.75" customHeight="1">
      <c r="A29" s="89"/>
      <c r="B29" s="90"/>
      <c r="C29" s="91" t="s">
        <v>2035</v>
      </c>
      <c r="D29" s="102">
        <f>SUM(D24:D27)</f>
        <v>84223</v>
      </c>
      <c r="E29" s="103">
        <f>SUM(E24:E27)</f>
        <v>94564</v>
      </c>
    </row>
    <row r="30" spans="1:5" ht="12.75" customHeight="1">
      <c r="A30" s="95"/>
      <c r="B30" s="96"/>
      <c r="C30" s="97"/>
      <c r="D30" s="100"/>
      <c r="E30" s="101"/>
    </row>
    <row r="31" spans="1:5" s="94" customFormat="1" ht="12.75" customHeight="1">
      <c r="A31" s="89" t="s">
        <v>2023</v>
      </c>
      <c r="B31" s="90"/>
      <c r="C31" s="91"/>
      <c r="D31" s="100"/>
      <c r="E31" s="101"/>
    </row>
    <row r="32" spans="1:5" ht="12.75" customHeight="1">
      <c r="A32" s="95"/>
      <c r="B32" s="96" t="s">
        <v>2001</v>
      </c>
      <c r="C32" s="97"/>
      <c r="D32" s="100">
        <v>3519</v>
      </c>
      <c r="E32" s="101">
        <v>1466</v>
      </c>
    </row>
    <row r="33" spans="1:5" ht="12.75" customHeight="1">
      <c r="A33" s="95"/>
      <c r="B33" s="96" t="s">
        <v>1998</v>
      </c>
      <c r="C33" s="97"/>
      <c r="D33" s="100">
        <v>13167</v>
      </c>
      <c r="E33" s="101">
        <v>3984</v>
      </c>
    </row>
    <row r="34" spans="1:5" ht="12.75" customHeight="1">
      <c r="A34" s="95"/>
      <c r="B34" s="96" t="s">
        <v>2002</v>
      </c>
      <c r="C34" s="97"/>
      <c r="D34" s="100">
        <v>2000</v>
      </c>
      <c r="E34" s="101">
        <v>0</v>
      </c>
    </row>
    <row r="35" spans="1:5" ht="12.75" customHeight="1">
      <c r="A35" s="95"/>
      <c r="B35" s="96" t="s">
        <v>2024</v>
      </c>
      <c r="C35" s="97"/>
      <c r="D35" s="100">
        <v>0</v>
      </c>
      <c r="E35" s="101">
        <v>2571</v>
      </c>
    </row>
    <row r="36" spans="1:5" ht="12.75" customHeight="1">
      <c r="A36" s="95"/>
      <c r="B36" s="96" t="s">
        <v>2131</v>
      </c>
      <c r="C36" s="97"/>
      <c r="D36" s="100">
        <v>-13990</v>
      </c>
      <c r="E36" s="101">
        <v>-35138</v>
      </c>
    </row>
    <row r="37" spans="1:5" ht="12.75" customHeight="1">
      <c r="A37" s="95"/>
      <c r="B37" s="96" t="s">
        <v>2025</v>
      </c>
      <c r="C37" s="97"/>
      <c r="D37" s="100">
        <v>0</v>
      </c>
      <c r="E37" s="101">
        <v>22246</v>
      </c>
    </row>
    <row r="38" spans="1:5" ht="12.75" customHeight="1">
      <c r="A38" s="95"/>
      <c r="B38" s="96" t="s">
        <v>2026</v>
      </c>
      <c r="C38" s="97"/>
      <c r="D38" s="100">
        <v>-920</v>
      </c>
      <c r="E38" s="101">
        <v>-857</v>
      </c>
    </row>
    <row r="39" spans="1:5" ht="12.75" customHeight="1">
      <c r="A39" s="95"/>
      <c r="B39" s="96" t="s">
        <v>2027</v>
      </c>
      <c r="C39" s="97"/>
      <c r="D39" s="100">
        <v>0</v>
      </c>
      <c r="E39" s="101">
        <v>-2154</v>
      </c>
    </row>
    <row r="40" spans="1:5" ht="12.75" customHeight="1">
      <c r="A40" s="95"/>
      <c r="B40" s="96" t="s">
        <v>1994</v>
      </c>
      <c r="C40" s="97"/>
      <c r="D40" s="100">
        <v>0</v>
      </c>
      <c r="E40" s="101">
        <v>-114</v>
      </c>
    </row>
    <row r="41" spans="1:5" ht="12.75" customHeight="1">
      <c r="A41" s="95"/>
      <c r="B41" s="96" t="s">
        <v>2028</v>
      </c>
      <c r="C41" s="97"/>
      <c r="D41" s="100">
        <v>-1901</v>
      </c>
      <c r="E41" s="101">
        <v>-1417</v>
      </c>
    </row>
    <row r="42" spans="1:5" ht="12.75" customHeight="1">
      <c r="A42" s="95"/>
      <c r="B42" s="96"/>
      <c r="C42" s="97"/>
      <c r="D42" s="100"/>
      <c r="E42" s="101"/>
    </row>
    <row r="43" spans="1:5" s="94" customFormat="1" ht="12.75" customHeight="1">
      <c r="A43" s="89"/>
      <c r="B43" s="90"/>
      <c r="C43" s="91" t="s">
        <v>2029</v>
      </c>
      <c r="D43" s="103">
        <f>SUM(D32:D41)</f>
        <v>1875</v>
      </c>
      <c r="E43" s="103">
        <f>SUM(E32:E41)</f>
        <v>-9413</v>
      </c>
    </row>
    <row r="44" spans="1:5" ht="12.75" customHeight="1">
      <c r="A44" s="95"/>
      <c r="B44" s="96"/>
      <c r="C44" s="97"/>
      <c r="D44" s="100"/>
      <c r="E44" s="101"/>
    </row>
    <row r="45" spans="1:5" s="94" customFormat="1" ht="12.75" customHeight="1">
      <c r="A45" s="89" t="s">
        <v>2020</v>
      </c>
      <c r="B45" s="90"/>
      <c r="C45" s="91"/>
      <c r="D45" s="100"/>
      <c r="E45" s="101"/>
    </row>
    <row r="46" spans="1:5" ht="12.75" customHeight="1">
      <c r="A46" s="95"/>
      <c r="B46" s="96" t="s">
        <v>2021</v>
      </c>
      <c r="C46" s="97"/>
      <c r="D46" s="100">
        <v>10847</v>
      </c>
      <c r="E46" s="101">
        <v>10755</v>
      </c>
    </row>
    <row r="47" spans="1:5" ht="12.75" customHeight="1">
      <c r="A47" s="95"/>
      <c r="B47" s="96" t="s">
        <v>1993</v>
      </c>
      <c r="C47" s="97"/>
      <c r="D47" s="100">
        <v>-5045</v>
      </c>
      <c r="E47" s="101">
        <v>-30299</v>
      </c>
    </row>
    <row r="48" spans="1:5" ht="12.75" customHeight="1">
      <c r="A48" s="95"/>
      <c r="B48" s="96"/>
      <c r="C48" s="97"/>
      <c r="D48" s="100"/>
      <c r="E48" s="101"/>
    </row>
    <row r="49" spans="1:5" s="94" customFormat="1" ht="12.75" customHeight="1">
      <c r="A49" s="89"/>
      <c r="B49" s="90"/>
      <c r="C49" s="91" t="s">
        <v>2022</v>
      </c>
      <c r="D49" s="102">
        <f>SUM(D46:D47)</f>
        <v>5802</v>
      </c>
      <c r="E49" s="103">
        <f>SUM(E46:E47)</f>
        <v>-19544</v>
      </c>
    </row>
    <row r="50" spans="1:5" ht="12.75" customHeight="1">
      <c r="A50" s="95"/>
      <c r="B50" s="96"/>
      <c r="C50" s="97"/>
      <c r="D50" s="100"/>
      <c r="E50" s="101"/>
    </row>
    <row r="51" spans="1:5" s="94" customFormat="1" ht="12.75" customHeight="1">
      <c r="A51" s="89" t="s">
        <v>2036</v>
      </c>
      <c r="C51" s="91"/>
      <c r="D51" s="102">
        <f>D21+D49+D43+D29</f>
        <v>17346</v>
      </c>
      <c r="E51" s="103">
        <f>E21+E49+E43+E29</f>
        <v>-6365</v>
      </c>
    </row>
    <row r="52" spans="1:5" ht="12.75" customHeight="1">
      <c r="A52" s="95"/>
      <c r="B52" s="96"/>
      <c r="C52" s="97"/>
      <c r="D52" s="100"/>
      <c r="E52" s="101"/>
    </row>
    <row r="53" spans="1:5" s="94" customFormat="1" ht="12.75" customHeight="1">
      <c r="A53" s="89" t="s">
        <v>2037</v>
      </c>
      <c r="B53" s="90"/>
      <c r="C53" s="91"/>
      <c r="D53" s="102">
        <f>E55</f>
        <v>18829</v>
      </c>
      <c r="E53" s="103">
        <v>25194</v>
      </c>
    </row>
    <row r="54" spans="1:5" ht="12.75" customHeight="1">
      <c r="A54" s="95"/>
      <c r="B54" s="96"/>
      <c r="C54" s="97"/>
      <c r="D54" s="92"/>
      <c r="E54" s="104"/>
    </row>
    <row r="55" spans="1:5" s="94" customFormat="1" ht="12.75" customHeight="1">
      <c r="A55" s="89" t="s">
        <v>2038</v>
      </c>
      <c r="B55" s="90"/>
      <c r="C55" s="91"/>
      <c r="D55" s="105">
        <f>D51+D53</f>
        <v>36175</v>
      </c>
      <c r="E55" s="106">
        <f>E51+E53</f>
        <v>18829</v>
      </c>
    </row>
    <row r="56" ht="13.5" customHeight="1">
      <c r="D56" s="108"/>
    </row>
    <row r="57" ht="6" customHeight="1" hidden="1">
      <c r="D57" s="108"/>
    </row>
    <row r="58" spans="1:4" ht="12.75" hidden="1">
      <c r="A58" s="110" t="s">
        <v>2039</v>
      </c>
      <c r="D58" s="108"/>
    </row>
    <row r="59" spans="2:4" ht="12.75" hidden="1">
      <c r="B59" s="110" t="s">
        <v>2040</v>
      </c>
      <c r="D59" s="108"/>
    </row>
    <row r="60" spans="2:4" ht="12.75" hidden="1">
      <c r="B60" s="107" t="s">
        <v>2041</v>
      </c>
      <c r="D60" s="111"/>
    </row>
    <row r="61" spans="2:4" ht="12.75" hidden="1">
      <c r="B61" s="107" t="s">
        <v>2042</v>
      </c>
      <c r="D61" s="108"/>
    </row>
    <row r="62" spans="3:4" ht="12.75" hidden="1">
      <c r="C62" s="80" t="s">
        <v>2040</v>
      </c>
      <c r="D62" s="108"/>
    </row>
    <row r="63" spans="3:4" ht="12.75" hidden="1">
      <c r="C63" s="80" t="s">
        <v>2043</v>
      </c>
      <c r="D63" s="108"/>
    </row>
    <row r="64" spans="3:4" ht="12.75" hidden="1">
      <c r="C64" s="80" t="s">
        <v>2044</v>
      </c>
      <c r="D64" s="108"/>
    </row>
    <row r="65" spans="3:4" ht="12.75" hidden="1">
      <c r="C65" s="80" t="s">
        <v>2045</v>
      </c>
      <c r="D65" s="108"/>
    </row>
    <row r="66" spans="1:4" ht="12.75" hidden="1">
      <c r="A66" s="126" t="s">
        <v>2112</v>
      </c>
      <c r="C66" s="80" t="s">
        <v>2046</v>
      </c>
      <c r="D66" s="108"/>
    </row>
    <row r="67" spans="3:4" ht="12.75" hidden="1">
      <c r="C67" s="80" t="s">
        <v>2047</v>
      </c>
      <c r="D67" s="108"/>
    </row>
    <row r="68" spans="3:4" ht="12.75" hidden="1">
      <c r="C68" s="80" t="s">
        <v>2048</v>
      </c>
      <c r="D68" s="108"/>
    </row>
    <row r="69" spans="3:4" ht="12.75" hidden="1">
      <c r="C69" s="80" t="s">
        <v>2049</v>
      </c>
      <c r="D69" s="108"/>
    </row>
    <row r="70" spans="1:5" s="44" customFormat="1" ht="12.75" hidden="1">
      <c r="A70" s="2"/>
      <c r="B70" s="2"/>
      <c r="C70" s="1" t="s">
        <v>2050</v>
      </c>
      <c r="D70" s="112"/>
      <c r="E70" s="113"/>
    </row>
    <row r="71" ht="6" customHeight="1" hidden="1"/>
    <row r="72" spans="1:5" s="94" customFormat="1" ht="13.5" hidden="1" thickBot="1">
      <c r="A72" s="110"/>
      <c r="B72" s="110"/>
      <c r="C72" s="94" t="s">
        <v>2051</v>
      </c>
      <c r="D72" s="115">
        <f>SUM(D60:D70)</f>
        <v>0</v>
      </c>
      <c r="E72" s="116"/>
    </row>
    <row r="73" ht="12.75">
      <c r="A73" s="126" t="s">
        <v>2112</v>
      </c>
    </row>
    <row r="77" ht="12.75">
      <c r="A77" s="2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7"/>
  <sheetViews>
    <sheetView zoomScale="90" zoomScaleNormal="90" workbookViewId="0" topLeftCell="B2">
      <selection activeCell="C151" sqref="C151"/>
    </sheetView>
  </sheetViews>
  <sheetFormatPr defaultColWidth="9.140625" defaultRowHeight="12.75" outlineLevelRow="1" outlineLevelCol="1"/>
  <cols>
    <col min="1" max="1" width="0" style="1" hidden="1" customWidth="1"/>
    <col min="2" max="2" width="2.57421875" style="2" customWidth="1"/>
    <col min="3" max="3" width="45.7109375" style="1" customWidth="1"/>
    <col min="4" max="4" width="7.140625" style="2" customWidth="1"/>
    <col min="5" max="6" width="18.7109375" style="1" hidden="1" customWidth="1" outlineLevel="1"/>
    <col min="7" max="7" width="18.7109375" style="1" customWidth="1" collapsed="1"/>
    <col min="8" max="8" width="18.7109375" style="1" customWidth="1"/>
    <col min="9" max="11" width="18.7109375" style="1" hidden="1" customWidth="1" outlineLevel="1"/>
    <col min="12" max="12" width="16.7109375" style="1" customWidth="1" collapsed="1"/>
    <col min="13" max="15" width="18.7109375" style="1" hidden="1" customWidth="1" outlineLevel="1"/>
    <col min="16" max="16" width="18.7109375" style="1" customWidth="1" collapsed="1"/>
    <col min="17" max="20" width="18.7109375" style="1" hidden="1" customWidth="1" outlineLevel="1"/>
    <col min="21" max="21" width="18.7109375" style="1" customWidth="1" collapsed="1"/>
    <col min="22" max="22" width="16.7109375" style="1" customWidth="1"/>
    <col min="23" max="23" width="18.7109375" style="117" customWidth="1"/>
    <col min="24" max="24" width="16.7109375" style="1" hidden="1" customWidth="1"/>
    <col min="25" max="25" width="16.7109375" style="118" hidden="1" customWidth="1"/>
    <col min="26" max="29" width="0" style="118" hidden="1" customWidth="1"/>
    <col min="30" max="16384" width="9.140625" style="118" customWidth="1"/>
  </cols>
  <sheetData>
    <row r="1" spans="1:25" ht="12.75" hidden="1">
      <c r="A1" s="1" t="s">
        <v>2132</v>
      </c>
      <c r="B1" s="2" t="s">
        <v>2060</v>
      </c>
      <c r="C1" s="1" t="s">
        <v>2061</v>
      </c>
      <c r="D1" s="2" t="s">
        <v>2133</v>
      </c>
      <c r="E1" s="1" t="s">
        <v>2134</v>
      </c>
      <c r="F1" s="1" t="s">
        <v>2135</v>
      </c>
      <c r="G1" s="1" t="s">
        <v>2062</v>
      </c>
      <c r="H1" s="1" t="s">
        <v>2136</v>
      </c>
      <c r="I1" s="1" t="s">
        <v>2137</v>
      </c>
      <c r="J1" s="1" t="s">
        <v>2138</v>
      </c>
      <c r="K1" s="1" t="s">
        <v>2139</v>
      </c>
      <c r="L1" s="1" t="s">
        <v>2062</v>
      </c>
      <c r="M1" s="1" t="s">
        <v>2140</v>
      </c>
      <c r="N1" s="1" t="s">
        <v>2141</v>
      </c>
      <c r="O1" s="1" t="s">
        <v>2142</v>
      </c>
      <c r="P1" s="1" t="s">
        <v>2062</v>
      </c>
      <c r="Q1" s="1" t="s">
        <v>2143</v>
      </c>
      <c r="R1" s="1" t="s">
        <v>2144</v>
      </c>
      <c r="S1" s="1" t="s">
        <v>2145</v>
      </c>
      <c r="T1" s="1" t="s">
        <v>2146</v>
      </c>
      <c r="U1" s="1" t="s">
        <v>2062</v>
      </c>
      <c r="V1" s="1" t="s">
        <v>2147</v>
      </c>
      <c r="W1" s="117" t="s">
        <v>2062</v>
      </c>
      <c r="X1" s="1" t="s">
        <v>2148</v>
      </c>
      <c r="Y1" s="118" t="s">
        <v>2062</v>
      </c>
    </row>
    <row r="2" spans="1:25" s="132" customFormat="1" ht="15.75" customHeight="1">
      <c r="A2" s="127"/>
      <c r="B2" s="46" t="str">
        <f>"University of Missouri - "&amp;RBN</f>
        <v>University of Missouri - Kansas City</v>
      </c>
      <c r="C2" s="128"/>
      <c r="D2" s="128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  <c r="X2" s="129"/>
      <c r="Y2" s="131"/>
    </row>
    <row r="3" spans="1:25" s="136" customFormat="1" ht="15.75" customHeight="1">
      <c r="A3" s="133"/>
      <c r="B3" s="51" t="s">
        <v>2149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4"/>
      <c r="X3" s="13"/>
      <c r="Y3" s="135"/>
    </row>
    <row r="4" spans="1:29" ht="15.75" customHeight="1">
      <c r="A4" s="137"/>
      <c r="B4" s="138" t="str">
        <f>"  As of "&amp;TEXT(Z4,"MMMM DD, YYY")</f>
        <v>  As of June 30, 2005</v>
      </c>
      <c r="C4" s="16"/>
      <c r="D4" s="16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40"/>
      <c r="X4" s="139"/>
      <c r="Y4" s="141"/>
      <c r="Z4" s="142" t="s">
        <v>2150</v>
      </c>
      <c r="AC4" s="143" t="s">
        <v>2151</v>
      </c>
    </row>
    <row r="5" spans="1:26" ht="12.75" customHeight="1">
      <c r="A5" s="137"/>
      <c r="B5" s="144"/>
      <c r="C5" s="145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7"/>
      <c r="X5" s="146"/>
      <c r="Y5" s="148"/>
      <c r="Z5" s="1"/>
    </row>
    <row r="6" spans="1:25" ht="12.75">
      <c r="A6" s="22"/>
      <c r="B6" s="149"/>
      <c r="C6" s="150"/>
      <c r="D6" s="151"/>
      <c r="E6" s="27"/>
      <c r="F6" s="27"/>
      <c r="G6" s="149"/>
      <c r="H6" s="151"/>
      <c r="I6" s="152"/>
      <c r="J6" s="152"/>
      <c r="K6" s="153"/>
      <c r="L6" s="153"/>
      <c r="M6" s="152" t="s">
        <v>2152</v>
      </c>
      <c r="N6" s="152" t="s">
        <v>2153</v>
      </c>
      <c r="O6" s="152" t="s">
        <v>2154</v>
      </c>
      <c r="P6" s="153"/>
      <c r="Q6" s="154" t="s">
        <v>2155</v>
      </c>
      <c r="R6" s="155"/>
      <c r="S6" s="155"/>
      <c r="T6" s="155"/>
      <c r="U6" s="156"/>
      <c r="V6" s="157"/>
      <c r="W6" s="153" t="s">
        <v>2156</v>
      </c>
      <c r="X6" s="157"/>
      <c r="Y6" s="153" t="s">
        <v>2156</v>
      </c>
    </row>
    <row r="7" spans="1:25" ht="12.75">
      <c r="A7" s="22"/>
      <c r="B7" s="158"/>
      <c r="C7" s="29"/>
      <c r="D7" s="159"/>
      <c r="E7" s="27"/>
      <c r="F7" s="27"/>
      <c r="G7" s="158"/>
      <c r="H7" s="159"/>
      <c r="I7" s="152" t="s">
        <v>2152</v>
      </c>
      <c r="J7" s="152" t="s">
        <v>2153</v>
      </c>
      <c r="K7" s="152" t="s">
        <v>2154</v>
      </c>
      <c r="L7" s="160"/>
      <c r="M7" s="152" t="s">
        <v>2157</v>
      </c>
      <c r="N7" s="152" t="s">
        <v>2157</v>
      </c>
      <c r="O7" s="152" t="s">
        <v>2157</v>
      </c>
      <c r="P7" s="160" t="s">
        <v>2157</v>
      </c>
      <c r="Q7" s="152" t="s">
        <v>2152</v>
      </c>
      <c r="R7" s="152" t="s">
        <v>2158</v>
      </c>
      <c r="S7" s="161"/>
      <c r="T7" s="161"/>
      <c r="U7" s="160"/>
      <c r="V7" s="162"/>
      <c r="W7" s="160" t="s">
        <v>2159</v>
      </c>
      <c r="X7" s="162"/>
      <c r="Y7" s="160" t="s">
        <v>2159</v>
      </c>
    </row>
    <row r="8" spans="1:25" ht="12.75">
      <c r="A8" s="22"/>
      <c r="B8" s="158"/>
      <c r="C8" s="29"/>
      <c r="D8" s="159"/>
      <c r="E8" s="163"/>
      <c r="F8" s="163"/>
      <c r="G8" s="164" t="s">
        <v>2160</v>
      </c>
      <c r="H8" s="164"/>
      <c r="I8" s="152" t="s">
        <v>2161</v>
      </c>
      <c r="J8" s="152" t="s">
        <v>2161</v>
      </c>
      <c r="K8" s="152" t="s">
        <v>2161</v>
      </c>
      <c r="L8" s="160" t="s">
        <v>2161</v>
      </c>
      <c r="M8" s="152" t="s">
        <v>2162</v>
      </c>
      <c r="N8" s="152" t="s">
        <v>2162</v>
      </c>
      <c r="O8" s="152" t="s">
        <v>2162</v>
      </c>
      <c r="P8" s="160" t="s">
        <v>2162</v>
      </c>
      <c r="Q8" s="152" t="s">
        <v>2163</v>
      </c>
      <c r="R8" s="152" t="s">
        <v>2163</v>
      </c>
      <c r="S8" s="152" t="s">
        <v>2164</v>
      </c>
      <c r="T8" s="152" t="s">
        <v>2165</v>
      </c>
      <c r="U8" s="160" t="s">
        <v>2166</v>
      </c>
      <c r="V8" s="162"/>
      <c r="W8" s="160" t="s">
        <v>2167</v>
      </c>
      <c r="X8" s="160" t="s">
        <v>2168</v>
      </c>
      <c r="Y8" s="160" t="s">
        <v>2169</v>
      </c>
    </row>
    <row r="9" spans="1:25" ht="12.75">
      <c r="A9" s="22"/>
      <c r="B9" s="165"/>
      <c r="C9" s="166"/>
      <c r="D9" s="167"/>
      <c r="E9" s="152" t="s">
        <v>2152</v>
      </c>
      <c r="F9" s="152" t="s">
        <v>2170</v>
      </c>
      <c r="G9" s="152" t="s">
        <v>2152</v>
      </c>
      <c r="H9" s="152" t="s">
        <v>2153</v>
      </c>
      <c r="I9" s="152" t="s">
        <v>2159</v>
      </c>
      <c r="J9" s="152" t="s">
        <v>2159</v>
      </c>
      <c r="K9" s="152" t="s">
        <v>2159</v>
      </c>
      <c r="L9" s="168" t="s">
        <v>2159</v>
      </c>
      <c r="M9" s="152" t="s">
        <v>2159</v>
      </c>
      <c r="N9" s="152" t="s">
        <v>2159</v>
      </c>
      <c r="O9" s="152" t="s">
        <v>2159</v>
      </c>
      <c r="P9" s="168" t="s">
        <v>2159</v>
      </c>
      <c r="Q9" s="152" t="s">
        <v>2171</v>
      </c>
      <c r="R9" s="152" t="s">
        <v>2171</v>
      </c>
      <c r="S9" s="152" t="s">
        <v>2168</v>
      </c>
      <c r="T9" s="152" t="s">
        <v>2172</v>
      </c>
      <c r="U9" s="168" t="s">
        <v>2159</v>
      </c>
      <c r="V9" s="168" t="s">
        <v>2173</v>
      </c>
      <c r="W9" s="168" t="s">
        <v>2168</v>
      </c>
      <c r="X9" s="168" t="s">
        <v>2159</v>
      </c>
      <c r="Y9" s="168" t="s">
        <v>2168</v>
      </c>
    </row>
    <row r="10" spans="1:25" ht="12.75" customHeight="1">
      <c r="A10" s="22"/>
      <c r="B10" s="23"/>
      <c r="C10" s="169"/>
      <c r="D10" s="24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63"/>
    </row>
    <row r="11" spans="1:25" ht="12.75" customHeight="1">
      <c r="A11" s="29"/>
      <c r="B11" s="23" t="s">
        <v>2065</v>
      </c>
      <c r="C11" s="169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52"/>
      <c r="X11" s="27"/>
      <c r="Y11" s="163"/>
    </row>
    <row r="12" spans="1:25" ht="12.75" customHeight="1">
      <c r="A12" s="2"/>
      <c r="B12" s="30"/>
      <c r="C12" s="170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71"/>
      <c r="X12" s="32"/>
      <c r="Y12" s="163"/>
    </row>
    <row r="13" spans="1:25" ht="12.75" customHeight="1">
      <c r="A13" s="29"/>
      <c r="B13" s="23" t="s">
        <v>2066</v>
      </c>
      <c r="C13" s="169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52"/>
      <c r="X13" s="27"/>
      <c r="Y13" s="163"/>
    </row>
    <row r="14" spans="1:25" ht="12.75" customHeight="1">
      <c r="A14" s="170" t="s">
        <v>2174</v>
      </c>
      <c r="B14" s="30"/>
      <c r="C14" s="170" t="s">
        <v>2067</v>
      </c>
      <c r="D14" s="31"/>
      <c r="E14" s="32">
        <v>0</v>
      </c>
      <c r="F14" s="32">
        <v>0</v>
      </c>
      <c r="G14" s="34">
        <f aca="true" t="shared" si="0" ref="G14:G52">E14+F14</f>
        <v>0</v>
      </c>
      <c r="H14" s="34">
        <v>0</v>
      </c>
      <c r="I14" s="34">
        <v>0</v>
      </c>
      <c r="J14" s="34">
        <v>0</v>
      </c>
      <c r="K14" s="34">
        <v>0</v>
      </c>
      <c r="L14" s="34">
        <f aca="true" t="shared" si="1" ref="L14:L52">I14+J14+K14</f>
        <v>0</v>
      </c>
      <c r="M14" s="34">
        <v>0</v>
      </c>
      <c r="N14" s="34">
        <v>0</v>
      </c>
      <c r="O14" s="34">
        <v>0</v>
      </c>
      <c r="P14" s="34">
        <f aca="true" t="shared" si="2" ref="P14:P52">M14+N14+O14</f>
        <v>0</v>
      </c>
      <c r="Q14" s="34">
        <v>0</v>
      </c>
      <c r="R14" s="34">
        <v>0</v>
      </c>
      <c r="S14" s="34">
        <v>0</v>
      </c>
      <c r="T14" s="34">
        <v>0</v>
      </c>
      <c r="U14" s="34">
        <f aca="true" t="shared" si="3" ref="U14:U52">Q14+R14+S14+T14</f>
        <v>0</v>
      </c>
      <c r="V14" s="34">
        <v>0</v>
      </c>
      <c r="W14" s="172">
        <f aca="true" t="shared" si="4" ref="W14:W52">G14+H14+L14+P14+U14+V14</f>
        <v>0</v>
      </c>
      <c r="X14" s="34">
        <v>0</v>
      </c>
      <c r="Y14" s="173">
        <f aca="true" t="shared" si="5" ref="Y14:Y52">W14+X14</f>
        <v>0</v>
      </c>
    </row>
    <row r="15" spans="1:25" ht="12.75" hidden="1" outlineLevel="1">
      <c r="A15" s="1" t="s">
        <v>2175</v>
      </c>
      <c r="C15" s="1" t="s">
        <v>2176</v>
      </c>
      <c r="D15" s="2" t="s">
        <v>2177</v>
      </c>
      <c r="E15" s="1">
        <v>152037.35</v>
      </c>
      <c r="F15" s="1">
        <v>0</v>
      </c>
      <c r="G15" s="1">
        <f t="shared" si="0"/>
        <v>152037.35</v>
      </c>
      <c r="H15" s="1">
        <v>0</v>
      </c>
      <c r="I15" s="1">
        <v>0</v>
      </c>
      <c r="J15" s="1">
        <v>0</v>
      </c>
      <c r="K15" s="1">
        <v>0</v>
      </c>
      <c r="L15" s="1">
        <f t="shared" si="1"/>
        <v>0</v>
      </c>
      <c r="M15" s="1">
        <v>0</v>
      </c>
      <c r="N15" s="1">
        <v>0</v>
      </c>
      <c r="O15" s="1">
        <v>0</v>
      </c>
      <c r="P15" s="1">
        <f t="shared" si="2"/>
        <v>0</v>
      </c>
      <c r="Q15" s="1">
        <v>0</v>
      </c>
      <c r="R15" s="1">
        <v>0</v>
      </c>
      <c r="S15" s="1">
        <v>0</v>
      </c>
      <c r="T15" s="1">
        <v>0</v>
      </c>
      <c r="U15" s="1">
        <f t="shared" si="3"/>
        <v>0</v>
      </c>
      <c r="V15" s="1">
        <v>0</v>
      </c>
      <c r="W15" s="117">
        <f t="shared" si="4"/>
        <v>152037.35</v>
      </c>
      <c r="X15" s="1">
        <v>0</v>
      </c>
      <c r="Y15" s="174">
        <f t="shared" si="5"/>
        <v>152037.35</v>
      </c>
    </row>
    <row r="16" spans="1:25" ht="12.75" hidden="1" outlineLevel="1">
      <c r="A16" s="1" t="s">
        <v>2178</v>
      </c>
      <c r="C16" s="1" t="s">
        <v>2179</v>
      </c>
      <c r="D16" s="2" t="s">
        <v>2180</v>
      </c>
      <c r="E16" s="1">
        <v>14382298.02</v>
      </c>
      <c r="F16" s="1">
        <v>0</v>
      </c>
      <c r="G16" s="1">
        <f t="shared" si="0"/>
        <v>14382298.02</v>
      </c>
      <c r="H16" s="1">
        <v>0</v>
      </c>
      <c r="I16" s="1">
        <v>0</v>
      </c>
      <c r="J16" s="1">
        <v>0</v>
      </c>
      <c r="K16" s="1">
        <v>856694.6</v>
      </c>
      <c r="L16" s="1">
        <f t="shared" si="1"/>
        <v>856694.6</v>
      </c>
      <c r="M16" s="1">
        <v>0</v>
      </c>
      <c r="N16" s="1">
        <v>134303.07</v>
      </c>
      <c r="O16" s="1">
        <v>0</v>
      </c>
      <c r="P16" s="1">
        <f t="shared" si="2"/>
        <v>134303.07</v>
      </c>
      <c r="Q16" s="1">
        <v>844364.11</v>
      </c>
      <c r="R16" s="1">
        <v>953140.57</v>
      </c>
      <c r="S16" s="1">
        <v>-85451.94</v>
      </c>
      <c r="T16" s="1">
        <v>0</v>
      </c>
      <c r="U16" s="1">
        <f t="shared" si="3"/>
        <v>1712052.74</v>
      </c>
      <c r="V16" s="1">
        <v>785606.65</v>
      </c>
      <c r="W16" s="117">
        <f t="shared" si="4"/>
        <v>17870955.08</v>
      </c>
      <c r="X16" s="1">
        <v>0</v>
      </c>
      <c r="Y16" s="174">
        <f t="shared" si="5"/>
        <v>17870955.08</v>
      </c>
    </row>
    <row r="17" spans="1:25" ht="12.75" hidden="1" outlineLevel="1">
      <c r="A17" s="1" t="s">
        <v>2181</v>
      </c>
      <c r="C17" s="1" t="s">
        <v>2182</v>
      </c>
      <c r="D17" s="2" t="s">
        <v>2183</v>
      </c>
      <c r="E17" s="1">
        <v>0</v>
      </c>
      <c r="F17" s="1">
        <v>0</v>
      </c>
      <c r="G17" s="1">
        <f t="shared" si="0"/>
        <v>0</v>
      </c>
      <c r="H17" s="1">
        <v>-27.92</v>
      </c>
      <c r="I17" s="1">
        <v>0</v>
      </c>
      <c r="J17" s="1">
        <v>0</v>
      </c>
      <c r="K17" s="1">
        <v>0</v>
      </c>
      <c r="L17" s="1">
        <f t="shared" si="1"/>
        <v>0</v>
      </c>
      <c r="M17" s="1">
        <v>0</v>
      </c>
      <c r="N17" s="1">
        <v>0</v>
      </c>
      <c r="O17" s="1">
        <v>176.88</v>
      </c>
      <c r="P17" s="1">
        <f t="shared" si="2"/>
        <v>176.88</v>
      </c>
      <c r="Q17" s="1">
        <v>0</v>
      </c>
      <c r="R17" s="1">
        <v>0</v>
      </c>
      <c r="S17" s="1">
        <v>0</v>
      </c>
      <c r="T17" s="1">
        <v>0</v>
      </c>
      <c r="U17" s="1">
        <f t="shared" si="3"/>
        <v>0</v>
      </c>
      <c r="V17" s="1">
        <v>3068.23</v>
      </c>
      <c r="W17" s="117">
        <f t="shared" si="4"/>
        <v>3217.19</v>
      </c>
      <c r="X17" s="1">
        <v>0</v>
      </c>
      <c r="Y17" s="174">
        <f t="shared" si="5"/>
        <v>3217.19</v>
      </c>
    </row>
    <row r="18" spans="1:25" ht="12.75" hidden="1" outlineLevel="1">
      <c r="A18" s="1" t="s">
        <v>2184</v>
      </c>
      <c r="C18" s="1" t="s">
        <v>2185</v>
      </c>
      <c r="D18" s="2" t="s">
        <v>2186</v>
      </c>
      <c r="E18" s="1">
        <v>0</v>
      </c>
      <c r="F18" s="1">
        <v>0</v>
      </c>
      <c r="G18" s="1">
        <f t="shared" si="0"/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1"/>
        <v>0</v>
      </c>
      <c r="M18" s="1">
        <v>0</v>
      </c>
      <c r="N18" s="1">
        <v>0</v>
      </c>
      <c r="O18" s="1">
        <v>0</v>
      </c>
      <c r="P18" s="1">
        <f t="shared" si="2"/>
        <v>0</v>
      </c>
      <c r="Q18" s="1">
        <v>0</v>
      </c>
      <c r="R18" s="1">
        <v>0</v>
      </c>
      <c r="S18" s="1">
        <v>0</v>
      </c>
      <c r="T18" s="1">
        <v>0</v>
      </c>
      <c r="U18" s="1">
        <f t="shared" si="3"/>
        <v>0</v>
      </c>
      <c r="V18" s="1">
        <v>12.15</v>
      </c>
      <c r="W18" s="117">
        <f t="shared" si="4"/>
        <v>12.15</v>
      </c>
      <c r="X18" s="1">
        <v>0</v>
      </c>
      <c r="Y18" s="174">
        <f t="shared" si="5"/>
        <v>12.15</v>
      </c>
    </row>
    <row r="19" spans="1:25" ht="12.75" hidden="1" outlineLevel="1">
      <c r="A19" s="1" t="s">
        <v>2187</v>
      </c>
      <c r="C19" s="1" t="s">
        <v>2188</v>
      </c>
      <c r="D19" s="2" t="s">
        <v>2189</v>
      </c>
      <c r="E19" s="1">
        <v>0</v>
      </c>
      <c r="F19" s="1">
        <v>0</v>
      </c>
      <c r="G19" s="1">
        <f t="shared" si="0"/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1"/>
        <v>0</v>
      </c>
      <c r="M19" s="1">
        <v>0</v>
      </c>
      <c r="N19" s="1">
        <v>491403.71</v>
      </c>
      <c r="O19" s="1">
        <v>0</v>
      </c>
      <c r="P19" s="1">
        <f t="shared" si="2"/>
        <v>491403.71</v>
      </c>
      <c r="Q19" s="1">
        <v>0</v>
      </c>
      <c r="R19" s="1">
        <v>0</v>
      </c>
      <c r="S19" s="1">
        <v>0</v>
      </c>
      <c r="T19" s="1">
        <v>0</v>
      </c>
      <c r="U19" s="1">
        <f t="shared" si="3"/>
        <v>0</v>
      </c>
      <c r="V19" s="1">
        <v>0</v>
      </c>
      <c r="W19" s="117">
        <f t="shared" si="4"/>
        <v>491403.71</v>
      </c>
      <c r="X19" s="1">
        <v>0</v>
      </c>
      <c r="Y19" s="174">
        <f t="shared" si="5"/>
        <v>491403.71</v>
      </c>
    </row>
    <row r="20" spans="1:25" ht="12.75" hidden="1" outlineLevel="1">
      <c r="A20" s="1" t="s">
        <v>2190</v>
      </c>
      <c r="C20" s="1" t="s">
        <v>2191</v>
      </c>
      <c r="D20" s="2" t="s">
        <v>2192</v>
      </c>
      <c r="E20" s="1">
        <v>0</v>
      </c>
      <c r="F20" s="1">
        <v>0</v>
      </c>
      <c r="G20" s="1">
        <f t="shared" si="0"/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1"/>
        <v>0</v>
      </c>
      <c r="M20" s="1">
        <v>0</v>
      </c>
      <c r="N20" s="1">
        <v>7490721.65</v>
      </c>
      <c r="O20" s="1">
        <v>0</v>
      </c>
      <c r="P20" s="1">
        <f t="shared" si="2"/>
        <v>7490721.65</v>
      </c>
      <c r="Q20" s="1">
        <v>0</v>
      </c>
      <c r="R20" s="1">
        <v>0</v>
      </c>
      <c r="S20" s="1">
        <v>0</v>
      </c>
      <c r="T20" s="1">
        <v>0</v>
      </c>
      <c r="U20" s="1">
        <f t="shared" si="3"/>
        <v>0</v>
      </c>
      <c r="V20" s="1">
        <v>0</v>
      </c>
      <c r="W20" s="117">
        <f t="shared" si="4"/>
        <v>7490721.65</v>
      </c>
      <c r="X20" s="1">
        <v>0</v>
      </c>
      <c r="Y20" s="174">
        <f t="shared" si="5"/>
        <v>7490721.65</v>
      </c>
    </row>
    <row r="21" spans="1:25" ht="12.75" hidden="1" outlineLevel="1">
      <c r="A21" s="1" t="s">
        <v>2193</v>
      </c>
      <c r="C21" s="1" t="s">
        <v>2194</v>
      </c>
      <c r="D21" s="2" t="s">
        <v>2195</v>
      </c>
      <c r="E21" s="1">
        <v>0</v>
      </c>
      <c r="F21" s="1">
        <v>0</v>
      </c>
      <c r="G21" s="1">
        <f t="shared" si="0"/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1"/>
        <v>0</v>
      </c>
      <c r="M21" s="1">
        <v>0</v>
      </c>
      <c r="N21" s="1">
        <v>129875.73</v>
      </c>
      <c r="O21" s="1">
        <v>0</v>
      </c>
      <c r="P21" s="1">
        <f t="shared" si="2"/>
        <v>129875.73</v>
      </c>
      <c r="Q21" s="1">
        <v>0</v>
      </c>
      <c r="R21" s="1">
        <v>0</v>
      </c>
      <c r="S21" s="1">
        <v>0</v>
      </c>
      <c r="T21" s="1">
        <v>0</v>
      </c>
      <c r="U21" s="1">
        <f t="shared" si="3"/>
        <v>0</v>
      </c>
      <c r="V21" s="1">
        <v>0</v>
      </c>
      <c r="W21" s="117">
        <f t="shared" si="4"/>
        <v>129875.73</v>
      </c>
      <c r="X21" s="1">
        <v>0</v>
      </c>
      <c r="Y21" s="174">
        <f t="shared" si="5"/>
        <v>129875.73</v>
      </c>
    </row>
    <row r="22" spans="1:25" ht="12.75" hidden="1" outlineLevel="1">
      <c r="A22" s="1" t="s">
        <v>2196</v>
      </c>
      <c r="C22" s="1" t="s">
        <v>2197</v>
      </c>
      <c r="D22" s="2" t="s">
        <v>2198</v>
      </c>
      <c r="E22" s="1">
        <v>0</v>
      </c>
      <c r="F22" s="1">
        <v>0</v>
      </c>
      <c r="G22" s="1">
        <f t="shared" si="0"/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1"/>
        <v>0</v>
      </c>
      <c r="M22" s="1">
        <v>0</v>
      </c>
      <c r="N22" s="1">
        <v>10095619.76</v>
      </c>
      <c r="O22" s="1">
        <v>0</v>
      </c>
      <c r="P22" s="1">
        <f t="shared" si="2"/>
        <v>10095619.76</v>
      </c>
      <c r="Q22" s="1">
        <v>0</v>
      </c>
      <c r="R22" s="1">
        <v>0</v>
      </c>
      <c r="S22" s="1">
        <v>0</v>
      </c>
      <c r="T22" s="1">
        <v>0</v>
      </c>
      <c r="U22" s="1">
        <f t="shared" si="3"/>
        <v>0</v>
      </c>
      <c r="V22" s="1">
        <v>0</v>
      </c>
      <c r="W22" s="117">
        <f t="shared" si="4"/>
        <v>10095619.76</v>
      </c>
      <c r="X22" s="1">
        <v>0</v>
      </c>
      <c r="Y22" s="174">
        <f t="shared" si="5"/>
        <v>10095619.76</v>
      </c>
    </row>
    <row r="23" spans="1:25" ht="12.75" hidden="1" outlineLevel="1">
      <c r="A23" s="1" t="s">
        <v>2199</v>
      </c>
      <c r="C23" s="1" t="s">
        <v>2200</v>
      </c>
      <c r="D23" s="2" t="s">
        <v>2201</v>
      </c>
      <c r="E23" s="1">
        <v>-19456886.781000003</v>
      </c>
      <c r="F23" s="1">
        <v>-1846461.826</v>
      </c>
      <c r="G23" s="1">
        <f t="shared" si="0"/>
        <v>-21303348.607000005</v>
      </c>
      <c r="H23" s="1">
        <v>21418123.966</v>
      </c>
      <c r="I23" s="1">
        <v>219168.28</v>
      </c>
      <c r="J23" s="1">
        <v>0</v>
      </c>
      <c r="K23" s="1">
        <v>-222003.95</v>
      </c>
      <c r="L23" s="1">
        <f t="shared" si="1"/>
        <v>-2835.670000000013</v>
      </c>
      <c r="M23" s="1">
        <v>0</v>
      </c>
      <c r="N23" s="1">
        <v>-10671.52</v>
      </c>
      <c r="O23" s="1">
        <v>10226.97</v>
      </c>
      <c r="P23" s="1">
        <f t="shared" si="2"/>
        <v>-444.5500000000011</v>
      </c>
      <c r="Q23" s="1">
        <v>-2794.86</v>
      </c>
      <c r="R23" s="1">
        <v>-3154.91</v>
      </c>
      <c r="S23" s="1">
        <v>-157098.15</v>
      </c>
      <c r="T23" s="1">
        <v>0.02</v>
      </c>
      <c r="U23" s="1">
        <f t="shared" si="3"/>
        <v>-163047.9</v>
      </c>
      <c r="V23" s="1">
        <v>-7600.37</v>
      </c>
      <c r="W23" s="117">
        <f t="shared" si="4"/>
        <v>-59153.13100000636</v>
      </c>
      <c r="X23" s="1">
        <v>0</v>
      </c>
      <c r="Y23" s="174">
        <f t="shared" si="5"/>
        <v>-59153.13100000636</v>
      </c>
    </row>
    <row r="24" spans="1:25" ht="12.75" customHeight="1" collapsed="1">
      <c r="A24" s="170" t="s">
        <v>2202</v>
      </c>
      <c r="B24" s="30"/>
      <c r="C24" s="170" t="s">
        <v>2203</v>
      </c>
      <c r="D24" s="31"/>
      <c r="E24" s="32">
        <v>-4922551.410999998</v>
      </c>
      <c r="F24" s="32">
        <v>-1846461.826</v>
      </c>
      <c r="G24" s="36">
        <f t="shared" si="0"/>
        <v>-6769013.236999998</v>
      </c>
      <c r="H24" s="36">
        <v>21418096.045999996</v>
      </c>
      <c r="I24" s="36">
        <v>219168.28</v>
      </c>
      <c r="J24" s="36">
        <v>0</v>
      </c>
      <c r="K24" s="36">
        <v>634690.65</v>
      </c>
      <c r="L24" s="36">
        <f t="shared" si="1"/>
        <v>853858.93</v>
      </c>
      <c r="M24" s="36">
        <v>0</v>
      </c>
      <c r="N24" s="36">
        <v>18331252.400000002</v>
      </c>
      <c r="O24" s="36">
        <v>10403.85</v>
      </c>
      <c r="P24" s="36">
        <f t="shared" si="2"/>
        <v>18341656.250000004</v>
      </c>
      <c r="Q24" s="36">
        <v>841569.25</v>
      </c>
      <c r="R24" s="36">
        <v>949985.66</v>
      </c>
      <c r="S24" s="36">
        <v>-242550.09</v>
      </c>
      <c r="T24" s="36">
        <v>0.02</v>
      </c>
      <c r="U24" s="36">
        <f t="shared" si="3"/>
        <v>1549004.84</v>
      </c>
      <c r="V24" s="36">
        <v>781086.66</v>
      </c>
      <c r="W24" s="175">
        <f t="shared" si="4"/>
        <v>36174689.489</v>
      </c>
      <c r="X24" s="36">
        <v>0</v>
      </c>
      <c r="Y24" s="176">
        <f t="shared" si="5"/>
        <v>36174689.489</v>
      </c>
    </row>
    <row r="25" spans="1:25" ht="12.75" hidden="1" outlineLevel="1">
      <c r="A25" s="1" t="s">
        <v>2204</v>
      </c>
      <c r="C25" s="1" t="s">
        <v>2205</v>
      </c>
      <c r="D25" s="2" t="s">
        <v>2206</v>
      </c>
      <c r="E25" s="1">
        <v>0</v>
      </c>
      <c r="F25" s="1">
        <v>0</v>
      </c>
      <c r="G25" s="1">
        <f t="shared" si="0"/>
        <v>0</v>
      </c>
      <c r="H25" s="1">
        <v>0</v>
      </c>
      <c r="I25" s="1">
        <v>0</v>
      </c>
      <c r="J25" s="1">
        <v>0</v>
      </c>
      <c r="K25" s="1">
        <v>0</v>
      </c>
      <c r="L25" s="1">
        <f t="shared" si="1"/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v>0</v>
      </c>
      <c r="R25" s="1">
        <v>835109.05</v>
      </c>
      <c r="S25" s="1">
        <v>0</v>
      </c>
      <c r="T25" s="1">
        <v>0</v>
      </c>
      <c r="U25" s="1">
        <f t="shared" si="3"/>
        <v>835109.05</v>
      </c>
      <c r="V25" s="1">
        <v>0</v>
      </c>
      <c r="W25" s="117">
        <f t="shared" si="4"/>
        <v>835109.05</v>
      </c>
      <c r="X25" s="1">
        <v>0</v>
      </c>
      <c r="Y25" s="174">
        <f t="shared" si="5"/>
        <v>835109.05</v>
      </c>
    </row>
    <row r="26" spans="1:25" ht="12.75" customHeight="1" collapsed="1">
      <c r="A26" s="170" t="s">
        <v>2207</v>
      </c>
      <c r="B26" s="30"/>
      <c r="C26" s="170" t="s">
        <v>2208</v>
      </c>
      <c r="D26" s="31"/>
      <c r="E26" s="32">
        <v>0</v>
      </c>
      <c r="F26" s="32">
        <v>0</v>
      </c>
      <c r="G26" s="36">
        <f t="shared" si="0"/>
        <v>0</v>
      </c>
      <c r="H26" s="36">
        <v>0</v>
      </c>
      <c r="I26" s="36">
        <v>0</v>
      </c>
      <c r="J26" s="36">
        <v>0</v>
      </c>
      <c r="K26" s="36">
        <v>0</v>
      </c>
      <c r="L26" s="36">
        <f t="shared" si="1"/>
        <v>0</v>
      </c>
      <c r="M26" s="36">
        <v>0</v>
      </c>
      <c r="N26" s="36">
        <v>0</v>
      </c>
      <c r="O26" s="36">
        <v>0</v>
      </c>
      <c r="P26" s="36">
        <f t="shared" si="2"/>
        <v>0</v>
      </c>
      <c r="Q26" s="36">
        <v>0</v>
      </c>
      <c r="R26" s="36">
        <v>835109.05</v>
      </c>
      <c r="S26" s="36">
        <v>0</v>
      </c>
      <c r="T26" s="36">
        <v>0</v>
      </c>
      <c r="U26" s="36">
        <f t="shared" si="3"/>
        <v>835109.05</v>
      </c>
      <c r="V26" s="36">
        <v>0</v>
      </c>
      <c r="W26" s="175">
        <f t="shared" si="4"/>
        <v>835109.05</v>
      </c>
      <c r="X26" s="36">
        <v>0</v>
      </c>
      <c r="Y26" s="176">
        <f t="shared" si="5"/>
        <v>835109.05</v>
      </c>
    </row>
    <row r="27" spans="1:25" ht="12.75" hidden="1" outlineLevel="1">
      <c r="A27" s="1" t="s">
        <v>2209</v>
      </c>
      <c r="C27" s="1" t="s">
        <v>2210</v>
      </c>
      <c r="D27" s="2" t="s">
        <v>2211</v>
      </c>
      <c r="E27" s="1">
        <v>0</v>
      </c>
      <c r="F27" s="1">
        <v>0</v>
      </c>
      <c r="G27" s="1">
        <f t="shared" si="0"/>
        <v>0</v>
      </c>
      <c r="H27" s="1">
        <v>3088162.8</v>
      </c>
      <c r="I27" s="1">
        <v>0</v>
      </c>
      <c r="J27" s="1">
        <v>0</v>
      </c>
      <c r="K27" s="1">
        <v>0</v>
      </c>
      <c r="L27" s="1">
        <f t="shared" si="1"/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v>0</v>
      </c>
      <c r="R27" s="1">
        <v>0</v>
      </c>
      <c r="S27" s="1">
        <v>0</v>
      </c>
      <c r="T27" s="1">
        <v>0</v>
      </c>
      <c r="U27" s="1">
        <f t="shared" si="3"/>
        <v>0</v>
      </c>
      <c r="V27" s="1">
        <v>0</v>
      </c>
      <c r="W27" s="117">
        <f t="shared" si="4"/>
        <v>3088162.8</v>
      </c>
      <c r="X27" s="1">
        <v>0</v>
      </c>
      <c r="Y27" s="174">
        <f t="shared" si="5"/>
        <v>3088162.8</v>
      </c>
    </row>
    <row r="28" spans="1:25" ht="12.75" hidden="1" outlineLevel="1">
      <c r="A28" s="1" t="s">
        <v>2212</v>
      </c>
      <c r="C28" s="1" t="s">
        <v>2213</v>
      </c>
      <c r="D28" s="2" t="s">
        <v>2214</v>
      </c>
      <c r="E28" s="1">
        <v>0</v>
      </c>
      <c r="F28" s="1">
        <v>0</v>
      </c>
      <c r="G28" s="1">
        <f t="shared" si="0"/>
        <v>0</v>
      </c>
      <c r="H28" s="1">
        <v>2992998.1</v>
      </c>
      <c r="I28" s="1">
        <v>0</v>
      </c>
      <c r="J28" s="1">
        <v>0</v>
      </c>
      <c r="K28" s="1">
        <v>0</v>
      </c>
      <c r="L28" s="1">
        <f t="shared" si="1"/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v>0</v>
      </c>
      <c r="R28" s="1">
        <v>0</v>
      </c>
      <c r="S28" s="1">
        <v>0</v>
      </c>
      <c r="T28" s="1">
        <v>0</v>
      </c>
      <c r="U28" s="1">
        <f t="shared" si="3"/>
        <v>0</v>
      </c>
      <c r="V28" s="1">
        <v>0</v>
      </c>
      <c r="W28" s="117">
        <f t="shared" si="4"/>
        <v>2992998.1</v>
      </c>
      <c r="X28" s="1">
        <v>0</v>
      </c>
      <c r="Y28" s="174">
        <f t="shared" si="5"/>
        <v>2992998.1</v>
      </c>
    </row>
    <row r="29" spans="1:25" ht="12.75" hidden="1" outlineLevel="1">
      <c r="A29" s="1" t="s">
        <v>2215</v>
      </c>
      <c r="C29" s="1" t="s">
        <v>2216</v>
      </c>
      <c r="D29" s="2" t="s">
        <v>2217</v>
      </c>
      <c r="E29" s="1">
        <v>0</v>
      </c>
      <c r="F29" s="1">
        <v>0</v>
      </c>
      <c r="G29" s="1">
        <f t="shared" si="0"/>
        <v>0</v>
      </c>
      <c r="H29" s="1">
        <v>-1764000</v>
      </c>
      <c r="I29" s="1">
        <v>0</v>
      </c>
      <c r="J29" s="1">
        <v>0</v>
      </c>
      <c r="K29" s="1">
        <v>0</v>
      </c>
      <c r="L29" s="1">
        <f t="shared" si="1"/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v>0</v>
      </c>
      <c r="R29" s="1">
        <v>0</v>
      </c>
      <c r="S29" s="1">
        <v>0</v>
      </c>
      <c r="T29" s="1">
        <v>0</v>
      </c>
      <c r="U29" s="1">
        <f t="shared" si="3"/>
        <v>0</v>
      </c>
      <c r="V29" s="1">
        <v>0</v>
      </c>
      <c r="W29" s="117">
        <f t="shared" si="4"/>
        <v>-1764000</v>
      </c>
      <c r="X29" s="1">
        <v>0</v>
      </c>
      <c r="Y29" s="174">
        <f t="shared" si="5"/>
        <v>-1764000</v>
      </c>
    </row>
    <row r="30" spans="1:25" ht="12.75" customHeight="1" collapsed="1">
      <c r="A30" s="170" t="s">
        <v>2218</v>
      </c>
      <c r="B30" s="30"/>
      <c r="C30" s="170" t="s">
        <v>2219</v>
      </c>
      <c r="D30" s="31"/>
      <c r="E30" s="32">
        <v>0</v>
      </c>
      <c r="F30" s="32">
        <v>0</v>
      </c>
      <c r="G30" s="36">
        <f t="shared" si="0"/>
        <v>0</v>
      </c>
      <c r="H30" s="36">
        <v>4317160.9</v>
      </c>
      <c r="I30" s="36">
        <v>0</v>
      </c>
      <c r="J30" s="36">
        <v>0</v>
      </c>
      <c r="K30" s="36">
        <v>0</v>
      </c>
      <c r="L30" s="36">
        <f t="shared" si="1"/>
        <v>0</v>
      </c>
      <c r="M30" s="36">
        <v>0</v>
      </c>
      <c r="N30" s="36">
        <v>0</v>
      </c>
      <c r="O30" s="36">
        <v>0</v>
      </c>
      <c r="P30" s="36">
        <f t="shared" si="2"/>
        <v>0</v>
      </c>
      <c r="Q30" s="36">
        <v>0</v>
      </c>
      <c r="R30" s="36">
        <v>0</v>
      </c>
      <c r="S30" s="36">
        <v>0</v>
      </c>
      <c r="T30" s="36">
        <v>0</v>
      </c>
      <c r="U30" s="36">
        <f t="shared" si="3"/>
        <v>0</v>
      </c>
      <c r="V30" s="36">
        <v>0</v>
      </c>
      <c r="W30" s="175">
        <f t="shared" si="4"/>
        <v>4317160.9</v>
      </c>
      <c r="X30" s="36">
        <v>0</v>
      </c>
      <c r="Y30" s="176">
        <f t="shared" si="5"/>
        <v>4317160.9</v>
      </c>
    </row>
    <row r="31" spans="1:25" ht="12.75" customHeight="1">
      <c r="A31" s="170" t="s">
        <v>2220</v>
      </c>
      <c r="B31" s="30"/>
      <c r="C31" s="170" t="s">
        <v>2221</v>
      </c>
      <c r="D31" s="31"/>
      <c r="E31" s="32">
        <v>0</v>
      </c>
      <c r="F31" s="32">
        <v>0</v>
      </c>
      <c r="G31" s="36">
        <f t="shared" si="0"/>
        <v>0</v>
      </c>
      <c r="H31" s="36">
        <v>0</v>
      </c>
      <c r="I31" s="36">
        <v>0</v>
      </c>
      <c r="J31" s="36">
        <v>0</v>
      </c>
      <c r="K31" s="36">
        <v>0</v>
      </c>
      <c r="L31" s="36">
        <f t="shared" si="1"/>
        <v>0</v>
      </c>
      <c r="M31" s="36">
        <v>0</v>
      </c>
      <c r="N31" s="36">
        <v>0</v>
      </c>
      <c r="O31" s="36">
        <v>0</v>
      </c>
      <c r="P31" s="36">
        <f t="shared" si="2"/>
        <v>0</v>
      </c>
      <c r="Q31" s="36">
        <v>0</v>
      </c>
      <c r="R31" s="36">
        <v>0</v>
      </c>
      <c r="S31" s="36">
        <v>0</v>
      </c>
      <c r="T31" s="36">
        <v>0</v>
      </c>
      <c r="U31" s="36">
        <f t="shared" si="3"/>
        <v>0</v>
      </c>
      <c r="V31" s="36">
        <v>0</v>
      </c>
      <c r="W31" s="175">
        <f t="shared" si="4"/>
        <v>0</v>
      </c>
      <c r="X31" s="36">
        <v>0</v>
      </c>
      <c r="Y31" s="176">
        <f t="shared" si="5"/>
        <v>0</v>
      </c>
    </row>
    <row r="32" spans="1:25" ht="12.75" hidden="1" outlineLevel="1">
      <c r="A32" s="1" t="s">
        <v>2222</v>
      </c>
      <c r="C32" s="1" t="s">
        <v>2223</v>
      </c>
      <c r="D32" s="2" t="s">
        <v>2224</v>
      </c>
      <c r="E32" s="1">
        <v>0</v>
      </c>
      <c r="F32" s="1">
        <v>0</v>
      </c>
      <c r="G32" s="1">
        <f t="shared" si="0"/>
        <v>0</v>
      </c>
      <c r="H32" s="1">
        <v>1379363.63</v>
      </c>
      <c r="I32" s="1">
        <v>0</v>
      </c>
      <c r="J32" s="1">
        <v>0</v>
      </c>
      <c r="K32" s="1">
        <v>0</v>
      </c>
      <c r="L32" s="1">
        <f t="shared" si="1"/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v>0</v>
      </c>
      <c r="R32" s="1">
        <v>0</v>
      </c>
      <c r="S32" s="1">
        <v>0</v>
      </c>
      <c r="T32" s="1">
        <v>0</v>
      </c>
      <c r="U32" s="1">
        <f t="shared" si="3"/>
        <v>0</v>
      </c>
      <c r="V32" s="1">
        <v>0</v>
      </c>
      <c r="W32" s="117">
        <f t="shared" si="4"/>
        <v>1379363.63</v>
      </c>
      <c r="X32" s="1">
        <v>0</v>
      </c>
      <c r="Y32" s="174">
        <f t="shared" si="5"/>
        <v>1379363.63</v>
      </c>
    </row>
    <row r="33" spans="1:25" ht="12.75" customHeight="1" collapsed="1">
      <c r="A33" s="170" t="s">
        <v>2225</v>
      </c>
      <c r="B33" s="30"/>
      <c r="C33" s="170" t="s">
        <v>2226</v>
      </c>
      <c r="D33" s="31"/>
      <c r="E33" s="32">
        <v>0</v>
      </c>
      <c r="F33" s="32">
        <v>0</v>
      </c>
      <c r="G33" s="36">
        <f t="shared" si="0"/>
        <v>0</v>
      </c>
      <c r="H33" s="36">
        <v>1379363.63</v>
      </c>
      <c r="I33" s="36">
        <v>0</v>
      </c>
      <c r="J33" s="36">
        <v>0</v>
      </c>
      <c r="K33" s="36">
        <v>0</v>
      </c>
      <c r="L33" s="36">
        <f t="shared" si="1"/>
        <v>0</v>
      </c>
      <c r="M33" s="36">
        <v>0</v>
      </c>
      <c r="N33" s="36">
        <v>0</v>
      </c>
      <c r="O33" s="36">
        <v>0</v>
      </c>
      <c r="P33" s="36">
        <f t="shared" si="2"/>
        <v>0</v>
      </c>
      <c r="Q33" s="36">
        <v>0</v>
      </c>
      <c r="R33" s="36">
        <v>0</v>
      </c>
      <c r="S33" s="36">
        <v>0</v>
      </c>
      <c r="T33" s="36">
        <v>0</v>
      </c>
      <c r="U33" s="36">
        <f t="shared" si="3"/>
        <v>0</v>
      </c>
      <c r="V33" s="36">
        <v>0</v>
      </c>
      <c r="W33" s="175">
        <f t="shared" si="4"/>
        <v>1379363.63</v>
      </c>
      <c r="X33" s="36">
        <v>0</v>
      </c>
      <c r="Y33" s="176">
        <f t="shared" si="5"/>
        <v>1379363.63</v>
      </c>
    </row>
    <row r="34" spans="1:25" ht="12.75" hidden="1" outlineLevel="1">
      <c r="A34" s="1" t="s">
        <v>2227</v>
      </c>
      <c r="C34" s="1" t="s">
        <v>2228</v>
      </c>
      <c r="D34" s="2" t="s">
        <v>2229</v>
      </c>
      <c r="E34" s="1">
        <v>10645735.36</v>
      </c>
      <c r="F34" s="1">
        <v>-10973.33</v>
      </c>
      <c r="G34" s="1">
        <f t="shared" si="0"/>
        <v>10634762.03</v>
      </c>
      <c r="H34" s="1">
        <v>65481.24</v>
      </c>
      <c r="I34" s="1">
        <v>0</v>
      </c>
      <c r="J34" s="1">
        <v>0</v>
      </c>
      <c r="K34" s="1">
        <v>-1758984.03</v>
      </c>
      <c r="L34" s="1">
        <f t="shared" si="1"/>
        <v>-1758984.03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v>0</v>
      </c>
      <c r="R34" s="1">
        <v>0</v>
      </c>
      <c r="S34" s="1">
        <v>0</v>
      </c>
      <c r="T34" s="1">
        <v>0</v>
      </c>
      <c r="U34" s="1">
        <f t="shared" si="3"/>
        <v>0</v>
      </c>
      <c r="V34" s="1">
        <v>50</v>
      </c>
      <c r="W34" s="117">
        <f t="shared" si="4"/>
        <v>8941309.24</v>
      </c>
      <c r="X34" s="1">
        <v>0</v>
      </c>
      <c r="Y34" s="174">
        <f t="shared" si="5"/>
        <v>8941309.24</v>
      </c>
    </row>
    <row r="35" spans="1:25" ht="12.75" hidden="1" outlineLevel="1">
      <c r="A35" s="1" t="s">
        <v>2230</v>
      </c>
      <c r="C35" s="1" t="s">
        <v>2231</v>
      </c>
      <c r="D35" s="2" t="s">
        <v>2232</v>
      </c>
      <c r="E35" s="1">
        <v>1418976.43</v>
      </c>
      <c r="F35" s="1">
        <v>15856.99</v>
      </c>
      <c r="G35" s="1">
        <f t="shared" si="0"/>
        <v>1434833.42</v>
      </c>
      <c r="H35" s="1">
        <v>1150.1</v>
      </c>
      <c r="I35" s="1">
        <v>0</v>
      </c>
      <c r="J35" s="1">
        <v>0</v>
      </c>
      <c r="K35" s="1">
        <v>0</v>
      </c>
      <c r="L35" s="1">
        <f t="shared" si="1"/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v>0</v>
      </c>
      <c r="R35" s="1">
        <v>0</v>
      </c>
      <c r="S35" s="1">
        <v>0</v>
      </c>
      <c r="T35" s="1">
        <v>0</v>
      </c>
      <c r="U35" s="1">
        <f t="shared" si="3"/>
        <v>0</v>
      </c>
      <c r="V35" s="1">
        <v>23800</v>
      </c>
      <c r="W35" s="117">
        <f t="shared" si="4"/>
        <v>1459783.52</v>
      </c>
      <c r="X35" s="1">
        <v>0</v>
      </c>
      <c r="Y35" s="174">
        <f t="shared" si="5"/>
        <v>1459783.52</v>
      </c>
    </row>
    <row r="36" spans="1:25" ht="12.75" hidden="1" outlineLevel="1">
      <c r="A36" s="1" t="s">
        <v>2233</v>
      </c>
      <c r="C36" s="1" t="s">
        <v>2234</v>
      </c>
      <c r="D36" s="2" t="s">
        <v>2235</v>
      </c>
      <c r="E36" s="1">
        <v>4605.5</v>
      </c>
      <c r="F36" s="1">
        <v>-17556.64</v>
      </c>
      <c r="G36" s="1">
        <f t="shared" si="0"/>
        <v>-12951.14</v>
      </c>
      <c r="H36" s="1">
        <v>0</v>
      </c>
      <c r="I36" s="1">
        <v>0</v>
      </c>
      <c r="J36" s="1">
        <v>0</v>
      </c>
      <c r="K36" s="1">
        <v>0</v>
      </c>
      <c r="L36" s="1">
        <f t="shared" si="1"/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v>0</v>
      </c>
      <c r="R36" s="1">
        <v>0</v>
      </c>
      <c r="S36" s="1">
        <v>0</v>
      </c>
      <c r="T36" s="1">
        <v>0</v>
      </c>
      <c r="U36" s="1">
        <f t="shared" si="3"/>
        <v>0</v>
      </c>
      <c r="V36" s="1">
        <v>0</v>
      </c>
      <c r="W36" s="117">
        <f t="shared" si="4"/>
        <v>-12951.14</v>
      </c>
      <c r="X36" s="1">
        <v>0</v>
      </c>
      <c r="Y36" s="174">
        <f t="shared" si="5"/>
        <v>-12951.14</v>
      </c>
    </row>
    <row r="37" spans="1:25" ht="12.75" hidden="1" outlineLevel="1">
      <c r="A37" s="1" t="s">
        <v>2236</v>
      </c>
      <c r="C37" s="1" t="s">
        <v>2237</v>
      </c>
      <c r="D37" s="2" t="s">
        <v>2238</v>
      </c>
      <c r="E37" s="1">
        <v>4770293.09</v>
      </c>
      <c r="F37" s="1">
        <v>1351863.89</v>
      </c>
      <c r="G37" s="1">
        <f t="shared" si="0"/>
        <v>6122156.9799999995</v>
      </c>
      <c r="H37" s="1">
        <v>524412.67</v>
      </c>
      <c r="I37" s="1">
        <v>6254</v>
      </c>
      <c r="J37" s="1">
        <v>0</v>
      </c>
      <c r="K37" s="1">
        <v>86932.19</v>
      </c>
      <c r="L37" s="1">
        <f t="shared" si="1"/>
        <v>93186.19</v>
      </c>
      <c r="M37" s="1">
        <v>0</v>
      </c>
      <c r="N37" s="1">
        <v>0</v>
      </c>
      <c r="O37" s="1">
        <v>0</v>
      </c>
      <c r="P37" s="1">
        <f t="shared" si="2"/>
        <v>0</v>
      </c>
      <c r="Q37" s="1">
        <v>0</v>
      </c>
      <c r="R37" s="1">
        <v>0</v>
      </c>
      <c r="S37" s="1">
        <v>0</v>
      </c>
      <c r="T37" s="1">
        <v>0</v>
      </c>
      <c r="U37" s="1">
        <f t="shared" si="3"/>
        <v>0</v>
      </c>
      <c r="V37" s="1">
        <v>0</v>
      </c>
      <c r="W37" s="117">
        <f t="shared" si="4"/>
        <v>6739755.84</v>
      </c>
      <c r="X37" s="1">
        <v>0</v>
      </c>
      <c r="Y37" s="174">
        <f t="shared" si="5"/>
        <v>6739755.84</v>
      </c>
    </row>
    <row r="38" spans="1:25" ht="12.75" hidden="1" outlineLevel="1">
      <c r="A38" s="1" t="s">
        <v>2239</v>
      </c>
      <c r="C38" s="1" t="s">
        <v>2240</v>
      </c>
      <c r="D38" s="2" t="s">
        <v>2241</v>
      </c>
      <c r="E38" s="1">
        <v>114205.92</v>
      </c>
      <c r="F38" s="1">
        <v>0</v>
      </c>
      <c r="G38" s="1">
        <f t="shared" si="0"/>
        <v>114205.92</v>
      </c>
      <c r="H38" s="1">
        <v>0</v>
      </c>
      <c r="I38" s="1">
        <v>0</v>
      </c>
      <c r="J38" s="1">
        <v>0</v>
      </c>
      <c r="K38" s="1">
        <v>0</v>
      </c>
      <c r="L38" s="1">
        <f t="shared" si="1"/>
        <v>0</v>
      </c>
      <c r="M38" s="1">
        <v>0</v>
      </c>
      <c r="N38" s="1">
        <v>0</v>
      </c>
      <c r="O38" s="1">
        <v>0</v>
      </c>
      <c r="P38" s="1">
        <f t="shared" si="2"/>
        <v>0</v>
      </c>
      <c r="Q38" s="1">
        <v>0</v>
      </c>
      <c r="R38" s="1">
        <v>0</v>
      </c>
      <c r="S38" s="1">
        <v>0</v>
      </c>
      <c r="T38" s="1">
        <v>0</v>
      </c>
      <c r="U38" s="1">
        <f t="shared" si="3"/>
        <v>0</v>
      </c>
      <c r="V38" s="1">
        <v>0</v>
      </c>
      <c r="W38" s="117">
        <f t="shared" si="4"/>
        <v>114205.92</v>
      </c>
      <c r="X38" s="1">
        <v>0</v>
      </c>
      <c r="Y38" s="174">
        <f t="shared" si="5"/>
        <v>114205.92</v>
      </c>
    </row>
    <row r="39" spans="1:25" ht="12.75" hidden="1" outlineLevel="1">
      <c r="A39" s="1" t="s">
        <v>2242</v>
      </c>
      <c r="C39" s="1" t="s">
        <v>2243</v>
      </c>
      <c r="D39" s="2" t="s">
        <v>2244</v>
      </c>
      <c r="E39" s="1">
        <v>-915556.26</v>
      </c>
      <c r="F39" s="1">
        <v>0</v>
      </c>
      <c r="G39" s="1">
        <f t="shared" si="0"/>
        <v>-915556.26</v>
      </c>
      <c r="H39" s="1">
        <v>0</v>
      </c>
      <c r="I39" s="1">
        <v>0</v>
      </c>
      <c r="J39" s="1">
        <v>0</v>
      </c>
      <c r="K39" s="1">
        <v>0</v>
      </c>
      <c r="L39" s="1">
        <f t="shared" si="1"/>
        <v>0</v>
      </c>
      <c r="M39" s="1">
        <v>0</v>
      </c>
      <c r="N39" s="1">
        <v>0</v>
      </c>
      <c r="O39" s="1">
        <v>0</v>
      </c>
      <c r="P39" s="1">
        <f t="shared" si="2"/>
        <v>0</v>
      </c>
      <c r="Q39" s="1">
        <v>0</v>
      </c>
      <c r="R39" s="1">
        <v>0</v>
      </c>
      <c r="S39" s="1">
        <v>0</v>
      </c>
      <c r="T39" s="1">
        <v>0</v>
      </c>
      <c r="U39" s="1">
        <f t="shared" si="3"/>
        <v>0</v>
      </c>
      <c r="V39" s="1">
        <v>0</v>
      </c>
      <c r="W39" s="117">
        <f t="shared" si="4"/>
        <v>-915556.26</v>
      </c>
      <c r="X39" s="1">
        <v>0</v>
      </c>
      <c r="Y39" s="174">
        <f t="shared" si="5"/>
        <v>-915556.26</v>
      </c>
    </row>
    <row r="40" spans="1:25" ht="12.75" hidden="1" outlineLevel="1">
      <c r="A40" s="1" t="s">
        <v>2245</v>
      </c>
      <c r="C40" s="1" t="s">
        <v>2246</v>
      </c>
      <c r="D40" s="2" t="s">
        <v>2247</v>
      </c>
      <c r="E40" s="1">
        <v>-257730.76</v>
      </c>
      <c r="F40" s="1">
        <v>0</v>
      </c>
      <c r="G40" s="1">
        <f t="shared" si="0"/>
        <v>-257730.76</v>
      </c>
      <c r="H40" s="1">
        <v>0</v>
      </c>
      <c r="I40" s="1">
        <v>0</v>
      </c>
      <c r="J40" s="1">
        <v>0</v>
      </c>
      <c r="K40" s="1">
        <v>0</v>
      </c>
      <c r="L40" s="1">
        <f t="shared" si="1"/>
        <v>0</v>
      </c>
      <c r="M40" s="1">
        <v>0</v>
      </c>
      <c r="N40" s="1">
        <v>0</v>
      </c>
      <c r="O40" s="1">
        <v>0</v>
      </c>
      <c r="P40" s="1">
        <f t="shared" si="2"/>
        <v>0</v>
      </c>
      <c r="Q40" s="1">
        <v>0</v>
      </c>
      <c r="R40" s="1">
        <v>0</v>
      </c>
      <c r="S40" s="1">
        <v>0</v>
      </c>
      <c r="T40" s="1">
        <v>0</v>
      </c>
      <c r="U40" s="1">
        <f t="shared" si="3"/>
        <v>0</v>
      </c>
      <c r="V40" s="1">
        <v>0</v>
      </c>
      <c r="W40" s="117">
        <f t="shared" si="4"/>
        <v>-257730.76</v>
      </c>
      <c r="X40" s="1">
        <v>0</v>
      </c>
      <c r="Y40" s="174">
        <f t="shared" si="5"/>
        <v>-257730.76</v>
      </c>
    </row>
    <row r="41" spans="1:25" ht="12.75" hidden="1" outlineLevel="1">
      <c r="A41" s="1" t="s">
        <v>2248</v>
      </c>
      <c r="C41" s="1" t="s">
        <v>2249</v>
      </c>
      <c r="D41" s="2" t="s">
        <v>2250</v>
      </c>
      <c r="E41" s="1">
        <v>723.66</v>
      </c>
      <c r="F41" s="1">
        <v>0</v>
      </c>
      <c r="G41" s="1">
        <f t="shared" si="0"/>
        <v>723.66</v>
      </c>
      <c r="H41" s="1">
        <v>0</v>
      </c>
      <c r="I41" s="1">
        <v>0</v>
      </c>
      <c r="J41" s="1">
        <v>0</v>
      </c>
      <c r="K41" s="1">
        <v>2193314.31</v>
      </c>
      <c r="L41" s="1">
        <f t="shared" si="1"/>
        <v>2193314.31</v>
      </c>
      <c r="M41" s="1">
        <v>0</v>
      </c>
      <c r="N41" s="1">
        <v>0</v>
      </c>
      <c r="O41" s="1">
        <v>0</v>
      </c>
      <c r="P41" s="1">
        <f t="shared" si="2"/>
        <v>0</v>
      </c>
      <c r="Q41" s="1">
        <v>0</v>
      </c>
      <c r="R41" s="1">
        <v>0</v>
      </c>
      <c r="S41" s="1">
        <v>0</v>
      </c>
      <c r="T41" s="1">
        <v>0</v>
      </c>
      <c r="U41" s="1">
        <f t="shared" si="3"/>
        <v>0</v>
      </c>
      <c r="V41" s="1">
        <v>1517.18</v>
      </c>
      <c r="W41" s="117">
        <f t="shared" si="4"/>
        <v>2195555.1500000004</v>
      </c>
      <c r="X41" s="1">
        <v>0</v>
      </c>
      <c r="Y41" s="174">
        <f t="shared" si="5"/>
        <v>2195555.1500000004</v>
      </c>
    </row>
    <row r="42" spans="1:25" ht="12.75" customHeight="1" collapsed="1">
      <c r="A42" s="170" t="s">
        <v>2251</v>
      </c>
      <c r="B42" s="30"/>
      <c r="C42" s="170" t="s">
        <v>2252</v>
      </c>
      <c r="D42" s="31"/>
      <c r="E42" s="32">
        <v>15781252.940000005</v>
      </c>
      <c r="F42" s="32">
        <v>1339190.91</v>
      </c>
      <c r="G42" s="36">
        <f t="shared" si="0"/>
        <v>17120443.850000005</v>
      </c>
      <c r="H42" s="36">
        <v>591044.01</v>
      </c>
      <c r="I42" s="36">
        <v>6254</v>
      </c>
      <c r="J42" s="36">
        <v>0</v>
      </c>
      <c r="K42" s="36">
        <v>521262.47</v>
      </c>
      <c r="L42" s="36">
        <f t="shared" si="1"/>
        <v>527516.47</v>
      </c>
      <c r="M42" s="36">
        <v>0</v>
      </c>
      <c r="N42" s="36">
        <v>0</v>
      </c>
      <c r="O42" s="36">
        <v>0</v>
      </c>
      <c r="P42" s="36">
        <f t="shared" si="2"/>
        <v>0</v>
      </c>
      <c r="Q42" s="36">
        <v>0</v>
      </c>
      <c r="R42" s="36">
        <v>0</v>
      </c>
      <c r="S42" s="36">
        <v>0</v>
      </c>
      <c r="T42" s="36">
        <v>0</v>
      </c>
      <c r="U42" s="36">
        <f t="shared" si="3"/>
        <v>0</v>
      </c>
      <c r="V42" s="36">
        <v>25367.18</v>
      </c>
      <c r="W42" s="175">
        <f t="shared" si="4"/>
        <v>18264371.510000005</v>
      </c>
      <c r="X42" s="36">
        <v>0</v>
      </c>
      <c r="Y42" s="176">
        <f t="shared" si="5"/>
        <v>18264371.510000005</v>
      </c>
    </row>
    <row r="43" spans="1:25" ht="12.75" customHeight="1">
      <c r="A43" s="170" t="s">
        <v>2253</v>
      </c>
      <c r="B43" s="30"/>
      <c r="C43" s="170" t="s">
        <v>2254</v>
      </c>
      <c r="D43" s="31"/>
      <c r="E43" s="32">
        <v>0</v>
      </c>
      <c r="F43" s="32">
        <v>0</v>
      </c>
      <c r="G43" s="36">
        <f t="shared" si="0"/>
        <v>0</v>
      </c>
      <c r="H43" s="36">
        <v>0</v>
      </c>
      <c r="I43" s="36">
        <v>0</v>
      </c>
      <c r="J43" s="36">
        <v>0</v>
      </c>
      <c r="K43" s="36">
        <v>0</v>
      </c>
      <c r="L43" s="36">
        <f t="shared" si="1"/>
        <v>0</v>
      </c>
      <c r="M43" s="36">
        <v>0</v>
      </c>
      <c r="N43" s="36">
        <v>0</v>
      </c>
      <c r="O43" s="36">
        <v>0</v>
      </c>
      <c r="P43" s="36">
        <f t="shared" si="2"/>
        <v>0</v>
      </c>
      <c r="Q43" s="36">
        <v>0</v>
      </c>
      <c r="R43" s="36">
        <v>0</v>
      </c>
      <c r="S43" s="36">
        <v>0</v>
      </c>
      <c r="T43" s="36">
        <v>0</v>
      </c>
      <c r="U43" s="36">
        <f t="shared" si="3"/>
        <v>0</v>
      </c>
      <c r="V43" s="36">
        <v>0</v>
      </c>
      <c r="W43" s="175">
        <f t="shared" si="4"/>
        <v>0</v>
      </c>
      <c r="X43" s="36">
        <v>0</v>
      </c>
      <c r="Y43" s="176">
        <f t="shared" si="5"/>
        <v>0</v>
      </c>
    </row>
    <row r="44" spans="1:25" ht="12.75" customHeight="1">
      <c r="A44" s="170" t="s">
        <v>2255</v>
      </c>
      <c r="B44" s="30"/>
      <c r="C44" s="170" t="s">
        <v>2256</v>
      </c>
      <c r="D44" s="31"/>
      <c r="E44" s="32">
        <v>0</v>
      </c>
      <c r="F44" s="32">
        <v>0</v>
      </c>
      <c r="G44" s="36">
        <f t="shared" si="0"/>
        <v>0</v>
      </c>
      <c r="H44" s="36">
        <v>0</v>
      </c>
      <c r="I44" s="36">
        <v>0</v>
      </c>
      <c r="J44" s="36">
        <v>0</v>
      </c>
      <c r="K44" s="36">
        <v>0</v>
      </c>
      <c r="L44" s="36">
        <f t="shared" si="1"/>
        <v>0</v>
      </c>
      <c r="M44" s="36">
        <v>0</v>
      </c>
      <c r="N44" s="36">
        <v>0</v>
      </c>
      <c r="O44" s="36">
        <v>0</v>
      </c>
      <c r="P44" s="36">
        <f t="shared" si="2"/>
        <v>0</v>
      </c>
      <c r="Q44" s="36">
        <v>0</v>
      </c>
      <c r="R44" s="36">
        <v>0</v>
      </c>
      <c r="S44" s="36">
        <v>0</v>
      </c>
      <c r="T44" s="36">
        <v>0</v>
      </c>
      <c r="U44" s="36">
        <f t="shared" si="3"/>
        <v>0</v>
      </c>
      <c r="V44" s="36">
        <v>0</v>
      </c>
      <c r="W44" s="175">
        <f t="shared" si="4"/>
        <v>0</v>
      </c>
      <c r="X44" s="36">
        <v>0</v>
      </c>
      <c r="Y44" s="176">
        <f t="shared" si="5"/>
        <v>0</v>
      </c>
    </row>
    <row r="45" spans="1:25" ht="12.75" hidden="1" outlineLevel="1">
      <c r="A45" s="1" t="s">
        <v>2257</v>
      </c>
      <c r="C45" s="1" t="s">
        <v>2072</v>
      </c>
      <c r="D45" s="2" t="s">
        <v>2258</v>
      </c>
      <c r="E45" s="1">
        <v>2089452.65</v>
      </c>
      <c r="F45" s="1">
        <v>0</v>
      </c>
      <c r="G45" s="1">
        <f t="shared" si="0"/>
        <v>2089452.65</v>
      </c>
      <c r="H45" s="1">
        <v>0</v>
      </c>
      <c r="I45" s="1">
        <v>0</v>
      </c>
      <c r="J45" s="1">
        <v>0</v>
      </c>
      <c r="K45" s="1">
        <v>0</v>
      </c>
      <c r="L45" s="1">
        <f t="shared" si="1"/>
        <v>0</v>
      </c>
      <c r="M45" s="1">
        <v>0</v>
      </c>
      <c r="N45" s="1">
        <v>0</v>
      </c>
      <c r="O45" s="1">
        <v>0</v>
      </c>
      <c r="P45" s="1">
        <f t="shared" si="2"/>
        <v>0</v>
      </c>
      <c r="Q45" s="1">
        <v>0</v>
      </c>
      <c r="R45" s="1">
        <v>0</v>
      </c>
      <c r="S45" s="1">
        <v>0</v>
      </c>
      <c r="T45" s="1">
        <v>0</v>
      </c>
      <c r="U45" s="1">
        <f t="shared" si="3"/>
        <v>0</v>
      </c>
      <c r="V45" s="1">
        <v>0</v>
      </c>
      <c r="W45" s="117">
        <f t="shared" si="4"/>
        <v>2089452.65</v>
      </c>
      <c r="X45" s="1">
        <v>0</v>
      </c>
      <c r="Y45" s="174">
        <f t="shared" si="5"/>
        <v>2089452.65</v>
      </c>
    </row>
    <row r="46" spans="1:25" ht="12.75" customHeight="1" collapsed="1">
      <c r="A46" s="170" t="s">
        <v>2259</v>
      </c>
      <c r="B46" s="30"/>
      <c r="C46" s="170" t="s">
        <v>2072</v>
      </c>
      <c r="D46" s="31"/>
      <c r="E46" s="32">
        <v>2089452.65</v>
      </c>
      <c r="F46" s="32">
        <v>0</v>
      </c>
      <c r="G46" s="36">
        <f t="shared" si="0"/>
        <v>2089452.65</v>
      </c>
      <c r="H46" s="36">
        <v>0</v>
      </c>
      <c r="I46" s="36">
        <v>0</v>
      </c>
      <c r="J46" s="36">
        <v>0</v>
      </c>
      <c r="K46" s="36">
        <v>0</v>
      </c>
      <c r="L46" s="36">
        <f t="shared" si="1"/>
        <v>0</v>
      </c>
      <c r="M46" s="36">
        <v>0</v>
      </c>
      <c r="N46" s="36">
        <v>0</v>
      </c>
      <c r="O46" s="36">
        <v>0</v>
      </c>
      <c r="P46" s="36">
        <f t="shared" si="2"/>
        <v>0</v>
      </c>
      <c r="Q46" s="36">
        <v>0</v>
      </c>
      <c r="R46" s="36">
        <v>0</v>
      </c>
      <c r="S46" s="36">
        <v>0</v>
      </c>
      <c r="T46" s="36">
        <v>0</v>
      </c>
      <c r="U46" s="36">
        <f t="shared" si="3"/>
        <v>0</v>
      </c>
      <c r="V46" s="36">
        <v>0</v>
      </c>
      <c r="W46" s="175">
        <f t="shared" si="4"/>
        <v>2089452.65</v>
      </c>
      <c r="X46" s="36">
        <v>0</v>
      </c>
      <c r="Y46" s="176">
        <f t="shared" si="5"/>
        <v>2089452.65</v>
      </c>
    </row>
    <row r="47" spans="1:25" ht="12.75" hidden="1" outlineLevel="1">
      <c r="A47" s="1" t="s">
        <v>2260</v>
      </c>
      <c r="C47" s="1" t="s">
        <v>2261</v>
      </c>
      <c r="D47" s="2" t="s">
        <v>2262</v>
      </c>
      <c r="E47" s="1">
        <v>787115.55</v>
      </c>
      <c r="F47" s="1">
        <v>1264306.46</v>
      </c>
      <c r="G47" s="1">
        <f t="shared" si="0"/>
        <v>2051422.01</v>
      </c>
      <c r="H47" s="1">
        <v>128551.57</v>
      </c>
      <c r="I47" s="1">
        <v>0</v>
      </c>
      <c r="J47" s="1">
        <v>0</v>
      </c>
      <c r="K47" s="1">
        <v>0</v>
      </c>
      <c r="L47" s="1">
        <f t="shared" si="1"/>
        <v>0</v>
      </c>
      <c r="M47" s="1">
        <v>0</v>
      </c>
      <c r="N47" s="1">
        <v>0</v>
      </c>
      <c r="O47" s="1">
        <v>0</v>
      </c>
      <c r="P47" s="1">
        <f t="shared" si="2"/>
        <v>0</v>
      </c>
      <c r="Q47" s="1">
        <v>0</v>
      </c>
      <c r="R47" s="1">
        <v>0</v>
      </c>
      <c r="S47" s="1">
        <v>0</v>
      </c>
      <c r="T47" s="1">
        <v>0</v>
      </c>
      <c r="U47" s="1">
        <f t="shared" si="3"/>
        <v>0</v>
      </c>
      <c r="V47" s="1">
        <v>1825118.44</v>
      </c>
      <c r="W47" s="117">
        <f t="shared" si="4"/>
        <v>4005092.02</v>
      </c>
      <c r="X47" s="1">
        <v>0</v>
      </c>
      <c r="Y47" s="174">
        <f t="shared" si="5"/>
        <v>4005092.02</v>
      </c>
    </row>
    <row r="48" spans="1:25" ht="12.75" customHeight="1" collapsed="1">
      <c r="A48" s="170" t="s">
        <v>2263</v>
      </c>
      <c r="B48" s="30"/>
      <c r="C48" s="170" t="s">
        <v>2264</v>
      </c>
      <c r="D48" s="31"/>
      <c r="E48" s="32">
        <v>787115.55</v>
      </c>
      <c r="F48" s="32">
        <v>1264306.46</v>
      </c>
      <c r="G48" s="36">
        <f t="shared" si="0"/>
        <v>2051422.01</v>
      </c>
      <c r="H48" s="36">
        <v>128551.57</v>
      </c>
      <c r="I48" s="36">
        <v>0</v>
      </c>
      <c r="J48" s="36">
        <v>0</v>
      </c>
      <c r="K48" s="36">
        <v>0</v>
      </c>
      <c r="L48" s="36">
        <f t="shared" si="1"/>
        <v>0</v>
      </c>
      <c r="M48" s="36">
        <v>0</v>
      </c>
      <c r="N48" s="36">
        <v>0</v>
      </c>
      <c r="O48" s="36">
        <v>0</v>
      </c>
      <c r="P48" s="36">
        <f t="shared" si="2"/>
        <v>0</v>
      </c>
      <c r="Q48" s="36">
        <v>0</v>
      </c>
      <c r="R48" s="36">
        <v>0</v>
      </c>
      <c r="S48" s="36">
        <v>0</v>
      </c>
      <c r="T48" s="36">
        <v>0</v>
      </c>
      <c r="U48" s="36">
        <f t="shared" si="3"/>
        <v>0</v>
      </c>
      <c r="V48" s="36">
        <v>1825118.44</v>
      </c>
      <c r="W48" s="175">
        <f t="shared" si="4"/>
        <v>4005092.02</v>
      </c>
      <c r="X48" s="36">
        <v>0</v>
      </c>
      <c r="Y48" s="176">
        <f t="shared" si="5"/>
        <v>4005092.02</v>
      </c>
    </row>
    <row r="49" spans="1:25" ht="12.75" hidden="1" outlineLevel="1">
      <c r="A49" s="1" t="s">
        <v>2265</v>
      </c>
      <c r="C49" s="1" t="s">
        <v>2266</v>
      </c>
      <c r="D49" s="2" t="s">
        <v>2267</v>
      </c>
      <c r="E49" s="1">
        <v>0</v>
      </c>
      <c r="F49" s="1">
        <v>0</v>
      </c>
      <c r="G49" s="1">
        <f t="shared" si="0"/>
        <v>0</v>
      </c>
      <c r="H49" s="1">
        <v>0</v>
      </c>
      <c r="I49" s="1">
        <v>62000</v>
      </c>
      <c r="J49" s="1">
        <v>0</v>
      </c>
      <c r="K49" s="1">
        <v>2060000</v>
      </c>
      <c r="L49" s="1">
        <f t="shared" si="1"/>
        <v>2122000</v>
      </c>
      <c r="M49" s="1">
        <v>0</v>
      </c>
      <c r="N49" s="1">
        <v>0</v>
      </c>
      <c r="O49" s="1">
        <v>0</v>
      </c>
      <c r="P49" s="1">
        <f t="shared" si="2"/>
        <v>0</v>
      </c>
      <c r="Q49" s="1">
        <v>0</v>
      </c>
      <c r="R49" s="1">
        <v>0</v>
      </c>
      <c r="S49" s="1">
        <v>0</v>
      </c>
      <c r="T49" s="1">
        <v>0</v>
      </c>
      <c r="U49" s="1">
        <f t="shared" si="3"/>
        <v>0</v>
      </c>
      <c r="V49" s="1">
        <v>0</v>
      </c>
      <c r="W49" s="117">
        <f t="shared" si="4"/>
        <v>2122000</v>
      </c>
      <c r="X49" s="1">
        <v>0</v>
      </c>
      <c r="Y49" s="174">
        <f t="shared" si="5"/>
        <v>2122000</v>
      </c>
    </row>
    <row r="50" spans="1:25" ht="12.75" hidden="1" outlineLevel="1">
      <c r="A50" s="1" t="s">
        <v>2268</v>
      </c>
      <c r="C50" s="1" t="s">
        <v>2269</v>
      </c>
      <c r="D50" s="2" t="s">
        <v>2270</v>
      </c>
      <c r="E50" s="1">
        <v>0</v>
      </c>
      <c r="F50" s="1">
        <v>0</v>
      </c>
      <c r="G50" s="1">
        <f t="shared" si="0"/>
        <v>0</v>
      </c>
      <c r="H50" s="1">
        <v>0</v>
      </c>
      <c r="I50" s="1">
        <v>-11000</v>
      </c>
      <c r="J50" s="1">
        <v>0</v>
      </c>
      <c r="K50" s="1">
        <v>-142000</v>
      </c>
      <c r="L50" s="1">
        <f t="shared" si="1"/>
        <v>-153000</v>
      </c>
      <c r="M50" s="1">
        <v>0</v>
      </c>
      <c r="N50" s="1">
        <v>0</v>
      </c>
      <c r="O50" s="1">
        <v>0</v>
      </c>
      <c r="P50" s="1">
        <f t="shared" si="2"/>
        <v>0</v>
      </c>
      <c r="Q50" s="1">
        <v>0</v>
      </c>
      <c r="R50" s="1">
        <v>0</v>
      </c>
      <c r="S50" s="1">
        <v>0</v>
      </c>
      <c r="T50" s="1">
        <v>0</v>
      </c>
      <c r="U50" s="1">
        <f t="shared" si="3"/>
        <v>0</v>
      </c>
      <c r="V50" s="1">
        <v>0</v>
      </c>
      <c r="W50" s="117">
        <f t="shared" si="4"/>
        <v>-153000</v>
      </c>
      <c r="X50" s="1">
        <v>0</v>
      </c>
      <c r="Y50" s="174">
        <f t="shared" si="5"/>
        <v>-153000</v>
      </c>
    </row>
    <row r="51" spans="1:25" ht="12.75" customHeight="1" collapsed="1">
      <c r="A51" s="170" t="s">
        <v>2271</v>
      </c>
      <c r="B51" s="30"/>
      <c r="C51" s="170" t="s">
        <v>2071</v>
      </c>
      <c r="D51" s="31"/>
      <c r="E51" s="32">
        <v>0</v>
      </c>
      <c r="F51" s="32">
        <v>0</v>
      </c>
      <c r="G51" s="36">
        <f t="shared" si="0"/>
        <v>0</v>
      </c>
      <c r="H51" s="36">
        <v>0</v>
      </c>
      <c r="I51" s="36">
        <v>51000</v>
      </c>
      <c r="J51" s="36">
        <v>0</v>
      </c>
      <c r="K51" s="36">
        <v>1918000</v>
      </c>
      <c r="L51" s="36">
        <f t="shared" si="1"/>
        <v>1969000</v>
      </c>
      <c r="M51" s="36">
        <v>0</v>
      </c>
      <c r="N51" s="36">
        <v>0</v>
      </c>
      <c r="O51" s="36">
        <v>0</v>
      </c>
      <c r="P51" s="36">
        <f t="shared" si="2"/>
        <v>0</v>
      </c>
      <c r="Q51" s="36">
        <v>0</v>
      </c>
      <c r="R51" s="36">
        <v>0</v>
      </c>
      <c r="S51" s="36">
        <v>0</v>
      </c>
      <c r="T51" s="36">
        <v>0</v>
      </c>
      <c r="U51" s="36">
        <f t="shared" si="3"/>
        <v>0</v>
      </c>
      <c r="V51" s="36">
        <v>0</v>
      </c>
      <c r="W51" s="175">
        <f t="shared" si="4"/>
        <v>1969000</v>
      </c>
      <c r="X51" s="36">
        <v>0</v>
      </c>
      <c r="Y51" s="176">
        <f t="shared" si="5"/>
        <v>1969000</v>
      </c>
    </row>
    <row r="52" spans="1:25" ht="12.75" customHeight="1">
      <c r="A52" s="170" t="s">
        <v>2272</v>
      </c>
      <c r="B52" s="30"/>
      <c r="C52" s="170" t="s">
        <v>2273</v>
      </c>
      <c r="D52" s="31"/>
      <c r="E52" s="32">
        <v>0</v>
      </c>
      <c r="F52" s="32">
        <v>0</v>
      </c>
      <c r="G52" s="36">
        <f t="shared" si="0"/>
        <v>0</v>
      </c>
      <c r="H52" s="36">
        <v>0</v>
      </c>
      <c r="I52" s="36">
        <v>0</v>
      </c>
      <c r="J52" s="36">
        <v>0</v>
      </c>
      <c r="K52" s="36">
        <v>0</v>
      </c>
      <c r="L52" s="36">
        <f t="shared" si="1"/>
        <v>0</v>
      </c>
      <c r="M52" s="36">
        <v>0</v>
      </c>
      <c r="N52" s="36">
        <v>0</v>
      </c>
      <c r="O52" s="36">
        <v>0</v>
      </c>
      <c r="P52" s="36">
        <f t="shared" si="2"/>
        <v>0</v>
      </c>
      <c r="Q52" s="36">
        <v>0</v>
      </c>
      <c r="R52" s="36">
        <v>0</v>
      </c>
      <c r="S52" s="36">
        <v>0</v>
      </c>
      <c r="T52" s="36">
        <v>0</v>
      </c>
      <c r="U52" s="36">
        <f t="shared" si="3"/>
        <v>0</v>
      </c>
      <c r="V52" s="36">
        <v>0</v>
      </c>
      <c r="W52" s="175">
        <f t="shared" si="4"/>
        <v>0</v>
      </c>
      <c r="X52" s="36">
        <v>0</v>
      </c>
      <c r="Y52" s="176">
        <f t="shared" si="5"/>
        <v>0</v>
      </c>
    </row>
    <row r="53" spans="1:25" ht="12.75" customHeight="1">
      <c r="A53" s="2"/>
      <c r="B53" s="30"/>
      <c r="C53" s="170"/>
      <c r="D53" s="31"/>
      <c r="E53" s="32"/>
      <c r="F53" s="32"/>
      <c r="G53" s="36"/>
      <c r="H53" s="36"/>
      <c r="I53" s="36"/>
      <c r="J53" s="36"/>
      <c r="K53" s="36"/>
      <c r="L53" s="3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175"/>
      <c r="X53" s="36"/>
      <c r="Y53" s="176"/>
    </row>
    <row r="54" spans="1:25" s="177" customFormat="1" ht="12.75" customHeight="1">
      <c r="A54" s="29"/>
      <c r="B54" s="23" t="s">
        <v>2274</v>
      </c>
      <c r="C54" s="169"/>
      <c r="D54" s="24"/>
      <c r="E54" s="27">
        <f aca="true" t="shared" si="6" ref="E54:Y54">+E14+E26+E30+E31+E33+E42+E46+E48+E51+E24+E52+E44+E43</f>
        <v>13735269.729000006</v>
      </c>
      <c r="F54" s="27">
        <f t="shared" si="6"/>
        <v>757035.5440000002</v>
      </c>
      <c r="G54" s="39">
        <f t="shared" si="6"/>
        <v>14492305.273000007</v>
      </c>
      <c r="H54" s="39">
        <f t="shared" si="6"/>
        <v>27834216.155999996</v>
      </c>
      <c r="I54" s="39">
        <f t="shared" si="6"/>
        <v>276422.28</v>
      </c>
      <c r="J54" s="39">
        <f t="shared" si="6"/>
        <v>0</v>
      </c>
      <c r="K54" s="39">
        <f t="shared" si="6"/>
        <v>3073953.1199999996</v>
      </c>
      <c r="L54" s="39">
        <f t="shared" si="6"/>
        <v>3350375.4</v>
      </c>
      <c r="M54" s="39">
        <f t="shared" si="6"/>
        <v>0</v>
      </c>
      <c r="N54" s="39">
        <f t="shared" si="6"/>
        <v>18331252.400000002</v>
      </c>
      <c r="O54" s="39">
        <f t="shared" si="6"/>
        <v>10403.85</v>
      </c>
      <c r="P54" s="39">
        <f t="shared" si="6"/>
        <v>18341656.250000004</v>
      </c>
      <c r="Q54" s="39">
        <f t="shared" si="6"/>
        <v>841569.25</v>
      </c>
      <c r="R54" s="39">
        <f t="shared" si="6"/>
        <v>1785094.71</v>
      </c>
      <c r="S54" s="39">
        <f t="shared" si="6"/>
        <v>-242550.09</v>
      </c>
      <c r="T54" s="39">
        <f t="shared" si="6"/>
        <v>0.02</v>
      </c>
      <c r="U54" s="39">
        <f t="shared" si="6"/>
        <v>2384113.89</v>
      </c>
      <c r="V54" s="39">
        <f t="shared" si="6"/>
        <v>2631572.28</v>
      </c>
      <c r="W54" s="39">
        <f t="shared" si="6"/>
        <v>69034239.249</v>
      </c>
      <c r="X54" s="39">
        <f t="shared" si="6"/>
        <v>0</v>
      </c>
      <c r="Y54" s="39">
        <f t="shared" si="6"/>
        <v>69034239.249</v>
      </c>
    </row>
    <row r="55" spans="1:25" ht="12.75" customHeight="1">
      <c r="A55" s="2"/>
      <c r="B55" s="30"/>
      <c r="C55" s="170"/>
      <c r="D55" s="31"/>
      <c r="E55" s="32"/>
      <c r="F55" s="32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175"/>
      <c r="X55" s="36"/>
      <c r="Y55" s="176"/>
    </row>
    <row r="56" spans="1:25" ht="12.75" customHeight="1">
      <c r="A56" s="29"/>
      <c r="B56" s="23" t="s">
        <v>2073</v>
      </c>
      <c r="C56" s="169"/>
      <c r="D56" s="24"/>
      <c r="E56" s="27"/>
      <c r="F56" s="27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178"/>
      <c r="X56" s="39"/>
      <c r="Y56" s="176"/>
    </row>
    <row r="57" spans="1:25" ht="12.75" customHeight="1">
      <c r="A57" s="2" t="s">
        <v>2275</v>
      </c>
      <c r="B57" s="30"/>
      <c r="C57" s="170" t="s">
        <v>2276</v>
      </c>
      <c r="D57" s="31"/>
      <c r="E57" s="32">
        <v>0</v>
      </c>
      <c r="F57" s="32">
        <v>0</v>
      </c>
      <c r="G57" s="36">
        <f aca="true" t="shared" si="7" ref="G57:G85">E57+F57</f>
        <v>0</v>
      </c>
      <c r="H57" s="36">
        <v>0</v>
      </c>
      <c r="I57" s="36">
        <v>0</v>
      </c>
      <c r="J57" s="36">
        <v>0</v>
      </c>
      <c r="K57" s="36">
        <v>0</v>
      </c>
      <c r="L57" s="36">
        <f aca="true" t="shared" si="8" ref="L57:L85">I57+J57+K57</f>
        <v>0</v>
      </c>
      <c r="M57" s="36">
        <v>0</v>
      </c>
      <c r="N57" s="36">
        <v>0</v>
      </c>
      <c r="O57" s="36">
        <v>0</v>
      </c>
      <c r="P57" s="36">
        <f aca="true" t="shared" si="9" ref="P57:P85">M57+N57+O57</f>
        <v>0</v>
      </c>
      <c r="Q57" s="36">
        <v>0</v>
      </c>
      <c r="R57" s="36">
        <v>0</v>
      </c>
      <c r="S57" s="36">
        <v>0</v>
      </c>
      <c r="T57" s="36">
        <v>0</v>
      </c>
      <c r="U57" s="36">
        <f aca="true" t="shared" si="10" ref="U57:U85">Q57+R57+S57+T57</f>
        <v>0</v>
      </c>
      <c r="V57" s="36">
        <v>0</v>
      </c>
      <c r="W57" s="175">
        <f aca="true" t="shared" si="11" ref="W57:W85">G57+H57+L57+P57+U57+V57</f>
        <v>0</v>
      </c>
      <c r="X57" s="36">
        <v>0</v>
      </c>
      <c r="Y57" s="176">
        <f aca="true" t="shared" si="12" ref="Y57:Y85">W57+X57</f>
        <v>0</v>
      </c>
    </row>
    <row r="58" spans="1:25" ht="12.75" hidden="1" outlineLevel="1">
      <c r="A58" s="1" t="s">
        <v>2277</v>
      </c>
      <c r="C58" s="1" t="s">
        <v>2278</v>
      </c>
      <c r="D58" s="2" t="s">
        <v>2279</v>
      </c>
      <c r="E58" s="1">
        <v>0</v>
      </c>
      <c r="F58" s="1">
        <v>0</v>
      </c>
      <c r="G58" s="1">
        <f t="shared" si="7"/>
        <v>0</v>
      </c>
      <c r="H58" s="1">
        <v>1112515.38</v>
      </c>
      <c r="I58" s="1">
        <v>0</v>
      </c>
      <c r="J58" s="1">
        <v>0</v>
      </c>
      <c r="K58" s="1">
        <v>0</v>
      </c>
      <c r="L58" s="1">
        <f t="shared" si="8"/>
        <v>0</v>
      </c>
      <c r="M58" s="1">
        <v>0</v>
      </c>
      <c r="N58" s="1">
        <v>0</v>
      </c>
      <c r="O58" s="1">
        <v>0</v>
      </c>
      <c r="P58" s="1">
        <f t="shared" si="9"/>
        <v>0</v>
      </c>
      <c r="Q58" s="1">
        <v>0</v>
      </c>
      <c r="R58" s="1">
        <v>0</v>
      </c>
      <c r="S58" s="1">
        <v>0</v>
      </c>
      <c r="T58" s="1">
        <v>0</v>
      </c>
      <c r="U58" s="1">
        <f t="shared" si="10"/>
        <v>0</v>
      </c>
      <c r="V58" s="1">
        <v>0</v>
      </c>
      <c r="W58" s="117">
        <f t="shared" si="11"/>
        <v>1112515.38</v>
      </c>
      <c r="X58" s="1">
        <v>0</v>
      </c>
      <c r="Y58" s="174">
        <f t="shared" si="12"/>
        <v>1112515.38</v>
      </c>
    </row>
    <row r="59" spans="1:25" ht="12.75" customHeight="1" collapsed="1">
      <c r="A59" s="170" t="s">
        <v>2280</v>
      </c>
      <c r="B59" s="30"/>
      <c r="C59" s="170" t="s">
        <v>2281</v>
      </c>
      <c r="D59" s="31"/>
      <c r="E59" s="32">
        <v>0</v>
      </c>
      <c r="F59" s="32">
        <v>0</v>
      </c>
      <c r="G59" s="36">
        <f t="shared" si="7"/>
        <v>0</v>
      </c>
      <c r="H59" s="36">
        <v>1112515.38</v>
      </c>
      <c r="I59" s="36">
        <v>0</v>
      </c>
      <c r="J59" s="36">
        <v>0</v>
      </c>
      <c r="K59" s="36">
        <v>0</v>
      </c>
      <c r="L59" s="36">
        <f t="shared" si="8"/>
        <v>0</v>
      </c>
      <c r="M59" s="36">
        <v>0</v>
      </c>
      <c r="N59" s="36">
        <v>0</v>
      </c>
      <c r="O59" s="36">
        <v>0</v>
      </c>
      <c r="P59" s="36">
        <f t="shared" si="9"/>
        <v>0</v>
      </c>
      <c r="Q59" s="36">
        <v>0</v>
      </c>
      <c r="R59" s="36">
        <v>0</v>
      </c>
      <c r="S59" s="36">
        <v>0</v>
      </c>
      <c r="T59" s="36">
        <v>0</v>
      </c>
      <c r="U59" s="36">
        <f t="shared" si="10"/>
        <v>0</v>
      </c>
      <c r="V59" s="36">
        <v>0</v>
      </c>
      <c r="W59" s="175">
        <f t="shared" si="11"/>
        <v>1112515.38</v>
      </c>
      <c r="X59" s="36">
        <v>0</v>
      </c>
      <c r="Y59" s="176">
        <f t="shared" si="12"/>
        <v>1112515.38</v>
      </c>
    </row>
    <row r="60" spans="1:25" ht="12.75" hidden="1" outlineLevel="1">
      <c r="A60" s="1" t="s">
        <v>2282</v>
      </c>
      <c r="C60" s="1" t="s">
        <v>2283</v>
      </c>
      <c r="D60" s="2" t="s">
        <v>2284</v>
      </c>
      <c r="E60" s="1">
        <v>0</v>
      </c>
      <c r="F60" s="1">
        <v>0</v>
      </c>
      <c r="G60" s="1">
        <f t="shared" si="7"/>
        <v>0</v>
      </c>
      <c r="H60" s="1">
        <v>0</v>
      </c>
      <c r="I60" s="1">
        <v>-54444.15</v>
      </c>
      <c r="J60" s="1">
        <v>0</v>
      </c>
      <c r="K60" s="1">
        <v>-3578239.23</v>
      </c>
      <c r="L60" s="1">
        <f t="shared" si="8"/>
        <v>-3632683.38</v>
      </c>
      <c r="M60" s="1">
        <v>0</v>
      </c>
      <c r="N60" s="1">
        <v>0</v>
      </c>
      <c r="O60" s="1">
        <v>0</v>
      </c>
      <c r="P60" s="1">
        <f t="shared" si="9"/>
        <v>0</v>
      </c>
      <c r="Q60" s="1">
        <v>0</v>
      </c>
      <c r="R60" s="1">
        <v>0</v>
      </c>
      <c r="S60" s="1">
        <v>0</v>
      </c>
      <c r="T60" s="1">
        <v>0</v>
      </c>
      <c r="U60" s="1">
        <f t="shared" si="10"/>
        <v>0</v>
      </c>
      <c r="V60" s="1">
        <v>0</v>
      </c>
      <c r="W60" s="117">
        <f t="shared" si="11"/>
        <v>-3632683.38</v>
      </c>
      <c r="X60" s="1">
        <v>0</v>
      </c>
      <c r="Y60" s="174">
        <f t="shared" si="12"/>
        <v>-3632683.38</v>
      </c>
    </row>
    <row r="61" spans="1:25" ht="12.75" hidden="1" outlineLevel="1">
      <c r="A61" s="1" t="s">
        <v>2285</v>
      </c>
      <c r="C61" s="1" t="s">
        <v>2286</v>
      </c>
      <c r="D61" s="2" t="s">
        <v>2287</v>
      </c>
      <c r="E61" s="1">
        <v>0</v>
      </c>
      <c r="F61" s="1">
        <v>0</v>
      </c>
      <c r="G61" s="1">
        <f t="shared" si="7"/>
        <v>0</v>
      </c>
      <c r="H61" s="1">
        <v>0</v>
      </c>
      <c r="I61" s="1">
        <v>61814</v>
      </c>
      <c r="J61" s="1">
        <v>0</v>
      </c>
      <c r="K61" s="1">
        <v>4658510.65</v>
      </c>
      <c r="L61" s="1">
        <f t="shared" si="8"/>
        <v>4720324.65</v>
      </c>
      <c r="M61" s="1">
        <v>0</v>
      </c>
      <c r="N61" s="1">
        <v>0</v>
      </c>
      <c r="O61" s="1">
        <v>0</v>
      </c>
      <c r="P61" s="1">
        <f t="shared" si="9"/>
        <v>0</v>
      </c>
      <c r="Q61" s="1">
        <v>0</v>
      </c>
      <c r="R61" s="1">
        <v>0</v>
      </c>
      <c r="S61" s="1">
        <v>0</v>
      </c>
      <c r="T61" s="1">
        <v>0</v>
      </c>
      <c r="U61" s="1">
        <f t="shared" si="10"/>
        <v>0</v>
      </c>
      <c r="V61" s="1">
        <v>0</v>
      </c>
      <c r="W61" s="117">
        <f t="shared" si="11"/>
        <v>4720324.65</v>
      </c>
      <c r="X61" s="1">
        <v>0</v>
      </c>
      <c r="Y61" s="174">
        <f t="shared" si="12"/>
        <v>4720324.65</v>
      </c>
    </row>
    <row r="62" spans="1:25" ht="12.75" hidden="1" outlineLevel="1">
      <c r="A62" s="1" t="s">
        <v>2288</v>
      </c>
      <c r="C62" s="1" t="s">
        <v>2289</v>
      </c>
      <c r="D62" s="2" t="s">
        <v>2290</v>
      </c>
      <c r="E62" s="1">
        <v>0</v>
      </c>
      <c r="F62" s="1">
        <v>0</v>
      </c>
      <c r="G62" s="1">
        <f t="shared" si="7"/>
        <v>0</v>
      </c>
      <c r="H62" s="1">
        <v>0</v>
      </c>
      <c r="I62" s="1">
        <v>272197.47</v>
      </c>
      <c r="J62" s="1">
        <v>0</v>
      </c>
      <c r="K62" s="1">
        <v>16165796.21</v>
      </c>
      <c r="L62" s="1">
        <f t="shared" si="8"/>
        <v>16437993.680000002</v>
      </c>
      <c r="M62" s="1">
        <v>0</v>
      </c>
      <c r="N62" s="1">
        <v>0</v>
      </c>
      <c r="O62" s="1">
        <v>0</v>
      </c>
      <c r="P62" s="1">
        <f t="shared" si="9"/>
        <v>0</v>
      </c>
      <c r="Q62" s="1">
        <v>0</v>
      </c>
      <c r="R62" s="1">
        <v>0</v>
      </c>
      <c r="S62" s="1">
        <v>0</v>
      </c>
      <c r="T62" s="1">
        <v>0</v>
      </c>
      <c r="U62" s="1">
        <f t="shared" si="10"/>
        <v>0</v>
      </c>
      <c r="V62" s="1">
        <v>0</v>
      </c>
      <c r="W62" s="117">
        <f t="shared" si="11"/>
        <v>16437993.680000002</v>
      </c>
      <c r="X62" s="1">
        <v>0</v>
      </c>
      <c r="Y62" s="174">
        <f t="shared" si="12"/>
        <v>16437993.680000002</v>
      </c>
    </row>
    <row r="63" spans="1:25" ht="12.75" hidden="1" outlineLevel="1">
      <c r="A63" s="1" t="s">
        <v>2291</v>
      </c>
      <c r="C63" s="1" t="s">
        <v>2292</v>
      </c>
      <c r="D63" s="2" t="s">
        <v>2293</v>
      </c>
      <c r="E63" s="1">
        <v>0</v>
      </c>
      <c r="F63" s="1">
        <v>0</v>
      </c>
      <c r="G63" s="1">
        <f t="shared" si="7"/>
        <v>0</v>
      </c>
      <c r="H63" s="1">
        <v>0</v>
      </c>
      <c r="I63" s="1">
        <v>-49000</v>
      </c>
      <c r="J63" s="1">
        <v>0</v>
      </c>
      <c r="K63" s="1">
        <v>-1147000</v>
      </c>
      <c r="L63" s="1">
        <f t="shared" si="8"/>
        <v>-1196000</v>
      </c>
      <c r="M63" s="1">
        <v>0</v>
      </c>
      <c r="N63" s="1">
        <v>0</v>
      </c>
      <c r="O63" s="1">
        <v>0</v>
      </c>
      <c r="P63" s="1">
        <f t="shared" si="9"/>
        <v>0</v>
      </c>
      <c r="Q63" s="1">
        <v>0</v>
      </c>
      <c r="R63" s="1">
        <v>0</v>
      </c>
      <c r="S63" s="1">
        <v>0</v>
      </c>
      <c r="T63" s="1">
        <v>0</v>
      </c>
      <c r="U63" s="1">
        <f t="shared" si="10"/>
        <v>0</v>
      </c>
      <c r="V63" s="1">
        <v>0</v>
      </c>
      <c r="W63" s="117">
        <f t="shared" si="11"/>
        <v>-1196000</v>
      </c>
      <c r="X63" s="1">
        <v>0</v>
      </c>
      <c r="Y63" s="174">
        <f t="shared" si="12"/>
        <v>-1196000</v>
      </c>
    </row>
    <row r="64" spans="1:25" ht="12.75" customHeight="1" collapsed="1">
      <c r="A64" s="170" t="s">
        <v>2294</v>
      </c>
      <c r="B64" s="30"/>
      <c r="C64" s="170" t="s">
        <v>2074</v>
      </c>
      <c r="D64" s="31"/>
      <c r="E64" s="32">
        <v>0</v>
      </c>
      <c r="F64" s="32">
        <v>0</v>
      </c>
      <c r="G64" s="36">
        <f t="shared" si="7"/>
        <v>0</v>
      </c>
      <c r="H64" s="36">
        <v>0</v>
      </c>
      <c r="I64" s="36">
        <v>230567.32</v>
      </c>
      <c r="J64" s="36">
        <v>0</v>
      </c>
      <c r="K64" s="36">
        <v>16099067.630000003</v>
      </c>
      <c r="L64" s="36">
        <f t="shared" si="8"/>
        <v>16329634.950000003</v>
      </c>
      <c r="M64" s="36">
        <v>0</v>
      </c>
      <c r="N64" s="36">
        <v>0</v>
      </c>
      <c r="O64" s="36">
        <v>0</v>
      </c>
      <c r="P64" s="36">
        <f t="shared" si="9"/>
        <v>0</v>
      </c>
      <c r="Q64" s="36">
        <v>0</v>
      </c>
      <c r="R64" s="36">
        <v>0</v>
      </c>
      <c r="S64" s="36">
        <v>0</v>
      </c>
      <c r="T64" s="36">
        <v>0</v>
      </c>
      <c r="U64" s="36">
        <f t="shared" si="10"/>
        <v>0</v>
      </c>
      <c r="V64" s="36">
        <v>0</v>
      </c>
      <c r="W64" s="175">
        <f t="shared" si="11"/>
        <v>16329634.950000003</v>
      </c>
      <c r="X64" s="36">
        <v>0</v>
      </c>
      <c r="Y64" s="176">
        <f t="shared" si="12"/>
        <v>16329634.950000003</v>
      </c>
    </row>
    <row r="65" spans="1:25" ht="12.75" hidden="1" outlineLevel="1">
      <c r="A65" s="1" t="s">
        <v>2295</v>
      </c>
      <c r="C65" s="1" t="s">
        <v>2296</v>
      </c>
      <c r="D65" s="2" t="s">
        <v>2297</v>
      </c>
      <c r="E65" s="1">
        <v>0</v>
      </c>
      <c r="F65" s="1">
        <v>0</v>
      </c>
      <c r="G65" s="1">
        <f t="shared" si="7"/>
        <v>0</v>
      </c>
      <c r="H65" s="1">
        <v>0</v>
      </c>
      <c r="I65" s="1">
        <v>0</v>
      </c>
      <c r="J65" s="1">
        <v>0</v>
      </c>
      <c r="K65" s="1">
        <v>0</v>
      </c>
      <c r="L65" s="1">
        <f t="shared" si="8"/>
        <v>0</v>
      </c>
      <c r="M65" s="1">
        <v>0</v>
      </c>
      <c r="N65" s="1">
        <v>0</v>
      </c>
      <c r="O65" s="1">
        <v>0</v>
      </c>
      <c r="P65" s="1">
        <f t="shared" si="9"/>
        <v>0</v>
      </c>
      <c r="Q65" s="1">
        <v>0</v>
      </c>
      <c r="R65" s="1">
        <v>0</v>
      </c>
      <c r="S65" s="1">
        <v>227321.12</v>
      </c>
      <c r="T65" s="1">
        <v>0</v>
      </c>
      <c r="U65" s="1">
        <f t="shared" si="10"/>
        <v>227321.12</v>
      </c>
      <c r="V65" s="1">
        <v>0</v>
      </c>
      <c r="W65" s="117">
        <f t="shared" si="11"/>
        <v>227321.12</v>
      </c>
      <c r="X65" s="1">
        <v>0</v>
      </c>
      <c r="Y65" s="174">
        <f t="shared" si="12"/>
        <v>227321.12</v>
      </c>
    </row>
    <row r="66" spans="1:25" ht="12.75" customHeight="1" collapsed="1">
      <c r="A66" s="170" t="s">
        <v>2298</v>
      </c>
      <c r="B66" s="30"/>
      <c r="C66" s="170" t="s">
        <v>2299</v>
      </c>
      <c r="D66" s="31"/>
      <c r="E66" s="32">
        <v>0</v>
      </c>
      <c r="F66" s="32">
        <v>0</v>
      </c>
      <c r="G66" s="36">
        <f t="shared" si="7"/>
        <v>0</v>
      </c>
      <c r="H66" s="36">
        <v>0</v>
      </c>
      <c r="I66" s="36">
        <v>0</v>
      </c>
      <c r="J66" s="36">
        <v>0</v>
      </c>
      <c r="K66" s="36">
        <v>0</v>
      </c>
      <c r="L66" s="36">
        <f t="shared" si="8"/>
        <v>0</v>
      </c>
      <c r="M66" s="36">
        <v>0</v>
      </c>
      <c r="N66" s="36">
        <v>0</v>
      </c>
      <c r="O66" s="36">
        <v>0</v>
      </c>
      <c r="P66" s="36">
        <f t="shared" si="9"/>
        <v>0</v>
      </c>
      <c r="Q66" s="36">
        <v>0</v>
      </c>
      <c r="R66" s="36">
        <v>0</v>
      </c>
      <c r="S66" s="36">
        <v>227321.12</v>
      </c>
      <c r="T66" s="36">
        <v>0</v>
      </c>
      <c r="U66" s="36">
        <f t="shared" si="10"/>
        <v>227321.12</v>
      </c>
      <c r="V66" s="36">
        <v>0</v>
      </c>
      <c r="W66" s="175">
        <f t="shared" si="11"/>
        <v>227321.12</v>
      </c>
      <c r="X66" s="36">
        <v>0</v>
      </c>
      <c r="Y66" s="176">
        <f t="shared" si="12"/>
        <v>227321.12</v>
      </c>
    </row>
    <row r="67" spans="1:25" ht="12.75" hidden="1" outlineLevel="1">
      <c r="A67" s="1" t="s">
        <v>2300</v>
      </c>
      <c r="C67" s="1" t="s">
        <v>2301</v>
      </c>
      <c r="D67" s="2" t="s">
        <v>2302</v>
      </c>
      <c r="E67" s="1">
        <v>0</v>
      </c>
      <c r="F67" s="1">
        <v>0</v>
      </c>
      <c r="G67" s="1">
        <f t="shared" si="7"/>
        <v>0</v>
      </c>
      <c r="H67" s="1">
        <v>0</v>
      </c>
      <c r="I67" s="1">
        <v>0</v>
      </c>
      <c r="J67" s="1">
        <v>0</v>
      </c>
      <c r="K67" s="1">
        <v>0</v>
      </c>
      <c r="L67" s="1">
        <f t="shared" si="8"/>
        <v>0</v>
      </c>
      <c r="M67" s="1">
        <v>0</v>
      </c>
      <c r="N67" s="1">
        <v>6649214.22</v>
      </c>
      <c r="O67" s="1">
        <v>316294.14</v>
      </c>
      <c r="P67" s="1">
        <f t="shared" si="9"/>
        <v>6965508.359999999</v>
      </c>
      <c r="Q67" s="1">
        <v>0</v>
      </c>
      <c r="R67" s="1">
        <v>0</v>
      </c>
      <c r="S67" s="1">
        <v>0</v>
      </c>
      <c r="T67" s="1">
        <v>0</v>
      </c>
      <c r="U67" s="1">
        <f t="shared" si="10"/>
        <v>0</v>
      </c>
      <c r="V67" s="1">
        <v>0</v>
      </c>
      <c r="W67" s="117">
        <f t="shared" si="11"/>
        <v>6965508.359999999</v>
      </c>
      <c r="X67" s="1">
        <v>0</v>
      </c>
      <c r="Y67" s="174">
        <f t="shared" si="12"/>
        <v>6965508.359999999</v>
      </c>
    </row>
    <row r="68" spans="1:25" ht="12.75" hidden="1" outlineLevel="1">
      <c r="A68" s="1" t="s">
        <v>2303</v>
      </c>
      <c r="C68" s="1" t="s">
        <v>2304</v>
      </c>
      <c r="D68" s="2" t="s">
        <v>2305</v>
      </c>
      <c r="E68" s="1">
        <v>0</v>
      </c>
      <c r="F68" s="1">
        <v>0</v>
      </c>
      <c r="G68" s="1">
        <f t="shared" si="7"/>
        <v>0</v>
      </c>
      <c r="H68" s="1">
        <v>0</v>
      </c>
      <c r="I68" s="1">
        <v>0</v>
      </c>
      <c r="J68" s="1">
        <v>0</v>
      </c>
      <c r="K68" s="1">
        <v>0</v>
      </c>
      <c r="L68" s="1">
        <f t="shared" si="8"/>
        <v>0</v>
      </c>
      <c r="M68" s="1">
        <v>0</v>
      </c>
      <c r="N68" s="1">
        <v>59616185.22</v>
      </c>
      <c r="O68" s="1">
        <v>22444079.1</v>
      </c>
      <c r="P68" s="1">
        <f t="shared" si="9"/>
        <v>82060264.32</v>
      </c>
      <c r="Q68" s="1">
        <v>0</v>
      </c>
      <c r="R68" s="1">
        <v>0</v>
      </c>
      <c r="S68" s="1">
        <v>0</v>
      </c>
      <c r="T68" s="1">
        <v>0</v>
      </c>
      <c r="U68" s="1">
        <f t="shared" si="10"/>
        <v>0</v>
      </c>
      <c r="V68" s="1">
        <v>14262535.9</v>
      </c>
      <c r="W68" s="117">
        <f t="shared" si="11"/>
        <v>96322800.22</v>
      </c>
      <c r="X68" s="1">
        <v>0</v>
      </c>
      <c r="Y68" s="174">
        <f t="shared" si="12"/>
        <v>96322800.22</v>
      </c>
    </row>
    <row r="69" spans="1:25" ht="12.75" hidden="1" outlineLevel="1">
      <c r="A69" s="1" t="s">
        <v>2306</v>
      </c>
      <c r="C69" s="1" t="s">
        <v>2307</v>
      </c>
      <c r="D69" s="2" t="s">
        <v>2308</v>
      </c>
      <c r="E69" s="1">
        <v>0</v>
      </c>
      <c r="F69" s="1">
        <v>0</v>
      </c>
      <c r="G69" s="1">
        <f t="shared" si="7"/>
        <v>0</v>
      </c>
      <c r="H69" s="1">
        <v>0</v>
      </c>
      <c r="I69" s="1">
        <v>0</v>
      </c>
      <c r="J69" s="1">
        <v>0</v>
      </c>
      <c r="K69" s="1">
        <v>0</v>
      </c>
      <c r="L69" s="1">
        <f t="shared" si="8"/>
        <v>0</v>
      </c>
      <c r="M69" s="1">
        <v>0</v>
      </c>
      <c r="N69" s="1">
        <v>348027.64</v>
      </c>
      <c r="O69" s="1">
        <v>0</v>
      </c>
      <c r="P69" s="1">
        <f t="shared" si="9"/>
        <v>348027.64</v>
      </c>
      <c r="Q69" s="1">
        <v>0</v>
      </c>
      <c r="R69" s="1">
        <v>0</v>
      </c>
      <c r="S69" s="1">
        <v>0</v>
      </c>
      <c r="T69" s="1">
        <v>0</v>
      </c>
      <c r="U69" s="1">
        <f t="shared" si="10"/>
        <v>0</v>
      </c>
      <c r="V69" s="1">
        <v>0</v>
      </c>
      <c r="W69" s="117">
        <f t="shared" si="11"/>
        <v>348027.64</v>
      </c>
      <c r="X69" s="1">
        <v>0</v>
      </c>
      <c r="Y69" s="174">
        <f t="shared" si="12"/>
        <v>348027.64</v>
      </c>
    </row>
    <row r="70" spans="1:25" ht="12.75" hidden="1" outlineLevel="1">
      <c r="A70" s="1" t="s">
        <v>2309</v>
      </c>
      <c r="C70" s="1" t="s">
        <v>2310</v>
      </c>
      <c r="D70" s="2" t="s">
        <v>2311</v>
      </c>
      <c r="E70" s="1">
        <v>38292662.93</v>
      </c>
      <c r="F70" s="1">
        <v>0</v>
      </c>
      <c r="G70" s="1">
        <f t="shared" si="7"/>
        <v>38292662.93</v>
      </c>
      <c r="H70" s="1">
        <v>0</v>
      </c>
      <c r="I70" s="1">
        <v>0</v>
      </c>
      <c r="J70" s="1">
        <v>0</v>
      </c>
      <c r="K70" s="1">
        <v>2280937.12</v>
      </c>
      <c r="L70" s="1">
        <f t="shared" si="8"/>
        <v>2280937.12</v>
      </c>
      <c r="M70" s="1">
        <v>0</v>
      </c>
      <c r="N70" s="1">
        <v>357580</v>
      </c>
      <c r="O70" s="1">
        <v>0</v>
      </c>
      <c r="P70" s="1">
        <f t="shared" si="9"/>
        <v>357580</v>
      </c>
      <c r="Q70" s="1">
        <v>2248107.38</v>
      </c>
      <c r="R70" s="1">
        <v>2537723.13</v>
      </c>
      <c r="S70" s="1">
        <v>-227514.55</v>
      </c>
      <c r="T70" s="1">
        <v>0</v>
      </c>
      <c r="U70" s="1">
        <f t="shared" si="10"/>
        <v>4558315.96</v>
      </c>
      <c r="V70" s="1">
        <v>2091666.47</v>
      </c>
      <c r="W70" s="117">
        <f t="shared" si="11"/>
        <v>47581162.48</v>
      </c>
      <c r="X70" s="1">
        <v>0</v>
      </c>
      <c r="Y70" s="174">
        <f t="shared" si="12"/>
        <v>47581162.48</v>
      </c>
    </row>
    <row r="71" spans="1:25" ht="12.75" hidden="1" outlineLevel="1">
      <c r="A71" s="1" t="s">
        <v>2312</v>
      </c>
      <c r="C71" s="1" t="s">
        <v>2313</v>
      </c>
      <c r="D71" s="2" t="s">
        <v>2314</v>
      </c>
      <c r="E71" s="1">
        <v>404497.66</v>
      </c>
      <c r="F71" s="1">
        <v>0</v>
      </c>
      <c r="G71" s="1">
        <f t="shared" si="7"/>
        <v>404497.66</v>
      </c>
      <c r="H71" s="1">
        <v>91770.33</v>
      </c>
      <c r="I71" s="1">
        <v>0</v>
      </c>
      <c r="J71" s="1">
        <v>0</v>
      </c>
      <c r="K71" s="1">
        <v>27221.14</v>
      </c>
      <c r="L71" s="1">
        <f t="shared" si="8"/>
        <v>27221.14</v>
      </c>
      <c r="M71" s="1">
        <v>0</v>
      </c>
      <c r="N71" s="1">
        <v>9825.21</v>
      </c>
      <c r="O71" s="1">
        <v>-0.02</v>
      </c>
      <c r="P71" s="1">
        <f t="shared" si="9"/>
        <v>9825.189999999999</v>
      </c>
      <c r="Q71" s="1">
        <v>23747.48</v>
      </c>
      <c r="R71" s="1">
        <v>26806.78</v>
      </c>
      <c r="S71" s="1">
        <v>-2403.31</v>
      </c>
      <c r="T71" s="1">
        <v>0</v>
      </c>
      <c r="U71" s="1">
        <f t="shared" si="10"/>
        <v>48150.95</v>
      </c>
      <c r="V71" s="1">
        <v>22094.94</v>
      </c>
      <c r="W71" s="117">
        <f t="shared" si="11"/>
        <v>603560.2099999998</v>
      </c>
      <c r="X71" s="1">
        <v>0</v>
      </c>
      <c r="Y71" s="174">
        <f t="shared" si="12"/>
        <v>603560.2099999998</v>
      </c>
    </row>
    <row r="72" spans="1:25" ht="12.75" customHeight="1" collapsed="1">
      <c r="A72" s="170" t="s">
        <v>2315</v>
      </c>
      <c r="B72" s="30"/>
      <c r="C72" s="170" t="s">
        <v>2075</v>
      </c>
      <c r="D72" s="31"/>
      <c r="E72" s="32">
        <v>38697160.589999996</v>
      </c>
      <c r="F72" s="32">
        <v>0</v>
      </c>
      <c r="G72" s="36">
        <f t="shared" si="7"/>
        <v>38697160.589999996</v>
      </c>
      <c r="H72" s="36">
        <v>91770.33</v>
      </c>
      <c r="I72" s="36">
        <v>0</v>
      </c>
      <c r="J72" s="36">
        <v>0</v>
      </c>
      <c r="K72" s="36">
        <v>2308158.26</v>
      </c>
      <c r="L72" s="36">
        <f t="shared" si="8"/>
        <v>2308158.26</v>
      </c>
      <c r="M72" s="36">
        <v>0</v>
      </c>
      <c r="N72" s="36">
        <v>66980832.29</v>
      </c>
      <c r="O72" s="36">
        <v>22760373.220000003</v>
      </c>
      <c r="P72" s="36">
        <f t="shared" si="9"/>
        <v>89741205.51</v>
      </c>
      <c r="Q72" s="36">
        <v>2271854.86</v>
      </c>
      <c r="R72" s="36">
        <v>2564529.91</v>
      </c>
      <c r="S72" s="36">
        <v>-229917.86</v>
      </c>
      <c r="T72" s="36">
        <v>0</v>
      </c>
      <c r="U72" s="36">
        <f t="shared" si="10"/>
        <v>4606466.909999999</v>
      </c>
      <c r="V72" s="36">
        <v>16376297.31</v>
      </c>
      <c r="W72" s="175">
        <f t="shared" si="11"/>
        <v>151821058.91</v>
      </c>
      <c r="X72" s="36">
        <v>0</v>
      </c>
      <c r="Y72" s="176">
        <f t="shared" si="12"/>
        <v>151821058.91</v>
      </c>
    </row>
    <row r="73" spans="1:25" ht="12.75" hidden="1" outlineLevel="1">
      <c r="A73" s="1" t="s">
        <v>2316</v>
      </c>
      <c r="C73" s="1" t="s">
        <v>2317</v>
      </c>
      <c r="D73" s="2" t="s">
        <v>2318</v>
      </c>
      <c r="E73" s="1">
        <v>0</v>
      </c>
      <c r="F73" s="1">
        <v>0</v>
      </c>
      <c r="G73" s="1">
        <f t="shared" si="7"/>
        <v>0</v>
      </c>
      <c r="H73" s="1">
        <v>0</v>
      </c>
      <c r="I73" s="1">
        <v>0</v>
      </c>
      <c r="J73" s="1">
        <v>0</v>
      </c>
      <c r="K73" s="1">
        <v>0</v>
      </c>
      <c r="L73" s="1">
        <f t="shared" si="8"/>
        <v>0</v>
      </c>
      <c r="M73" s="1">
        <v>0</v>
      </c>
      <c r="N73" s="1">
        <v>0</v>
      </c>
      <c r="O73" s="1">
        <v>0</v>
      </c>
      <c r="P73" s="1">
        <f t="shared" si="9"/>
        <v>0</v>
      </c>
      <c r="Q73" s="1">
        <v>0</v>
      </c>
      <c r="R73" s="1">
        <v>0</v>
      </c>
      <c r="S73" s="1">
        <v>0</v>
      </c>
      <c r="T73" s="1">
        <v>11018251.29</v>
      </c>
      <c r="U73" s="1">
        <f t="shared" si="10"/>
        <v>11018251.29</v>
      </c>
      <c r="V73" s="1">
        <v>0</v>
      </c>
      <c r="W73" s="117">
        <f t="shared" si="11"/>
        <v>11018251.29</v>
      </c>
      <c r="X73" s="1">
        <v>0</v>
      </c>
      <c r="Y73" s="174">
        <f t="shared" si="12"/>
        <v>11018251.29</v>
      </c>
    </row>
    <row r="74" spans="1:25" ht="12.75" hidden="1" outlineLevel="1">
      <c r="A74" s="1" t="s">
        <v>2319</v>
      </c>
      <c r="C74" s="1" t="s">
        <v>2320</v>
      </c>
      <c r="D74" s="2" t="s">
        <v>2321</v>
      </c>
      <c r="E74" s="1">
        <v>0</v>
      </c>
      <c r="F74" s="1">
        <v>0</v>
      </c>
      <c r="G74" s="1">
        <f t="shared" si="7"/>
        <v>0</v>
      </c>
      <c r="H74" s="1">
        <v>0</v>
      </c>
      <c r="I74" s="1">
        <v>0</v>
      </c>
      <c r="J74" s="1">
        <v>0</v>
      </c>
      <c r="K74" s="1">
        <v>0</v>
      </c>
      <c r="L74" s="1">
        <f t="shared" si="8"/>
        <v>0</v>
      </c>
      <c r="M74" s="1">
        <v>0</v>
      </c>
      <c r="N74" s="1">
        <v>0</v>
      </c>
      <c r="O74" s="1">
        <v>0</v>
      </c>
      <c r="P74" s="1">
        <f t="shared" si="9"/>
        <v>0</v>
      </c>
      <c r="Q74" s="1">
        <v>0</v>
      </c>
      <c r="R74" s="1">
        <v>0</v>
      </c>
      <c r="S74" s="1">
        <v>0</v>
      </c>
      <c r="T74" s="1">
        <v>22605889.03</v>
      </c>
      <c r="U74" s="1">
        <f t="shared" si="10"/>
        <v>22605889.03</v>
      </c>
      <c r="V74" s="1">
        <v>0</v>
      </c>
      <c r="W74" s="117">
        <f t="shared" si="11"/>
        <v>22605889.03</v>
      </c>
      <c r="X74" s="1">
        <v>0</v>
      </c>
      <c r="Y74" s="174">
        <f t="shared" si="12"/>
        <v>22605889.03</v>
      </c>
    </row>
    <row r="75" spans="1:25" ht="12.75" hidden="1" outlineLevel="1">
      <c r="A75" s="1" t="s">
        <v>2322</v>
      </c>
      <c r="C75" s="1" t="s">
        <v>2323</v>
      </c>
      <c r="D75" s="2" t="s">
        <v>2324</v>
      </c>
      <c r="E75" s="1">
        <v>0</v>
      </c>
      <c r="F75" s="1">
        <v>0</v>
      </c>
      <c r="G75" s="1">
        <f t="shared" si="7"/>
        <v>0</v>
      </c>
      <c r="H75" s="1">
        <v>0</v>
      </c>
      <c r="I75" s="1">
        <v>0</v>
      </c>
      <c r="J75" s="1">
        <v>0</v>
      </c>
      <c r="K75" s="1">
        <v>0</v>
      </c>
      <c r="L75" s="1">
        <f t="shared" si="8"/>
        <v>0</v>
      </c>
      <c r="M75" s="1">
        <v>0</v>
      </c>
      <c r="N75" s="1">
        <v>0</v>
      </c>
      <c r="O75" s="1">
        <v>0</v>
      </c>
      <c r="P75" s="1">
        <f t="shared" si="9"/>
        <v>0</v>
      </c>
      <c r="Q75" s="1">
        <v>0</v>
      </c>
      <c r="R75" s="1">
        <v>0</v>
      </c>
      <c r="S75" s="1">
        <v>0</v>
      </c>
      <c r="T75" s="1">
        <v>-9125279.59</v>
      </c>
      <c r="U75" s="1">
        <f t="shared" si="10"/>
        <v>-9125279.59</v>
      </c>
      <c r="V75" s="1">
        <v>0</v>
      </c>
      <c r="W75" s="117">
        <f t="shared" si="11"/>
        <v>-9125279.59</v>
      </c>
      <c r="X75" s="1">
        <v>0</v>
      </c>
      <c r="Y75" s="174">
        <f t="shared" si="12"/>
        <v>-9125279.59</v>
      </c>
    </row>
    <row r="76" spans="1:25" ht="12.75" hidden="1" outlineLevel="1">
      <c r="A76" s="1" t="s">
        <v>2325</v>
      </c>
      <c r="C76" s="1" t="s">
        <v>2326</v>
      </c>
      <c r="D76" s="2" t="s">
        <v>2327</v>
      </c>
      <c r="E76" s="1">
        <v>0</v>
      </c>
      <c r="F76" s="1">
        <v>0</v>
      </c>
      <c r="G76" s="1">
        <f t="shared" si="7"/>
        <v>0</v>
      </c>
      <c r="H76" s="1">
        <v>0</v>
      </c>
      <c r="I76" s="1">
        <v>0</v>
      </c>
      <c r="J76" s="1">
        <v>0</v>
      </c>
      <c r="K76" s="1">
        <v>0</v>
      </c>
      <c r="L76" s="1">
        <f t="shared" si="8"/>
        <v>0</v>
      </c>
      <c r="M76" s="1">
        <v>0</v>
      </c>
      <c r="N76" s="1">
        <v>0</v>
      </c>
      <c r="O76" s="1">
        <v>0</v>
      </c>
      <c r="P76" s="1">
        <f t="shared" si="9"/>
        <v>0</v>
      </c>
      <c r="Q76" s="1">
        <v>0</v>
      </c>
      <c r="R76" s="1">
        <v>0</v>
      </c>
      <c r="S76" s="1">
        <v>0</v>
      </c>
      <c r="T76" s="1">
        <v>241658000.95</v>
      </c>
      <c r="U76" s="1">
        <f t="shared" si="10"/>
        <v>241658000.95</v>
      </c>
      <c r="V76" s="1">
        <v>0</v>
      </c>
      <c r="W76" s="117">
        <f t="shared" si="11"/>
        <v>241658000.95</v>
      </c>
      <c r="X76" s="1">
        <v>0</v>
      </c>
      <c r="Y76" s="174">
        <f t="shared" si="12"/>
        <v>241658000.95</v>
      </c>
    </row>
    <row r="77" spans="1:25" ht="12.75" hidden="1" outlineLevel="1">
      <c r="A77" s="1" t="s">
        <v>2328</v>
      </c>
      <c r="C77" s="1" t="s">
        <v>2329</v>
      </c>
      <c r="D77" s="2" t="s">
        <v>2330</v>
      </c>
      <c r="E77" s="1">
        <v>0</v>
      </c>
      <c r="F77" s="1">
        <v>0</v>
      </c>
      <c r="G77" s="1">
        <f t="shared" si="7"/>
        <v>0</v>
      </c>
      <c r="H77" s="1">
        <v>0</v>
      </c>
      <c r="I77" s="1">
        <v>0</v>
      </c>
      <c r="J77" s="1">
        <v>0</v>
      </c>
      <c r="K77" s="1">
        <v>0</v>
      </c>
      <c r="L77" s="1">
        <f t="shared" si="8"/>
        <v>0</v>
      </c>
      <c r="M77" s="1">
        <v>0</v>
      </c>
      <c r="N77" s="1">
        <v>0</v>
      </c>
      <c r="O77" s="1">
        <v>0</v>
      </c>
      <c r="P77" s="1">
        <f t="shared" si="9"/>
        <v>0</v>
      </c>
      <c r="Q77" s="1">
        <v>0</v>
      </c>
      <c r="R77" s="1">
        <v>0</v>
      </c>
      <c r="S77" s="1">
        <v>0</v>
      </c>
      <c r="T77" s="1">
        <v>-132574020.55</v>
      </c>
      <c r="U77" s="1">
        <f t="shared" si="10"/>
        <v>-132574020.55</v>
      </c>
      <c r="V77" s="1">
        <v>0</v>
      </c>
      <c r="W77" s="117">
        <f t="shared" si="11"/>
        <v>-132574020.55</v>
      </c>
      <c r="X77" s="1">
        <v>0</v>
      </c>
      <c r="Y77" s="174">
        <f t="shared" si="12"/>
        <v>-132574020.55</v>
      </c>
    </row>
    <row r="78" spans="1:25" ht="12.75" hidden="1" outlineLevel="1">
      <c r="A78" s="1" t="s">
        <v>2331</v>
      </c>
      <c r="C78" s="1" t="s">
        <v>2332</v>
      </c>
      <c r="D78" s="2" t="s">
        <v>2333</v>
      </c>
      <c r="E78" s="1">
        <v>0</v>
      </c>
      <c r="F78" s="1">
        <v>0</v>
      </c>
      <c r="G78" s="1">
        <f t="shared" si="7"/>
        <v>0</v>
      </c>
      <c r="H78" s="1">
        <v>0</v>
      </c>
      <c r="I78" s="1">
        <v>0</v>
      </c>
      <c r="J78" s="1">
        <v>0</v>
      </c>
      <c r="K78" s="1">
        <v>0</v>
      </c>
      <c r="L78" s="1">
        <f t="shared" si="8"/>
        <v>0</v>
      </c>
      <c r="M78" s="1">
        <v>0</v>
      </c>
      <c r="N78" s="1">
        <v>0</v>
      </c>
      <c r="O78" s="1">
        <v>0</v>
      </c>
      <c r="P78" s="1">
        <f t="shared" si="9"/>
        <v>0</v>
      </c>
      <c r="Q78" s="1">
        <v>0</v>
      </c>
      <c r="R78" s="1">
        <v>0</v>
      </c>
      <c r="S78" s="1">
        <v>0</v>
      </c>
      <c r="T78" s="1">
        <v>26437142.55</v>
      </c>
      <c r="U78" s="1">
        <f t="shared" si="10"/>
        <v>26437142.55</v>
      </c>
      <c r="V78" s="1">
        <v>0</v>
      </c>
      <c r="W78" s="117">
        <f t="shared" si="11"/>
        <v>26437142.55</v>
      </c>
      <c r="X78" s="1">
        <v>0</v>
      </c>
      <c r="Y78" s="174">
        <f t="shared" si="12"/>
        <v>26437142.55</v>
      </c>
    </row>
    <row r="79" spans="1:25" ht="12.75" hidden="1" outlineLevel="1">
      <c r="A79" s="1" t="s">
        <v>2334</v>
      </c>
      <c r="C79" s="1" t="s">
        <v>2335</v>
      </c>
      <c r="D79" s="2" t="s">
        <v>2336</v>
      </c>
      <c r="E79" s="1">
        <v>0</v>
      </c>
      <c r="F79" s="1">
        <v>0</v>
      </c>
      <c r="G79" s="1">
        <f t="shared" si="7"/>
        <v>0</v>
      </c>
      <c r="H79" s="1">
        <v>0</v>
      </c>
      <c r="I79" s="1">
        <v>0</v>
      </c>
      <c r="J79" s="1">
        <v>0</v>
      </c>
      <c r="K79" s="1">
        <v>0</v>
      </c>
      <c r="L79" s="1">
        <f t="shared" si="8"/>
        <v>0</v>
      </c>
      <c r="M79" s="1">
        <v>0</v>
      </c>
      <c r="N79" s="1">
        <v>0</v>
      </c>
      <c r="O79" s="1">
        <v>0</v>
      </c>
      <c r="P79" s="1">
        <f t="shared" si="9"/>
        <v>0</v>
      </c>
      <c r="Q79" s="1">
        <v>0</v>
      </c>
      <c r="R79" s="1">
        <v>0</v>
      </c>
      <c r="S79" s="1">
        <v>0</v>
      </c>
      <c r="T79" s="1">
        <v>536295.88</v>
      </c>
      <c r="U79" s="1">
        <f t="shared" si="10"/>
        <v>536295.88</v>
      </c>
      <c r="V79" s="1">
        <v>0</v>
      </c>
      <c r="W79" s="117">
        <f t="shared" si="11"/>
        <v>536295.88</v>
      </c>
      <c r="X79" s="1">
        <v>0</v>
      </c>
      <c r="Y79" s="174">
        <f t="shared" si="12"/>
        <v>536295.88</v>
      </c>
    </row>
    <row r="80" spans="1:25" ht="12.75" hidden="1" outlineLevel="1">
      <c r="A80" s="1" t="s">
        <v>2337</v>
      </c>
      <c r="C80" s="1" t="s">
        <v>2338</v>
      </c>
      <c r="D80" s="2" t="s">
        <v>2339</v>
      </c>
      <c r="E80" s="1">
        <v>0</v>
      </c>
      <c r="F80" s="1">
        <v>0</v>
      </c>
      <c r="G80" s="1">
        <f t="shared" si="7"/>
        <v>0</v>
      </c>
      <c r="H80" s="1">
        <v>0</v>
      </c>
      <c r="I80" s="1">
        <v>0</v>
      </c>
      <c r="J80" s="1">
        <v>0</v>
      </c>
      <c r="K80" s="1">
        <v>0</v>
      </c>
      <c r="L80" s="1">
        <f t="shared" si="8"/>
        <v>0</v>
      </c>
      <c r="M80" s="1">
        <v>0</v>
      </c>
      <c r="N80" s="1">
        <v>0</v>
      </c>
      <c r="O80" s="1">
        <v>0</v>
      </c>
      <c r="P80" s="1">
        <f t="shared" si="9"/>
        <v>0</v>
      </c>
      <c r="Q80" s="1">
        <v>0</v>
      </c>
      <c r="R80" s="1">
        <v>0</v>
      </c>
      <c r="S80" s="1">
        <v>0</v>
      </c>
      <c r="T80" s="1">
        <v>-16170456.75</v>
      </c>
      <c r="U80" s="1">
        <f t="shared" si="10"/>
        <v>-16170456.75</v>
      </c>
      <c r="V80" s="1">
        <v>0</v>
      </c>
      <c r="W80" s="117">
        <f t="shared" si="11"/>
        <v>-16170456.75</v>
      </c>
      <c r="X80" s="1">
        <v>0</v>
      </c>
      <c r="Y80" s="174">
        <f t="shared" si="12"/>
        <v>-16170456.75</v>
      </c>
    </row>
    <row r="81" spans="1:25" ht="12.75" hidden="1" outlineLevel="1">
      <c r="A81" s="1" t="s">
        <v>2340</v>
      </c>
      <c r="C81" s="1" t="s">
        <v>2341</v>
      </c>
      <c r="D81" s="2" t="s">
        <v>2342</v>
      </c>
      <c r="E81" s="1">
        <v>0</v>
      </c>
      <c r="F81" s="1">
        <v>0</v>
      </c>
      <c r="G81" s="1">
        <f t="shared" si="7"/>
        <v>0</v>
      </c>
      <c r="H81" s="1">
        <v>0</v>
      </c>
      <c r="I81" s="1">
        <v>0</v>
      </c>
      <c r="J81" s="1">
        <v>0</v>
      </c>
      <c r="K81" s="1">
        <v>0</v>
      </c>
      <c r="L81" s="1">
        <f t="shared" si="8"/>
        <v>0</v>
      </c>
      <c r="M81" s="1">
        <v>0</v>
      </c>
      <c r="N81" s="1">
        <v>0</v>
      </c>
      <c r="O81" s="1">
        <v>0</v>
      </c>
      <c r="P81" s="1">
        <f t="shared" si="9"/>
        <v>0</v>
      </c>
      <c r="Q81" s="1">
        <v>0</v>
      </c>
      <c r="R81" s="1">
        <v>0</v>
      </c>
      <c r="S81" s="1">
        <v>0</v>
      </c>
      <c r="T81" s="1">
        <v>33598817.8</v>
      </c>
      <c r="U81" s="1">
        <f t="shared" si="10"/>
        <v>33598817.8</v>
      </c>
      <c r="V81" s="1">
        <v>0</v>
      </c>
      <c r="W81" s="117">
        <f t="shared" si="11"/>
        <v>33598817.8</v>
      </c>
      <c r="X81" s="1">
        <v>0</v>
      </c>
      <c r="Y81" s="174">
        <f t="shared" si="12"/>
        <v>33598817.8</v>
      </c>
    </row>
    <row r="82" spans="1:25" ht="12.75" hidden="1" outlineLevel="1">
      <c r="A82" s="1" t="s">
        <v>2343</v>
      </c>
      <c r="C82" s="1" t="s">
        <v>2344</v>
      </c>
      <c r="D82" s="2" t="s">
        <v>2345</v>
      </c>
      <c r="E82" s="1">
        <v>0</v>
      </c>
      <c r="F82" s="1">
        <v>0</v>
      </c>
      <c r="G82" s="1">
        <f t="shared" si="7"/>
        <v>0</v>
      </c>
      <c r="H82" s="1">
        <v>0</v>
      </c>
      <c r="I82" s="1">
        <v>0</v>
      </c>
      <c r="J82" s="1">
        <v>0</v>
      </c>
      <c r="K82" s="1">
        <v>0</v>
      </c>
      <c r="L82" s="1">
        <f t="shared" si="8"/>
        <v>0</v>
      </c>
      <c r="M82" s="1">
        <v>0</v>
      </c>
      <c r="N82" s="1">
        <v>0</v>
      </c>
      <c r="O82" s="1">
        <v>0</v>
      </c>
      <c r="P82" s="1">
        <f t="shared" si="9"/>
        <v>0</v>
      </c>
      <c r="Q82" s="1">
        <v>0</v>
      </c>
      <c r="R82" s="1">
        <v>0</v>
      </c>
      <c r="S82" s="1">
        <v>0</v>
      </c>
      <c r="T82" s="1">
        <v>-19629290.82</v>
      </c>
      <c r="U82" s="1">
        <f t="shared" si="10"/>
        <v>-19629290.82</v>
      </c>
      <c r="V82" s="1">
        <v>0</v>
      </c>
      <c r="W82" s="117">
        <f t="shared" si="11"/>
        <v>-19629290.82</v>
      </c>
      <c r="X82" s="1">
        <v>0</v>
      </c>
      <c r="Y82" s="174">
        <f t="shared" si="12"/>
        <v>-19629290.82</v>
      </c>
    </row>
    <row r="83" spans="1:25" ht="12.75" hidden="1" outlineLevel="1">
      <c r="A83" s="1" t="s">
        <v>2346</v>
      </c>
      <c r="C83" s="1" t="s">
        <v>2347</v>
      </c>
      <c r="D83" s="2" t="s">
        <v>2348</v>
      </c>
      <c r="E83" s="1">
        <v>0</v>
      </c>
      <c r="F83" s="1">
        <v>0</v>
      </c>
      <c r="G83" s="1">
        <f t="shared" si="7"/>
        <v>0</v>
      </c>
      <c r="H83" s="1">
        <v>0</v>
      </c>
      <c r="I83" s="1">
        <v>0</v>
      </c>
      <c r="J83" s="1">
        <v>0</v>
      </c>
      <c r="K83" s="1">
        <v>0</v>
      </c>
      <c r="L83" s="1">
        <f t="shared" si="8"/>
        <v>0</v>
      </c>
      <c r="M83" s="1">
        <v>0</v>
      </c>
      <c r="N83" s="1">
        <v>0</v>
      </c>
      <c r="O83" s="1">
        <v>0</v>
      </c>
      <c r="P83" s="1">
        <f t="shared" si="9"/>
        <v>0</v>
      </c>
      <c r="Q83" s="1">
        <v>0</v>
      </c>
      <c r="R83" s="1">
        <v>0</v>
      </c>
      <c r="S83" s="1">
        <v>0</v>
      </c>
      <c r="T83" s="1">
        <v>15760817.76</v>
      </c>
      <c r="U83" s="1">
        <f t="shared" si="10"/>
        <v>15760817.76</v>
      </c>
      <c r="V83" s="1">
        <v>0</v>
      </c>
      <c r="W83" s="117">
        <f t="shared" si="11"/>
        <v>15760817.76</v>
      </c>
      <c r="X83" s="1">
        <v>0</v>
      </c>
      <c r="Y83" s="174">
        <f t="shared" si="12"/>
        <v>15760817.76</v>
      </c>
    </row>
    <row r="84" spans="1:25" ht="12.75" hidden="1" outlineLevel="1">
      <c r="A84" s="1" t="s">
        <v>2349</v>
      </c>
      <c r="C84" s="1" t="s">
        <v>2350</v>
      </c>
      <c r="D84" s="2" t="s">
        <v>2351</v>
      </c>
      <c r="E84" s="1">
        <v>0</v>
      </c>
      <c r="F84" s="1">
        <v>0</v>
      </c>
      <c r="G84" s="1">
        <f t="shared" si="7"/>
        <v>0</v>
      </c>
      <c r="H84" s="1">
        <v>0</v>
      </c>
      <c r="I84" s="1">
        <v>0</v>
      </c>
      <c r="J84" s="1">
        <v>0</v>
      </c>
      <c r="K84" s="1">
        <v>0</v>
      </c>
      <c r="L84" s="1">
        <f t="shared" si="8"/>
        <v>0</v>
      </c>
      <c r="M84" s="1">
        <v>0</v>
      </c>
      <c r="N84" s="1">
        <v>0</v>
      </c>
      <c r="O84" s="1">
        <v>0</v>
      </c>
      <c r="P84" s="1">
        <f t="shared" si="9"/>
        <v>0</v>
      </c>
      <c r="Q84" s="1">
        <v>0</v>
      </c>
      <c r="R84" s="1">
        <v>0</v>
      </c>
      <c r="S84" s="1">
        <v>0</v>
      </c>
      <c r="T84" s="1">
        <v>171828.45</v>
      </c>
      <c r="U84" s="1">
        <f t="shared" si="10"/>
        <v>171828.45</v>
      </c>
      <c r="V84" s="1">
        <v>0</v>
      </c>
      <c r="W84" s="117">
        <f t="shared" si="11"/>
        <v>171828.45</v>
      </c>
      <c r="X84" s="1">
        <v>0</v>
      </c>
      <c r="Y84" s="174">
        <f t="shared" si="12"/>
        <v>171828.45</v>
      </c>
    </row>
    <row r="85" spans="1:25" ht="12.75" customHeight="1" collapsed="1">
      <c r="A85" s="170" t="s">
        <v>2352</v>
      </c>
      <c r="B85" s="30"/>
      <c r="C85" s="170" t="s">
        <v>2353</v>
      </c>
      <c r="D85" s="31"/>
      <c r="E85" s="32">
        <v>0</v>
      </c>
      <c r="F85" s="32">
        <v>0</v>
      </c>
      <c r="G85" s="36">
        <f t="shared" si="7"/>
        <v>0</v>
      </c>
      <c r="H85" s="36">
        <v>0</v>
      </c>
      <c r="I85" s="36">
        <v>0</v>
      </c>
      <c r="J85" s="36">
        <v>0</v>
      </c>
      <c r="K85" s="36">
        <v>0</v>
      </c>
      <c r="L85" s="36">
        <f t="shared" si="8"/>
        <v>0</v>
      </c>
      <c r="M85" s="36">
        <v>0</v>
      </c>
      <c r="N85" s="36">
        <v>0</v>
      </c>
      <c r="O85" s="36">
        <v>0</v>
      </c>
      <c r="P85" s="36">
        <f t="shared" si="9"/>
        <v>0</v>
      </c>
      <c r="Q85" s="36">
        <v>0</v>
      </c>
      <c r="R85" s="36">
        <v>0</v>
      </c>
      <c r="S85" s="36">
        <v>0</v>
      </c>
      <c r="T85" s="36">
        <v>174287995.99999994</v>
      </c>
      <c r="U85" s="36">
        <f t="shared" si="10"/>
        <v>174287995.99999994</v>
      </c>
      <c r="V85" s="36">
        <v>0</v>
      </c>
      <c r="W85" s="175">
        <f t="shared" si="11"/>
        <v>174287995.99999994</v>
      </c>
      <c r="X85" s="36">
        <v>0</v>
      </c>
      <c r="Y85" s="176">
        <f t="shared" si="12"/>
        <v>174287995.99999994</v>
      </c>
    </row>
    <row r="86" spans="1:25" ht="12.75" customHeight="1">
      <c r="A86" s="2"/>
      <c r="B86" s="30"/>
      <c r="C86" s="170"/>
      <c r="D86" s="31"/>
      <c r="E86" s="32"/>
      <c r="F86" s="32"/>
      <c r="G86" s="36"/>
      <c r="H86" s="36"/>
      <c r="I86" s="36"/>
      <c r="J86" s="36"/>
      <c r="K86" s="36"/>
      <c r="L86" s="39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175"/>
      <c r="X86" s="36"/>
      <c r="Y86" s="176"/>
    </row>
    <row r="87" spans="1:25" s="177" customFormat="1" ht="12.75" customHeight="1">
      <c r="A87" s="29"/>
      <c r="B87" s="23" t="s">
        <v>2354</v>
      </c>
      <c r="C87" s="169"/>
      <c r="D87" s="24"/>
      <c r="E87" s="27">
        <f aca="true" t="shared" si="13" ref="E87:Y87">+E59+E64+E66+E72+E85+E57</f>
        <v>38697160.589999996</v>
      </c>
      <c r="F87" s="27">
        <f t="shared" si="13"/>
        <v>0</v>
      </c>
      <c r="G87" s="39">
        <f t="shared" si="13"/>
        <v>38697160.589999996</v>
      </c>
      <c r="H87" s="39">
        <f t="shared" si="13"/>
        <v>1204285.71</v>
      </c>
      <c r="I87" s="39">
        <f t="shared" si="13"/>
        <v>230567.32</v>
      </c>
      <c r="J87" s="39">
        <f t="shared" si="13"/>
        <v>0</v>
      </c>
      <c r="K87" s="39">
        <f t="shared" si="13"/>
        <v>18407225.89</v>
      </c>
      <c r="L87" s="39">
        <f t="shared" si="13"/>
        <v>18637793.21</v>
      </c>
      <c r="M87" s="39">
        <f t="shared" si="13"/>
        <v>0</v>
      </c>
      <c r="N87" s="39">
        <f t="shared" si="13"/>
        <v>66980832.29</v>
      </c>
      <c r="O87" s="39">
        <f t="shared" si="13"/>
        <v>22760373.220000003</v>
      </c>
      <c r="P87" s="39">
        <f t="shared" si="13"/>
        <v>89741205.51</v>
      </c>
      <c r="Q87" s="39">
        <f t="shared" si="13"/>
        <v>2271854.86</v>
      </c>
      <c r="R87" s="39">
        <f t="shared" si="13"/>
        <v>2564529.91</v>
      </c>
      <c r="S87" s="39">
        <f t="shared" si="13"/>
        <v>-2596.7399999999907</v>
      </c>
      <c r="T87" s="39">
        <f t="shared" si="13"/>
        <v>174287995.99999994</v>
      </c>
      <c r="U87" s="39">
        <f t="shared" si="13"/>
        <v>179121784.02999994</v>
      </c>
      <c r="V87" s="39">
        <f t="shared" si="13"/>
        <v>16376297.31</v>
      </c>
      <c r="W87" s="178">
        <f t="shared" si="13"/>
        <v>343778526.35999995</v>
      </c>
      <c r="X87" s="39">
        <f t="shared" si="13"/>
        <v>0</v>
      </c>
      <c r="Y87" s="39">
        <f t="shared" si="13"/>
        <v>343778526.35999995</v>
      </c>
    </row>
    <row r="88" spans="1:25" ht="12.75" customHeight="1">
      <c r="A88" s="2"/>
      <c r="B88" s="30"/>
      <c r="C88" s="170"/>
      <c r="D88" s="31"/>
      <c r="E88" s="32"/>
      <c r="F88" s="32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175"/>
      <c r="X88" s="36"/>
      <c r="Y88" s="36"/>
    </row>
    <row r="89" spans="1:25" s="177" customFormat="1" ht="12.75" customHeight="1">
      <c r="A89" s="29"/>
      <c r="B89" s="23" t="s">
        <v>2355</v>
      </c>
      <c r="C89" s="169"/>
      <c r="D89" s="24"/>
      <c r="E89" s="27">
        <f aca="true" t="shared" si="14" ref="E89:K89">+E54+E87</f>
        <v>52432430.319000006</v>
      </c>
      <c r="F89" s="27">
        <f t="shared" si="14"/>
        <v>757035.5440000002</v>
      </c>
      <c r="G89" s="41">
        <f t="shared" si="14"/>
        <v>53189465.863000005</v>
      </c>
      <c r="H89" s="41">
        <f t="shared" si="14"/>
        <v>29038501.865999997</v>
      </c>
      <c r="I89" s="41">
        <f t="shared" si="14"/>
        <v>506989.60000000003</v>
      </c>
      <c r="J89" s="41">
        <f t="shared" si="14"/>
        <v>0</v>
      </c>
      <c r="K89" s="41">
        <f t="shared" si="14"/>
        <v>21481179.01</v>
      </c>
      <c r="L89" s="41">
        <f>I89+J89+K89</f>
        <v>21988168.610000003</v>
      </c>
      <c r="M89" s="41">
        <f>+M54+M87</f>
        <v>0</v>
      </c>
      <c r="N89" s="41">
        <f>+N54+N87</f>
        <v>85312084.69</v>
      </c>
      <c r="O89" s="41">
        <f>+O54+O87</f>
        <v>22770777.070000004</v>
      </c>
      <c r="P89" s="41">
        <f>M89+N89+O89</f>
        <v>108082861.76</v>
      </c>
      <c r="Q89" s="41">
        <f aca="true" t="shared" si="15" ref="Q89:Y89">+Q54+Q87</f>
        <v>3113424.11</v>
      </c>
      <c r="R89" s="41">
        <f t="shared" si="15"/>
        <v>4349624.62</v>
      </c>
      <c r="S89" s="41">
        <f t="shared" si="15"/>
        <v>-245146.83</v>
      </c>
      <c r="T89" s="41">
        <f t="shared" si="15"/>
        <v>174287996.01999995</v>
      </c>
      <c r="U89" s="41">
        <f t="shared" si="15"/>
        <v>181505897.91999993</v>
      </c>
      <c r="V89" s="41">
        <f t="shared" si="15"/>
        <v>19007869.59</v>
      </c>
      <c r="W89" s="179">
        <f t="shared" si="15"/>
        <v>412812765.60899997</v>
      </c>
      <c r="X89" s="41">
        <f t="shared" si="15"/>
        <v>0</v>
      </c>
      <c r="Y89" s="41">
        <f t="shared" si="15"/>
        <v>412812765.60899997</v>
      </c>
    </row>
    <row r="90" spans="1:25" ht="12.75" customHeight="1">
      <c r="A90" s="2"/>
      <c r="B90" s="30"/>
      <c r="C90" s="170"/>
      <c r="D90" s="31"/>
      <c r="E90" s="32"/>
      <c r="F90" s="32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175"/>
      <c r="X90" s="32"/>
      <c r="Y90" s="163"/>
    </row>
    <row r="91" spans="1:25" ht="12.75" customHeight="1">
      <c r="A91" s="29"/>
      <c r="B91" s="23" t="s">
        <v>2076</v>
      </c>
      <c r="C91" s="169"/>
      <c r="D91" s="24"/>
      <c r="E91" s="27"/>
      <c r="F91" s="27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178"/>
      <c r="X91" s="27"/>
      <c r="Y91" s="163"/>
    </row>
    <row r="92" spans="1:25" ht="12.75" customHeight="1">
      <c r="A92" s="2"/>
      <c r="B92" s="23"/>
      <c r="C92" s="169"/>
      <c r="D92" s="24"/>
      <c r="E92" s="32"/>
      <c r="F92" s="32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175"/>
      <c r="X92" s="32"/>
      <c r="Y92" s="163"/>
    </row>
    <row r="93" spans="1:25" ht="12.75" customHeight="1">
      <c r="A93" s="29"/>
      <c r="B93" s="23" t="s">
        <v>2077</v>
      </c>
      <c r="C93" s="169"/>
      <c r="D93" s="24"/>
      <c r="E93" s="27"/>
      <c r="F93" s="27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178"/>
      <c r="X93" s="27"/>
      <c r="Y93" s="163"/>
    </row>
    <row r="94" spans="1:25" ht="12.75" hidden="1" outlineLevel="1">
      <c r="A94" s="1" t="s">
        <v>2356</v>
      </c>
      <c r="C94" s="1" t="s">
        <v>2357</v>
      </c>
      <c r="D94" s="2" t="s">
        <v>2358</v>
      </c>
      <c r="E94" s="1">
        <v>129116.88</v>
      </c>
      <c r="F94" s="1">
        <v>33128.69</v>
      </c>
      <c r="G94" s="1">
        <f aca="true" t="shared" si="16" ref="G94:G112">E94+F94</f>
        <v>162245.57</v>
      </c>
      <c r="H94" s="1">
        <v>216043.32</v>
      </c>
      <c r="I94" s="1">
        <v>0</v>
      </c>
      <c r="J94" s="1">
        <v>0</v>
      </c>
      <c r="K94" s="1">
        <v>384.07</v>
      </c>
      <c r="L94" s="1">
        <f aca="true" t="shared" si="17" ref="L94:L112">I94+J94+K94</f>
        <v>384.07</v>
      </c>
      <c r="M94" s="1">
        <v>0</v>
      </c>
      <c r="N94" s="1">
        <v>0</v>
      </c>
      <c r="O94" s="1">
        <v>0</v>
      </c>
      <c r="P94" s="1">
        <f aca="true" t="shared" si="18" ref="P94:P120">M94+N94+O94</f>
        <v>0</v>
      </c>
      <c r="Q94" s="1">
        <v>1363</v>
      </c>
      <c r="R94" s="1">
        <v>12417.5</v>
      </c>
      <c r="S94" s="1">
        <v>0</v>
      </c>
      <c r="T94" s="1">
        <v>0</v>
      </c>
      <c r="U94" s="1">
        <f aca="true" t="shared" si="19" ref="U94:U112">Q94+R94+S94+T94</f>
        <v>13780.5</v>
      </c>
      <c r="V94" s="1">
        <v>1514</v>
      </c>
      <c r="W94" s="117">
        <f aca="true" t="shared" si="20" ref="W94:W120">G94+H94+L94+P94+U94+V94</f>
        <v>393967.46</v>
      </c>
      <c r="X94" s="1">
        <v>0</v>
      </c>
      <c r="Y94" s="174">
        <f aca="true" t="shared" si="21" ref="Y94:Y120">W94+X94</f>
        <v>393967.46</v>
      </c>
    </row>
    <row r="95" spans="1:25" ht="12.75" hidden="1" outlineLevel="1">
      <c r="A95" s="1" t="s">
        <v>2359</v>
      </c>
      <c r="C95" s="1" t="s">
        <v>2360</v>
      </c>
      <c r="D95" s="2" t="s">
        <v>2361</v>
      </c>
      <c r="E95" s="1">
        <v>1346004.27</v>
      </c>
      <c r="F95" s="1">
        <v>16220.28</v>
      </c>
      <c r="G95" s="1">
        <f t="shared" si="16"/>
        <v>1362224.55</v>
      </c>
      <c r="H95" s="1">
        <v>224881.61</v>
      </c>
      <c r="I95" s="1">
        <v>0</v>
      </c>
      <c r="J95" s="1">
        <v>0</v>
      </c>
      <c r="K95" s="1">
        <v>2386.5</v>
      </c>
      <c r="L95" s="1">
        <f t="shared" si="17"/>
        <v>2386.5</v>
      </c>
      <c r="M95" s="1">
        <v>0</v>
      </c>
      <c r="N95" s="1">
        <v>0</v>
      </c>
      <c r="O95" s="1">
        <v>0</v>
      </c>
      <c r="P95" s="1">
        <f t="shared" si="18"/>
        <v>0</v>
      </c>
      <c r="Q95" s="1">
        <v>853904.78</v>
      </c>
      <c r="R95" s="1">
        <v>916000.62</v>
      </c>
      <c r="S95" s="1">
        <v>0</v>
      </c>
      <c r="T95" s="1">
        <v>0</v>
      </c>
      <c r="U95" s="1">
        <f t="shared" si="19"/>
        <v>1769905.4</v>
      </c>
      <c r="V95" s="1">
        <v>18234.15</v>
      </c>
      <c r="W95" s="117">
        <f t="shared" si="20"/>
        <v>3377632.21</v>
      </c>
      <c r="X95" s="1">
        <v>0</v>
      </c>
      <c r="Y95" s="174">
        <f t="shared" si="21"/>
        <v>3377632.21</v>
      </c>
    </row>
    <row r="96" spans="1:25" ht="12.75" hidden="1" outlineLevel="1">
      <c r="A96" s="1" t="s">
        <v>2362</v>
      </c>
      <c r="C96" s="1" t="s">
        <v>2363</v>
      </c>
      <c r="D96" s="2" t="s">
        <v>2364</v>
      </c>
      <c r="E96" s="1">
        <v>54031.5</v>
      </c>
      <c r="F96" s="1">
        <v>0</v>
      </c>
      <c r="G96" s="1">
        <f t="shared" si="16"/>
        <v>54031.5</v>
      </c>
      <c r="H96" s="1">
        <v>6636.92</v>
      </c>
      <c r="I96" s="1">
        <v>0</v>
      </c>
      <c r="J96" s="1">
        <v>0</v>
      </c>
      <c r="K96" s="1">
        <v>0</v>
      </c>
      <c r="L96" s="1">
        <f t="shared" si="17"/>
        <v>0</v>
      </c>
      <c r="M96" s="1">
        <v>0</v>
      </c>
      <c r="N96" s="1">
        <v>0</v>
      </c>
      <c r="O96" s="1">
        <v>0</v>
      </c>
      <c r="P96" s="1">
        <f t="shared" si="18"/>
        <v>0</v>
      </c>
      <c r="Q96" s="1">
        <v>50665.47</v>
      </c>
      <c r="R96" s="1">
        <v>196972.92</v>
      </c>
      <c r="S96" s="1">
        <v>0</v>
      </c>
      <c r="T96" s="1">
        <v>0</v>
      </c>
      <c r="U96" s="1">
        <f t="shared" si="19"/>
        <v>247638.39</v>
      </c>
      <c r="V96" s="1">
        <v>0</v>
      </c>
      <c r="W96" s="117">
        <f t="shared" si="20"/>
        <v>308306.81</v>
      </c>
      <c r="X96" s="1">
        <v>0</v>
      </c>
      <c r="Y96" s="174">
        <f t="shared" si="21"/>
        <v>308306.81</v>
      </c>
    </row>
    <row r="97" spans="1:25" ht="12.75" hidden="1" outlineLevel="1">
      <c r="A97" s="1" t="s">
        <v>2365</v>
      </c>
      <c r="C97" s="1" t="s">
        <v>2366</v>
      </c>
      <c r="D97" s="2" t="s">
        <v>2367</v>
      </c>
      <c r="E97" s="1">
        <v>2600.02</v>
      </c>
      <c r="F97" s="1">
        <v>0</v>
      </c>
      <c r="G97" s="1">
        <f t="shared" si="16"/>
        <v>2600.02</v>
      </c>
      <c r="H97" s="1">
        <v>0</v>
      </c>
      <c r="I97" s="1">
        <v>0</v>
      </c>
      <c r="J97" s="1">
        <v>0</v>
      </c>
      <c r="K97" s="1">
        <v>0</v>
      </c>
      <c r="L97" s="1">
        <f t="shared" si="17"/>
        <v>0</v>
      </c>
      <c r="M97" s="1">
        <v>0</v>
      </c>
      <c r="N97" s="1">
        <v>0</v>
      </c>
      <c r="O97" s="1">
        <v>0</v>
      </c>
      <c r="P97" s="1">
        <f t="shared" si="18"/>
        <v>0</v>
      </c>
      <c r="Q97" s="1">
        <v>0</v>
      </c>
      <c r="R97" s="1">
        <v>0</v>
      </c>
      <c r="S97" s="1">
        <v>0</v>
      </c>
      <c r="T97" s="1">
        <v>0</v>
      </c>
      <c r="U97" s="1">
        <f t="shared" si="19"/>
        <v>0</v>
      </c>
      <c r="V97" s="1">
        <v>0</v>
      </c>
      <c r="W97" s="117">
        <f t="shared" si="20"/>
        <v>2600.02</v>
      </c>
      <c r="X97" s="1">
        <v>0</v>
      </c>
      <c r="Y97" s="174">
        <f t="shared" si="21"/>
        <v>2600.02</v>
      </c>
    </row>
    <row r="98" spans="1:25" ht="12.75" customHeight="1" collapsed="1">
      <c r="A98" s="170" t="s">
        <v>2368</v>
      </c>
      <c r="B98" s="30"/>
      <c r="C98" s="170" t="s">
        <v>2369</v>
      </c>
      <c r="D98" s="31"/>
      <c r="E98" s="32">
        <v>1531752.67</v>
      </c>
      <c r="F98" s="32">
        <v>49348.97</v>
      </c>
      <c r="G98" s="34">
        <f t="shared" si="16"/>
        <v>1581101.64</v>
      </c>
      <c r="H98" s="34">
        <v>447561.85</v>
      </c>
      <c r="I98" s="34">
        <v>0</v>
      </c>
      <c r="J98" s="34">
        <v>0</v>
      </c>
      <c r="K98" s="34">
        <v>2770.57</v>
      </c>
      <c r="L98" s="34">
        <f t="shared" si="17"/>
        <v>2770.57</v>
      </c>
      <c r="M98" s="34">
        <v>0</v>
      </c>
      <c r="N98" s="34">
        <v>0</v>
      </c>
      <c r="O98" s="34">
        <v>0</v>
      </c>
      <c r="P98" s="34">
        <f t="shared" si="18"/>
        <v>0</v>
      </c>
      <c r="Q98" s="34">
        <v>905933.25</v>
      </c>
      <c r="R98" s="34">
        <v>1125391.04</v>
      </c>
      <c r="S98" s="34">
        <v>0</v>
      </c>
      <c r="T98" s="34">
        <v>0</v>
      </c>
      <c r="U98" s="34">
        <f t="shared" si="19"/>
        <v>2031324.29</v>
      </c>
      <c r="V98" s="34">
        <v>19748.15</v>
      </c>
      <c r="W98" s="172">
        <f t="shared" si="20"/>
        <v>4082506.4999999995</v>
      </c>
      <c r="X98" s="34">
        <v>0</v>
      </c>
      <c r="Y98" s="173">
        <f t="shared" si="21"/>
        <v>4082506.4999999995</v>
      </c>
    </row>
    <row r="99" spans="1:25" ht="12.75" hidden="1" outlineLevel="1">
      <c r="A99" s="1" t="s">
        <v>2370</v>
      </c>
      <c r="C99" s="1" t="s">
        <v>2371</v>
      </c>
      <c r="D99" s="2" t="s">
        <v>2372</v>
      </c>
      <c r="E99" s="1">
        <v>4237837.362</v>
      </c>
      <c r="F99" s="1">
        <v>10582.076</v>
      </c>
      <c r="G99" s="1">
        <f t="shared" si="16"/>
        <v>4248419.438</v>
      </c>
      <c r="H99" s="1">
        <v>92134.316</v>
      </c>
      <c r="I99" s="1">
        <v>0</v>
      </c>
      <c r="J99" s="1">
        <v>0</v>
      </c>
      <c r="K99" s="1">
        <v>0</v>
      </c>
      <c r="L99" s="1">
        <f t="shared" si="17"/>
        <v>0</v>
      </c>
      <c r="M99" s="1">
        <v>0</v>
      </c>
      <c r="N99" s="1">
        <v>0</v>
      </c>
      <c r="O99" s="1">
        <v>0</v>
      </c>
      <c r="P99" s="1">
        <f t="shared" si="18"/>
        <v>0</v>
      </c>
      <c r="Q99" s="1">
        <v>0</v>
      </c>
      <c r="R99" s="1">
        <v>0</v>
      </c>
      <c r="S99" s="1">
        <v>0</v>
      </c>
      <c r="T99" s="1">
        <v>0</v>
      </c>
      <c r="U99" s="1">
        <f t="shared" si="19"/>
        <v>0</v>
      </c>
      <c r="V99" s="1">
        <v>0</v>
      </c>
      <c r="W99" s="117">
        <f t="shared" si="20"/>
        <v>4340553.754</v>
      </c>
      <c r="X99" s="1">
        <v>0</v>
      </c>
      <c r="Y99" s="174">
        <f t="shared" si="21"/>
        <v>4340553.754</v>
      </c>
    </row>
    <row r="100" spans="1:25" ht="12.75" hidden="1" outlineLevel="1">
      <c r="A100" s="1" t="s">
        <v>2373</v>
      </c>
      <c r="C100" s="1" t="s">
        <v>2374</v>
      </c>
      <c r="D100" s="2" t="s">
        <v>2375</v>
      </c>
      <c r="E100" s="1">
        <v>543.7</v>
      </c>
      <c r="F100" s="1">
        <v>0</v>
      </c>
      <c r="G100" s="1">
        <f t="shared" si="16"/>
        <v>543.7</v>
      </c>
      <c r="H100" s="1">
        <v>0</v>
      </c>
      <c r="I100" s="1">
        <v>0</v>
      </c>
      <c r="J100" s="1">
        <v>0</v>
      </c>
      <c r="K100" s="1">
        <v>0</v>
      </c>
      <c r="L100" s="1">
        <f t="shared" si="17"/>
        <v>0</v>
      </c>
      <c r="M100" s="1">
        <v>0</v>
      </c>
      <c r="N100" s="1">
        <v>0</v>
      </c>
      <c r="O100" s="1">
        <v>0</v>
      </c>
      <c r="P100" s="1">
        <f t="shared" si="18"/>
        <v>0</v>
      </c>
      <c r="Q100" s="1">
        <v>0</v>
      </c>
      <c r="R100" s="1">
        <v>0</v>
      </c>
      <c r="S100" s="1">
        <v>0</v>
      </c>
      <c r="T100" s="1">
        <v>0</v>
      </c>
      <c r="U100" s="1">
        <f t="shared" si="19"/>
        <v>0</v>
      </c>
      <c r="V100" s="1">
        <v>0</v>
      </c>
      <c r="W100" s="117">
        <f t="shared" si="20"/>
        <v>543.7</v>
      </c>
      <c r="X100" s="1">
        <v>0</v>
      </c>
      <c r="Y100" s="174">
        <f t="shared" si="21"/>
        <v>543.7</v>
      </c>
    </row>
    <row r="101" spans="1:25" ht="12.75" customHeight="1" collapsed="1">
      <c r="A101" s="170" t="s">
        <v>2376</v>
      </c>
      <c r="B101" s="30"/>
      <c r="C101" s="170" t="s">
        <v>2377</v>
      </c>
      <c r="D101" s="31"/>
      <c r="E101" s="32">
        <v>4238381.062</v>
      </c>
      <c r="F101" s="32">
        <v>10582.076</v>
      </c>
      <c r="G101" s="36">
        <f t="shared" si="16"/>
        <v>4248963.138</v>
      </c>
      <c r="H101" s="36">
        <v>92134.316</v>
      </c>
      <c r="I101" s="36">
        <v>0</v>
      </c>
      <c r="J101" s="36">
        <v>0</v>
      </c>
      <c r="K101" s="36">
        <v>0</v>
      </c>
      <c r="L101" s="36">
        <f t="shared" si="17"/>
        <v>0</v>
      </c>
      <c r="M101" s="36">
        <v>0</v>
      </c>
      <c r="N101" s="36">
        <v>0</v>
      </c>
      <c r="O101" s="36">
        <v>0</v>
      </c>
      <c r="P101" s="36">
        <f t="shared" si="18"/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f t="shared" si="19"/>
        <v>0</v>
      </c>
      <c r="V101" s="36">
        <v>0</v>
      </c>
      <c r="W101" s="175">
        <f t="shared" si="20"/>
        <v>4341097.454</v>
      </c>
      <c r="X101" s="36">
        <v>0</v>
      </c>
      <c r="Y101" s="176">
        <f t="shared" si="21"/>
        <v>4341097.454</v>
      </c>
    </row>
    <row r="102" spans="1:25" ht="12.75" hidden="1" outlineLevel="1">
      <c r="A102" s="1" t="s">
        <v>2378</v>
      </c>
      <c r="C102" s="1" t="s">
        <v>2379</v>
      </c>
      <c r="D102" s="2" t="s">
        <v>2380</v>
      </c>
      <c r="E102" s="1">
        <v>4231541.65</v>
      </c>
      <c r="F102" s="1">
        <v>20531.65</v>
      </c>
      <c r="G102" s="1">
        <f t="shared" si="16"/>
        <v>4252073.300000001</v>
      </c>
      <c r="H102" s="1">
        <v>478658</v>
      </c>
      <c r="I102" s="1">
        <v>0</v>
      </c>
      <c r="J102" s="1">
        <v>0</v>
      </c>
      <c r="K102" s="1">
        <v>0</v>
      </c>
      <c r="L102" s="1">
        <f t="shared" si="17"/>
        <v>0</v>
      </c>
      <c r="M102" s="1">
        <v>0</v>
      </c>
      <c r="N102" s="1">
        <v>0</v>
      </c>
      <c r="O102" s="1">
        <v>0</v>
      </c>
      <c r="P102" s="1">
        <f t="shared" si="18"/>
        <v>0</v>
      </c>
      <c r="Q102" s="1">
        <v>0</v>
      </c>
      <c r="R102" s="1">
        <v>0</v>
      </c>
      <c r="S102" s="1">
        <v>0</v>
      </c>
      <c r="T102" s="1">
        <v>0</v>
      </c>
      <c r="U102" s="1">
        <f t="shared" si="19"/>
        <v>0</v>
      </c>
      <c r="V102" s="1">
        <v>861.12</v>
      </c>
      <c r="W102" s="117">
        <f t="shared" si="20"/>
        <v>4731592.420000001</v>
      </c>
      <c r="X102" s="1">
        <v>0</v>
      </c>
      <c r="Y102" s="174">
        <f t="shared" si="21"/>
        <v>4731592.420000001</v>
      </c>
    </row>
    <row r="103" spans="1:25" ht="12.75" customHeight="1" collapsed="1">
      <c r="A103" s="170" t="s">
        <v>2381</v>
      </c>
      <c r="B103" s="30"/>
      <c r="C103" s="170" t="s">
        <v>2382</v>
      </c>
      <c r="D103" s="31"/>
      <c r="E103" s="32">
        <v>4231541.65</v>
      </c>
      <c r="F103" s="32">
        <v>20531.65</v>
      </c>
      <c r="G103" s="36">
        <f t="shared" si="16"/>
        <v>4252073.300000001</v>
      </c>
      <c r="H103" s="36">
        <v>478658</v>
      </c>
      <c r="I103" s="36">
        <v>0</v>
      </c>
      <c r="J103" s="36">
        <v>0</v>
      </c>
      <c r="K103" s="36">
        <v>0</v>
      </c>
      <c r="L103" s="36">
        <f t="shared" si="17"/>
        <v>0</v>
      </c>
      <c r="M103" s="36">
        <v>0</v>
      </c>
      <c r="N103" s="36">
        <v>0</v>
      </c>
      <c r="O103" s="36">
        <v>0</v>
      </c>
      <c r="P103" s="36">
        <f t="shared" si="18"/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f t="shared" si="19"/>
        <v>0</v>
      </c>
      <c r="V103" s="36">
        <v>861.12</v>
      </c>
      <c r="W103" s="175">
        <f t="shared" si="20"/>
        <v>4731592.420000001</v>
      </c>
      <c r="X103" s="36">
        <v>0</v>
      </c>
      <c r="Y103" s="176">
        <f t="shared" si="21"/>
        <v>4731592.420000001</v>
      </c>
    </row>
    <row r="104" spans="1:25" ht="12.75" customHeight="1">
      <c r="A104" s="170" t="s">
        <v>2383</v>
      </c>
      <c r="B104" s="30"/>
      <c r="C104" s="170" t="s">
        <v>2384</v>
      </c>
      <c r="D104" s="31"/>
      <c r="E104" s="32">
        <v>0</v>
      </c>
      <c r="F104" s="32">
        <v>0</v>
      </c>
      <c r="G104" s="36">
        <f t="shared" si="16"/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f t="shared" si="17"/>
        <v>0</v>
      </c>
      <c r="M104" s="36">
        <v>0</v>
      </c>
      <c r="N104" s="36">
        <v>0</v>
      </c>
      <c r="O104" s="36">
        <v>0</v>
      </c>
      <c r="P104" s="36">
        <f t="shared" si="18"/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f t="shared" si="19"/>
        <v>0</v>
      </c>
      <c r="V104" s="36">
        <v>0</v>
      </c>
      <c r="W104" s="175">
        <f t="shared" si="20"/>
        <v>0</v>
      </c>
      <c r="X104" s="36">
        <v>0</v>
      </c>
      <c r="Y104" s="176">
        <f t="shared" si="21"/>
        <v>0</v>
      </c>
    </row>
    <row r="105" spans="1:25" ht="12.75" customHeight="1">
      <c r="A105" s="170" t="s">
        <v>2385</v>
      </c>
      <c r="B105" s="30"/>
      <c r="C105" s="170" t="s">
        <v>2386</v>
      </c>
      <c r="D105" s="31"/>
      <c r="E105" s="32">
        <v>0</v>
      </c>
      <c r="F105" s="32">
        <v>0</v>
      </c>
      <c r="G105" s="36">
        <f t="shared" si="16"/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f t="shared" si="17"/>
        <v>0</v>
      </c>
      <c r="M105" s="36">
        <v>0</v>
      </c>
      <c r="N105" s="36">
        <v>0</v>
      </c>
      <c r="O105" s="36">
        <v>0</v>
      </c>
      <c r="P105" s="36">
        <f t="shared" si="18"/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f t="shared" si="19"/>
        <v>0</v>
      </c>
      <c r="V105" s="36">
        <v>0</v>
      </c>
      <c r="W105" s="175">
        <f t="shared" si="20"/>
        <v>0</v>
      </c>
      <c r="X105" s="36">
        <v>0</v>
      </c>
      <c r="Y105" s="176">
        <f t="shared" si="21"/>
        <v>0</v>
      </c>
    </row>
    <row r="106" spans="1:25" ht="12.75" hidden="1" outlineLevel="1">
      <c r="A106" s="1" t="s">
        <v>2387</v>
      </c>
      <c r="C106" s="1" t="s">
        <v>2388</v>
      </c>
      <c r="D106" s="2" t="s">
        <v>2389</v>
      </c>
      <c r="E106" s="1">
        <v>6033661.720000001</v>
      </c>
      <c r="F106" s="1">
        <v>0</v>
      </c>
      <c r="G106" s="1">
        <f t="shared" si="16"/>
        <v>6033661.720000001</v>
      </c>
      <c r="H106" s="1">
        <v>0</v>
      </c>
      <c r="I106" s="1">
        <v>0</v>
      </c>
      <c r="J106" s="1">
        <v>0</v>
      </c>
      <c r="K106" s="1">
        <v>0</v>
      </c>
      <c r="L106" s="1">
        <f t="shared" si="17"/>
        <v>0</v>
      </c>
      <c r="M106" s="1">
        <v>0</v>
      </c>
      <c r="N106" s="1">
        <v>0</v>
      </c>
      <c r="O106" s="1">
        <v>0</v>
      </c>
      <c r="P106" s="1">
        <f t="shared" si="18"/>
        <v>0</v>
      </c>
      <c r="Q106" s="1">
        <v>0</v>
      </c>
      <c r="R106" s="1">
        <v>0</v>
      </c>
      <c r="S106" s="1">
        <v>0</v>
      </c>
      <c r="T106" s="1">
        <v>0</v>
      </c>
      <c r="U106" s="1">
        <f t="shared" si="19"/>
        <v>0</v>
      </c>
      <c r="V106" s="1">
        <v>567.75</v>
      </c>
      <c r="W106" s="117">
        <f t="shared" si="20"/>
        <v>6034229.470000001</v>
      </c>
      <c r="X106" s="1">
        <v>0</v>
      </c>
      <c r="Y106" s="174">
        <f t="shared" si="21"/>
        <v>6034229.470000001</v>
      </c>
    </row>
    <row r="107" spans="1:25" ht="12.75" hidden="1" outlineLevel="1">
      <c r="A107" s="1" t="s">
        <v>2390</v>
      </c>
      <c r="C107" s="1" t="s">
        <v>2391</v>
      </c>
      <c r="D107" s="2" t="s">
        <v>2392</v>
      </c>
      <c r="E107" s="1">
        <v>600765.05</v>
      </c>
      <c r="F107" s="1">
        <v>0</v>
      </c>
      <c r="G107" s="1">
        <f t="shared" si="16"/>
        <v>600765.05</v>
      </c>
      <c r="H107" s="1">
        <v>0</v>
      </c>
      <c r="I107" s="1">
        <v>0</v>
      </c>
      <c r="J107" s="1">
        <v>0</v>
      </c>
      <c r="K107" s="1">
        <v>0</v>
      </c>
      <c r="L107" s="1">
        <f t="shared" si="17"/>
        <v>0</v>
      </c>
      <c r="M107" s="1">
        <v>0</v>
      </c>
      <c r="N107" s="1">
        <v>0</v>
      </c>
      <c r="O107" s="1">
        <v>0</v>
      </c>
      <c r="P107" s="1">
        <f t="shared" si="18"/>
        <v>0</v>
      </c>
      <c r="Q107" s="1">
        <v>0</v>
      </c>
      <c r="R107" s="1">
        <v>0</v>
      </c>
      <c r="S107" s="1">
        <v>0</v>
      </c>
      <c r="T107" s="1">
        <v>0</v>
      </c>
      <c r="U107" s="1">
        <f t="shared" si="19"/>
        <v>0</v>
      </c>
      <c r="V107" s="1">
        <v>0</v>
      </c>
      <c r="W107" s="117">
        <f t="shared" si="20"/>
        <v>600765.05</v>
      </c>
      <c r="X107" s="1">
        <v>0</v>
      </c>
      <c r="Y107" s="174">
        <f t="shared" si="21"/>
        <v>600765.05</v>
      </c>
    </row>
    <row r="108" spans="1:25" ht="12.75" hidden="1" outlineLevel="1">
      <c r="A108" s="1" t="s">
        <v>2393</v>
      </c>
      <c r="C108" s="1" t="s">
        <v>2394</v>
      </c>
      <c r="D108" s="2" t="s">
        <v>2395</v>
      </c>
      <c r="E108" s="1">
        <v>0</v>
      </c>
      <c r="F108" s="1">
        <v>736239.77</v>
      </c>
      <c r="G108" s="1">
        <f t="shared" si="16"/>
        <v>736239.77</v>
      </c>
      <c r="H108" s="1">
        <v>0</v>
      </c>
      <c r="I108" s="1">
        <v>0</v>
      </c>
      <c r="J108" s="1">
        <v>0</v>
      </c>
      <c r="K108" s="1">
        <v>0</v>
      </c>
      <c r="L108" s="1">
        <f t="shared" si="17"/>
        <v>0</v>
      </c>
      <c r="M108" s="1">
        <v>0</v>
      </c>
      <c r="N108" s="1">
        <v>0</v>
      </c>
      <c r="O108" s="1">
        <v>0</v>
      </c>
      <c r="P108" s="1">
        <f t="shared" si="18"/>
        <v>0</v>
      </c>
      <c r="Q108" s="1">
        <v>0</v>
      </c>
      <c r="R108" s="1">
        <v>0</v>
      </c>
      <c r="S108" s="1">
        <v>0</v>
      </c>
      <c r="T108" s="1">
        <v>0</v>
      </c>
      <c r="U108" s="1">
        <f t="shared" si="19"/>
        <v>0</v>
      </c>
      <c r="V108" s="1">
        <v>0</v>
      </c>
      <c r="W108" s="117">
        <f t="shared" si="20"/>
        <v>736239.77</v>
      </c>
      <c r="X108" s="1">
        <v>0</v>
      </c>
      <c r="Y108" s="174">
        <f t="shared" si="21"/>
        <v>736239.77</v>
      </c>
    </row>
    <row r="109" spans="1:25" ht="12.75" hidden="1" outlineLevel="1">
      <c r="A109" s="1" t="s">
        <v>2396</v>
      </c>
      <c r="C109" s="1" t="s">
        <v>2397</v>
      </c>
      <c r="D109" s="2" t="s">
        <v>2398</v>
      </c>
      <c r="E109" s="1">
        <v>0</v>
      </c>
      <c r="F109" s="1">
        <v>0</v>
      </c>
      <c r="G109" s="1">
        <f t="shared" si="16"/>
        <v>0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7"/>
        <v>0</v>
      </c>
      <c r="M109" s="1">
        <v>0</v>
      </c>
      <c r="N109" s="1">
        <v>0</v>
      </c>
      <c r="O109" s="1">
        <v>0</v>
      </c>
      <c r="P109" s="1">
        <f t="shared" si="18"/>
        <v>0</v>
      </c>
      <c r="Q109" s="1">
        <v>0</v>
      </c>
      <c r="R109" s="1">
        <v>0</v>
      </c>
      <c r="S109" s="1">
        <v>0</v>
      </c>
      <c r="T109" s="1">
        <v>0</v>
      </c>
      <c r="U109" s="1">
        <f t="shared" si="19"/>
        <v>0</v>
      </c>
      <c r="V109" s="1">
        <v>89410.17</v>
      </c>
      <c r="W109" s="117">
        <f t="shared" si="20"/>
        <v>89410.17</v>
      </c>
      <c r="X109" s="1">
        <v>0</v>
      </c>
      <c r="Y109" s="174">
        <f t="shared" si="21"/>
        <v>89410.17</v>
      </c>
    </row>
    <row r="110" spans="1:25" ht="12.75" customHeight="1" collapsed="1">
      <c r="A110" s="170" t="s">
        <v>2399</v>
      </c>
      <c r="B110" s="30"/>
      <c r="C110" s="170" t="s">
        <v>2400</v>
      </c>
      <c r="D110" s="31"/>
      <c r="E110" s="32">
        <v>6634426.7700000005</v>
      </c>
      <c r="F110" s="32">
        <v>736239.77</v>
      </c>
      <c r="G110" s="36">
        <f t="shared" si="16"/>
        <v>7370666.540000001</v>
      </c>
      <c r="H110" s="36">
        <v>0</v>
      </c>
      <c r="I110" s="36">
        <v>0</v>
      </c>
      <c r="J110" s="36">
        <v>0</v>
      </c>
      <c r="K110" s="36">
        <v>0</v>
      </c>
      <c r="L110" s="36">
        <f t="shared" si="17"/>
        <v>0</v>
      </c>
      <c r="M110" s="36">
        <v>0</v>
      </c>
      <c r="N110" s="36">
        <v>0</v>
      </c>
      <c r="O110" s="36">
        <v>0</v>
      </c>
      <c r="P110" s="36">
        <f t="shared" si="18"/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f t="shared" si="19"/>
        <v>0</v>
      </c>
      <c r="V110" s="36">
        <v>89977.92</v>
      </c>
      <c r="W110" s="175">
        <f t="shared" si="20"/>
        <v>7460644.460000001</v>
      </c>
      <c r="X110" s="36">
        <v>0</v>
      </c>
      <c r="Y110" s="176">
        <f t="shared" si="21"/>
        <v>7460644.460000001</v>
      </c>
    </row>
    <row r="111" spans="1:25" ht="12.75" hidden="1" outlineLevel="1">
      <c r="A111" s="1" t="s">
        <v>2401</v>
      </c>
      <c r="C111" s="1" t="s">
        <v>0</v>
      </c>
      <c r="D111" s="2" t="s">
        <v>1</v>
      </c>
      <c r="E111" s="1">
        <v>0</v>
      </c>
      <c r="F111" s="1">
        <v>0</v>
      </c>
      <c r="G111" s="1">
        <f t="shared" si="16"/>
        <v>0</v>
      </c>
      <c r="H111" s="1">
        <v>0</v>
      </c>
      <c r="I111" s="1">
        <v>0</v>
      </c>
      <c r="J111" s="1">
        <v>0</v>
      </c>
      <c r="K111" s="1">
        <v>0</v>
      </c>
      <c r="L111" s="1">
        <f t="shared" si="17"/>
        <v>0</v>
      </c>
      <c r="M111" s="1">
        <v>0</v>
      </c>
      <c r="N111" s="1">
        <v>0</v>
      </c>
      <c r="O111" s="1">
        <v>0</v>
      </c>
      <c r="P111" s="1">
        <f t="shared" si="18"/>
        <v>0</v>
      </c>
      <c r="Q111" s="1">
        <v>0</v>
      </c>
      <c r="R111" s="1">
        <v>0</v>
      </c>
      <c r="S111" s="1">
        <v>0</v>
      </c>
      <c r="T111" s="1">
        <v>0</v>
      </c>
      <c r="U111" s="1">
        <f t="shared" si="19"/>
        <v>0</v>
      </c>
      <c r="V111" s="1">
        <v>168.48</v>
      </c>
      <c r="W111" s="117">
        <f t="shared" si="20"/>
        <v>168.48</v>
      </c>
      <c r="X111" s="1">
        <v>0</v>
      </c>
      <c r="Y111" s="174">
        <f t="shared" si="21"/>
        <v>168.48</v>
      </c>
    </row>
    <row r="112" spans="1:25" ht="12.75" customHeight="1" collapsed="1">
      <c r="A112" s="170" t="s">
        <v>2</v>
      </c>
      <c r="B112" s="30"/>
      <c r="C112" s="170" t="s">
        <v>3</v>
      </c>
      <c r="D112" s="31"/>
      <c r="E112" s="32">
        <v>0</v>
      </c>
      <c r="F112" s="32">
        <v>0</v>
      </c>
      <c r="G112" s="36">
        <f t="shared" si="16"/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f t="shared" si="17"/>
        <v>0</v>
      </c>
      <c r="M112" s="36">
        <v>0</v>
      </c>
      <c r="N112" s="36">
        <v>0</v>
      </c>
      <c r="O112" s="36">
        <v>0</v>
      </c>
      <c r="P112" s="36">
        <f t="shared" si="18"/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f t="shared" si="19"/>
        <v>0</v>
      </c>
      <c r="V112" s="36">
        <v>168.48</v>
      </c>
      <c r="W112" s="175">
        <f t="shared" si="20"/>
        <v>168.48</v>
      </c>
      <c r="X112" s="36">
        <v>0</v>
      </c>
      <c r="Y112" s="176">
        <f t="shared" si="21"/>
        <v>168.48</v>
      </c>
    </row>
    <row r="113" spans="1:25" ht="12.75" customHeight="1">
      <c r="A113" s="170" t="s">
        <v>2060</v>
      </c>
      <c r="B113" s="30"/>
      <c r="C113" s="170" t="s">
        <v>2080</v>
      </c>
      <c r="D113" s="31"/>
      <c r="E113" s="32">
        <v>0</v>
      </c>
      <c r="F113" s="32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f t="shared" si="18"/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f>V89-V98-V101-V103-V104-V105-V110-V112-V116-V117-V119-V120</f>
        <v>18897113.919999998</v>
      </c>
      <c r="W113" s="175">
        <f t="shared" si="20"/>
        <v>18897113.919999998</v>
      </c>
      <c r="X113" s="36">
        <v>0</v>
      </c>
      <c r="Y113" s="176">
        <f t="shared" si="21"/>
        <v>18897113.919999998</v>
      </c>
    </row>
    <row r="114" spans="1:25" ht="12.75" customHeight="1">
      <c r="A114" s="170" t="s">
        <v>4</v>
      </c>
      <c r="B114" s="30"/>
      <c r="C114" s="170" t="s">
        <v>5</v>
      </c>
      <c r="D114" s="31"/>
      <c r="E114" s="32">
        <v>0</v>
      </c>
      <c r="F114" s="32">
        <v>0</v>
      </c>
      <c r="G114" s="36">
        <f aca="true" t="shared" si="22" ref="G114:G120">E114+F114</f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f aca="true" t="shared" si="23" ref="L114:L120">I114+J114+K114</f>
        <v>0</v>
      </c>
      <c r="M114" s="36">
        <v>0</v>
      </c>
      <c r="N114" s="36">
        <v>0</v>
      </c>
      <c r="O114" s="36">
        <v>0</v>
      </c>
      <c r="P114" s="36">
        <f t="shared" si="18"/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f aca="true" t="shared" si="24" ref="U114:U120">Q114+R114+S114+T114</f>
        <v>0</v>
      </c>
      <c r="V114" s="36">
        <v>0</v>
      </c>
      <c r="W114" s="175">
        <f t="shared" si="20"/>
        <v>0</v>
      </c>
      <c r="X114" s="36">
        <v>0</v>
      </c>
      <c r="Y114" s="176">
        <f t="shared" si="21"/>
        <v>0</v>
      </c>
    </row>
    <row r="115" spans="1:25" ht="12.75" hidden="1" outlineLevel="1">
      <c r="A115" s="1" t="s">
        <v>6</v>
      </c>
      <c r="C115" s="1" t="s">
        <v>7</v>
      </c>
      <c r="D115" s="2" t="s">
        <v>8</v>
      </c>
      <c r="E115" s="1">
        <v>0</v>
      </c>
      <c r="F115" s="1">
        <v>0</v>
      </c>
      <c r="G115" s="1">
        <f t="shared" si="22"/>
        <v>0</v>
      </c>
      <c r="H115" s="1">
        <v>0</v>
      </c>
      <c r="I115" s="1">
        <v>0</v>
      </c>
      <c r="J115" s="1">
        <v>0</v>
      </c>
      <c r="K115" s="1">
        <v>0</v>
      </c>
      <c r="L115" s="1">
        <f t="shared" si="23"/>
        <v>0</v>
      </c>
      <c r="M115" s="1">
        <v>0</v>
      </c>
      <c r="N115" s="1">
        <v>10095619.76</v>
      </c>
      <c r="O115" s="1">
        <v>0</v>
      </c>
      <c r="P115" s="1">
        <f t="shared" si="18"/>
        <v>10095619.76</v>
      </c>
      <c r="Q115" s="1">
        <v>0</v>
      </c>
      <c r="R115" s="1">
        <v>0</v>
      </c>
      <c r="S115" s="1">
        <v>0</v>
      </c>
      <c r="T115" s="1">
        <v>0</v>
      </c>
      <c r="U115" s="1">
        <f t="shared" si="24"/>
        <v>0</v>
      </c>
      <c r="V115" s="1">
        <v>0</v>
      </c>
      <c r="W115" s="117">
        <f t="shared" si="20"/>
        <v>10095619.76</v>
      </c>
      <c r="X115" s="1">
        <v>0</v>
      </c>
      <c r="Y115" s="174">
        <f t="shared" si="21"/>
        <v>10095619.76</v>
      </c>
    </row>
    <row r="116" spans="1:25" ht="12.75" customHeight="1" collapsed="1">
      <c r="A116" s="170" t="s">
        <v>9</v>
      </c>
      <c r="B116" s="30"/>
      <c r="C116" s="170" t="s">
        <v>2082</v>
      </c>
      <c r="D116" s="31"/>
      <c r="E116" s="32">
        <v>0</v>
      </c>
      <c r="F116" s="32">
        <v>0</v>
      </c>
      <c r="G116" s="36">
        <f t="shared" si="22"/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f t="shared" si="23"/>
        <v>0</v>
      </c>
      <c r="M116" s="36">
        <v>0</v>
      </c>
      <c r="N116" s="36">
        <v>10095619.76</v>
      </c>
      <c r="O116" s="36">
        <v>0</v>
      </c>
      <c r="P116" s="36">
        <f t="shared" si="18"/>
        <v>10095619.76</v>
      </c>
      <c r="Q116" s="36">
        <v>0</v>
      </c>
      <c r="R116" s="36">
        <v>0</v>
      </c>
      <c r="S116" s="36">
        <v>0</v>
      </c>
      <c r="T116" s="36">
        <v>0</v>
      </c>
      <c r="U116" s="36">
        <f t="shared" si="24"/>
        <v>0</v>
      </c>
      <c r="V116" s="36">
        <v>0</v>
      </c>
      <c r="W116" s="175">
        <f t="shared" si="20"/>
        <v>10095619.76</v>
      </c>
      <c r="X116" s="36">
        <v>0</v>
      </c>
      <c r="Y116" s="176">
        <f t="shared" si="21"/>
        <v>10095619.76</v>
      </c>
    </row>
    <row r="117" spans="1:25" ht="12.75" customHeight="1">
      <c r="A117" s="170" t="s">
        <v>10</v>
      </c>
      <c r="B117" s="30"/>
      <c r="C117" s="170" t="s">
        <v>11</v>
      </c>
      <c r="D117" s="31"/>
      <c r="E117" s="32">
        <v>0</v>
      </c>
      <c r="F117" s="32">
        <v>0</v>
      </c>
      <c r="G117" s="36">
        <f t="shared" si="22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f t="shared" si="23"/>
        <v>0</v>
      </c>
      <c r="M117" s="36">
        <v>0</v>
      </c>
      <c r="N117" s="36">
        <v>0</v>
      </c>
      <c r="O117" s="36">
        <v>0</v>
      </c>
      <c r="P117" s="36">
        <f t="shared" si="18"/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f t="shared" si="24"/>
        <v>0</v>
      </c>
      <c r="V117" s="36">
        <v>0</v>
      </c>
      <c r="W117" s="175">
        <f t="shared" si="20"/>
        <v>0</v>
      </c>
      <c r="X117" s="36">
        <v>0</v>
      </c>
      <c r="Y117" s="176">
        <f t="shared" si="21"/>
        <v>0</v>
      </c>
    </row>
    <row r="118" spans="1:25" ht="12.75" hidden="1" outlineLevel="1">
      <c r="A118" s="1" t="s">
        <v>12</v>
      </c>
      <c r="C118" s="1" t="s">
        <v>13</v>
      </c>
      <c r="D118" s="2" t="s">
        <v>14</v>
      </c>
      <c r="E118" s="1">
        <v>0</v>
      </c>
      <c r="F118" s="1">
        <v>0</v>
      </c>
      <c r="G118" s="1">
        <f t="shared" si="22"/>
        <v>0</v>
      </c>
      <c r="H118" s="1">
        <v>0</v>
      </c>
      <c r="I118" s="1">
        <v>0</v>
      </c>
      <c r="J118" s="1">
        <v>0</v>
      </c>
      <c r="K118" s="1">
        <v>0</v>
      </c>
      <c r="L118" s="1">
        <f t="shared" si="23"/>
        <v>0</v>
      </c>
      <c r="M118" s="1">
        <v>0</v>
      </c>
      <c r="N118" s="1">
        <v>0</v>
      </c>
      <c r="O118" s="1">
        <v>0</v>
      </c>
      <c r="P118" s="1">
        <f t="shared" si="18"/>
        <v>0</v>
      </c>
      <c r="Q118" s="1">
        <v>0</v>
      </c>
      <c r="R118" s="1">
        <v>0</v>
      </c>
      <c r="S118" s="1">
        <v>0</v>
      </c>
      <c r="T118" s="1">
        <v>1243672.65</v>
      </c>
      <c r="U118" s="1">
        <f t="shared" si="24"/>
        <v>1243672.65</v>
      </c>
      <c r="V118" s="1">
        <v>0</v>
      </c>
      <c r="W118" s="117">
        <f t="shared" si="20"/>
        <v>1243672.65</v>
      </c>
      <c r="X118" s="1">
        <v>0</v>
      </c>
      <c r="Y118" s="174">
        <f t="shared" si="21"/>
        <v>1243672.65</v>
      </c>
    </row>
    <row r="119" spans="1:25" ht="12.75" customHeight="1" collapsed="1">
      <c r="A119" s="170" t="s">
        <v>15</v>
      </c>
      <c r="B119" s="30"/>
      <c r="C119" s="170" t="s">
        <v>2083</v>
      </c>
      <c r="D119" s="31"/>
      <c r="E119" s="32">
        <v>0</v>
      </c>
      <c r="F119" s="32">
        <v>0</v>
      </c>
      <c r="G119" s="36">
        <f t="shared" si="22"/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f t="shared" si="23"/>
        <v>0</v>
      </c>
      <c r="M119" s="36">
        <v>0</v>
      </c>
      <c r="N119" s="36">
        <v>0</v>
      </c>
      <c r="O119" s="36">
        <v>0</v>
      </c>
      <c r="P119" s="36">
        <f t="shared" si="18"/>
        <v>0</v>
      </c>
      <c r="Q119" s="36">
        <v>0</v>
      </c>
      <c r="R119" s="36">
        <v>0</v>
      </c>
      <c r="S119" s="36">
        <v>0</v>
      </c>
      <c r="T119" s="36">
        <v>1243672.65</v>
      </c>
      <c r="U119" s="36">
        <f t="shared" si="24"/>
        <v>1243672.65</v>
      </c>
      <c r="V119" s="36">
        <v>0</v>
      </c>
      <c r="W119" s="175">
        <f t="shared" si="20"/>
        <v>1243672.65</v>
      </c>
      <c r="X119" s="36">
        <v>0</v>
      </c>
      <c r="Y119" s="176">
        <f t="shared" si="21"/>
        <v>1243672.65</v>
      </c>
    </row>
    <row r="120" spans="1:25" ht="12.75" customHeight="1">
      <c r="A120" s="170" t="s">
        <v>16</v>
      </c>
      <c r="B120" s="30"/>
      <c r="C120" s="170" t="s">
        <v>17</v>
      </c>
      <c r="D120" s="31"/>
      <c r="E120" s="32">
        <v>0</v>
      </c>
      <c r="F120" s="32">
        <v>0</v>
      </c>
      <c r="G120" s="36">
        <f t="shared" si="22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f t="shared" si="23"/>
        <v>0</v>
      </c>
      <c r="M120" s="36">
        <v>0</v>
      </c>
      <c r="N120" s="36">
        <v>0</v>
      </c>
      <c r="O120" s="36">
        <v>0</v>
      </c>
      <c r="P120" s="36">
        <f t="shared" si="18"/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f t="shared" si="24"/>
        <v>0</v>
      </c>
      <c r="V120" s="36">
        <v>0</v>
      </c>
      <c r="W120" s="175">
        <f t="shared" si="20"/>
        <v>0</v>
      </c>
      <c r="X120" s="36">
        <v>0</v>
      </c>
      <c r="Y120" s="176">
        <f t="shared" si="21"/>
        <v>0</v>
      </c>
    </row>
    <row r="121" spans="1:25" ht="12.75" customHeight="1">
      <c r="A121" s="2"/>
      <c r="B121" s="30"/>
      <c r="C121" s="170"/>
      <c r="D121" s="31"/>
      <c r="E121" s="32"/>
      <c r="F121" s="32"/>
      <c r="G121" s="36"/>
      <c r="H121" s="36"/>
      <c r="I121" s="36"/>
      <c r="J121" s="36"/>
      <c r="K121" s="36"/>
      <c r="L121" s="36"/>
      <c r="M121" s="36"/>
      <c r="N121" s="36"/>
      <c r="O121" s="36"/>
      <c r="P121" s="39"/>
      <c r="Q121" s="36"/>
      <c r="R121" s="36"/>
      <c r="S121" s="36"/>
      <c r="T121" s="36"/>
      <c r="U121" s="36"/>
      <c r="V121" s="36"/>
      <c r="W121" s="175"/>
      <c r="X121" s="36"/>
      <c r="Y121" s="176"/>
    </row>
    <row r="122" spans="1:25" s="177" customFormat="1" ht="12.75" customHeight="1">
      <c r="A122" s="29"/>
      <c r="B122" s="23" t="s">
        <v>18</v>
      </c>
      <c r="C122" s="169"/>
      <c r="D122" s="24"/>
      <c r="E122" s="27">
        <f aca="true" t="shared" si="25" ref="E122:Y122">E98+E101+E103+E104+E112+E105+E110+E113+E116+E117+E119+E120+E114</f>
        <v>16636102.151999999</v>
      </c>
      <c r="F122" s="27">
        <f t="shared" si="25"/>
        <v>816702.466</v>
      </c>
      <c r="G122" s="39">
        <f t="shared" si="25"/>
        <v>17452804.618</v>
      </c>
      <c r="H122" s="39">
        <f t="shared" si="25"/>
        <v>1018354.166</v>
      </c>
      <c r="I122" s="39">
        <f t="shared" si="25"/>
        <v>0</v>
      </c>
      <c r="J122" s="39">
        <f t="shared" si="25"/>
        <v>0</v>
      </c>
      <c r="K122" s="39">
        <f t="shared" si="25"/>
        <v>2770.57</v>
      </c>
      <c r="L122" s="39">
        <f t="shared" si="25"/>
        <v>2770.57</v>
      </c>
      <c r="M122" s="39">
        <f t="shared" si="25"/>
        <v>0</v>
      </c>
      <c r="N122" s="39">
        <f t="shared" si="25"/>
        <v>10095619.76</v>
      </c>
      <c r="O122" s="39">
        <f t="shared" si="25"/>
        <v>0</v>
      </c>
      <c r="P122" s="39">
        <f t="shared" si="25"/>
        <v>10095619.76</v>
      </c>
      <c r="Q122" s="39">
        <f t="shared" si="25"/>
        <v>905933.25</v>
      </c>
      <c r="R122" s="39">
        <f t="shared" si="25"/>
        <v>1125391.04</v>
      </c>
      <c r="S122" s="39">
        <f t="shared" si="25"/>
        <v>0</v>
      </c>
      <c r="T122" s="39">
        <f t="shared" si="25"/>
        <v>1243672.65</v>
      </c>
      <c r="U122" s="39">
        <f t="shared" si="25"/>
        <v>3274996.94</v>
      </c>
      <c r="V122" s="39">
        <f t="shared" si="25"/>
        <v>19007869.59</v>
      </c>
      <c r="W122" s="39">
        <f t="shared" si="25"/>
        <v>50852415.643999994</v>
      </c>
      <c r="X122" s="39">
        <f t="shared" si="25"/>
        <v>0</v>
      </c>
      <c r="Y122" s="39">
        <f t="shared" si="25"/>
        <v>50852415.643999994</v>
      </c>
    </row>
    <row r="123" spans="1:25" ht="12.75" customHeight="1">
      <c r="A123" s="2"/>
      <c r="B123" s="30"/>
      <c r="C123" s="170"/>
      <c r="D123" s="31"/>
      <c r="E123" s="32"/>
      <c r="F123" s="32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175"/>
      <c r="X123" s="36"/>
      <c r="Y123" s="176"/>
    </row>
    <row r="124" spans="1:25" ht="12.75" customHeight="1">
      <c r="A124" s="29"/>
      <c r="B124" s="23" t="s">
        <v>2084</v>
      </c>
      <c r="C124" s="169"/>
      <c r="D124" s="24"/>
      <c r="E124" s="27"/>
      <c r="F124" s="27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178"/>
      <c r="X124" s="39"/>
      <c r="Y124" s="176"/>
    </row>
    <row r="125" spans="1:25" ht="12.75" customHeight="1">
      <c r="A125" s="1" t="s">
        <v>19</v>
      </c>
      <c r="B125" s="30"/>
      <c r="C125" s="170" t="s">
        <v>20</v>
      </c>
      <c r="D125" s="31"/>
      <c r="E125" s="32">
        <v>0</v>
      </c>
      <c r="F125" s="32">
        <v>0</v>
      </c>
      <c r="G125" s="36">
        <f aca="true" t="shared" si="26" ref="G125:G130">E125+F125</f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f aca="true" t="shared" si="27" ref="L125:L130">I125+J125+K125</f>
        <v>0</v>
      </c>
      <c r="M125" s="36">
        <v>0</v>
      </c>
      <c r="N125" s="36">
        <v>0</v>
      </c>
      <c r="O125" s="36">
        <v>0</v>
      </c>
      <c r="P125" s="36">
        <f aca="true" t="shared" si="28" ref="P125:P130">M125+N125+O125</f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f aca="true" t="shared" si="29" ref="U125:U130">Q125+R125+S125+T125</f>
        <v>0</v>
      </c>
      <c r="V125" s="36">
        <v>0</v>
      </c>
      <c r="W125" s="175">
        <f aca="true" t="shared" si="30" ref="W125:W130">G125+H125+L125+P125+U125+V125</f>
        <v>0</v>
      </c>
      <c r="X125" s="36">
        <v>0</v>
      </c>
      <c r="Y125" s="176">
        <f aca="true" t="shared" si="31" ref="Y125:Y130">W125+X125</f>
        <v>0</v>
      </c>
    </row>
    <row r="126" spans="1:25" ht="12.75" customHeight="1">
      <c r="A126" s="170" t="s">
        <v>21</v>
      </c>
      <c r="B126" s="30"/>
      <c r="C126" s="170" t="s">
        <v>22</v>
      </c>
      <c r="D126" s="31"/>
      <c r="E126" s="32">
        <v>0</v>
      </c>
      <c r="F126" s="32">
        <v>0</v>
      </c>
      <c r="G126" s="36">
        <f t="shared" si="26"/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f t="shared" si="27"/>
        <v>0</v>
      </c>
      <c r="M126" s="36">
        <v>0</v>
      </c>
      <c r="N126" s="36">
        <v>0</v>
      </c>
      <c r="O126" s="36">
        <v>0</v>
      </c>
      <c r="P126" s="36">
        <f t="shared" si="28"/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f t="shared" si="29"/>
        <v>0</v>
      </c>
      <c r="V126" s="36">
        <v>0</v>
      </c>
      <c r="W126" s="175">
        <f t="shared" si="30"/>
        <v>0</v>
      </c>
      <c r="X126" s="36">
        <v>0</v>
      </c>
      <c r="Y126" s="176">
        <f t="shared" si="31"/>
        <v>0</v>
      </c>
    </row>
    <row r="127" spans="1:25" ht="12.75" hidden="1" outlineLevel="1">
      <c r="A127" s="1" t="s">
        <v>23</v>
      </c>
      <c r="C127" s="1" t="s">
        <v>24</v>
      </c>
      <c r="D127" s="2" t="s">
        <v>25</v>
      </c>
      <c r="E127" s="1">
        <v>0</v>
      </c>
      <c r="F127" s="1">
        <v>0</v>
      </c>
      <c r="G127" s="1">
        <f t="shared" si="26"/>
        <v>0</v>
      </c>
      <c r="H127" s="1">
        <v>0</v>
      </c>
      <c r="I127" s="1">
        <v>0</v>
      </c>
      <c r="J127" s="1">
        <v>0</v>
      </c>
      <c r="K127" s="1">
        <v>0</v>
      </c>
      <c r="L127" s="1">
        <f t="shared" si="27"/>
        <v>0</v>
      </c>
      <c r="M127" s="1">
        <v>0</v>
      </c>
      <c r="N127" s="1">
        <v>0</v>
      </c>
      <c r="O127" s="1">
        <v>0</v>
      </c>
      <c r="P127" s="1">
        <f t="shared" si="28"/>
        <v>0</v>
      </c>
      <c r="Q127" s="1">
        <v>0</v>
      </c>
      <c r="R127" s="1">
        <v>0</v>
      </c>
      <c r="S127" s="1">
        <v>664719.7</v>
      </c>
      <c r="T127" s="1">
        <v>0</v>
      </c>
      <c r="U127" s="1">
        <f t="shared" si="29"/>
        <v>664719.7</v>
      </c>
      <c r="V127" s="1">
        <v>0</v>
      </c>
      <c r="W127" s="117">
        <f t="shared" si="30"/>
        <v>664719.7</v>
      </c>
      <c r="X127" s="1">
        <v>0</v>
      </c>
      <c r="Y127" s="174">
        <f t="shared" si="31"/>
        <v>664719.7</v>
      </c>
    </row>
    <row r="128" spans="1:25" ht="12.75" hidden="1" outlineLevel="1">
      <c r="A128" s="1" t="s">
        <v>26</v>
      </c>
      <c r="C128" s="1" t="s">
        <v>27</v>
      </c>
      <c r="D128" s="2" t="s">
        <v>28</v>
      </c>
      <c r="E128" s="1">
        <v>0</v>
      </c>
      <c r="F128" s="1">
        <v>0</v>
      </c>
      <c r="G128" s="1">
        <f t="shared" si="26"/>
        <v>0</v>
      </c>
      <c r="H128" s="1">
        <v>0</v>
      </c>
      <c r="I128" s="1">
        <v>0</v>
      </c>
      <c r="J128" s="1">
        <v>0</v>
      </c>
      <c r="K128" s="1">
        <v>0</v>
      </c>
      <c r="L128" s="1">
        <f t="shared" si="27"/>
        <v>0</v>
      </c>
      <c r="M128" s="1">
        <v>0</v>
      </c>
      <c r="N128" s="1">
        <v>0</v>
      </c>
      <c r="O128" s="1">
        <v>0</v>
      </c>
      <c r="P128" s="1">
        <f t="shared" si="28"/>
        <v>0</v>
      </c>
      <c r="Q128" s="1">
        <v>0</v>
      </c>
      <c r="R128" s="1">
        <v>0</v>
      </c>
      <c r="S128" s="1">
        <v>-104650.8</v>
      </c>
      <c r="T128" s="1">
        <v>0</v>
      </c>
      <c r="U128" s="1">
        <f t="shared" si="29"/>
        <v>-104650.8</v>
      </c>
      <c r="V128" s="1">
        <v>0</v>
      </c>
      <c r="W128" s="117">
        <f t="shared" si="30"/>
        <v>-104650.8</v>
      </c>
      <c r="X128" s="1">
        <v>0</v>
      </c>
      <c r="Y128" s="174">
        <f t="shared" si="31"/>
        <v>-104650.8</v>
      </c>
    </row>
    <row r="129" spans="1:25" ht="12.75" hidden="1" outlineLevel="1">
      <c r="A129" s="1" t="s">
        <v>29</v>
      </c>
      <c r="C129" s="1" t="s">
        <v>30</v>
      </c>
      <c r="D129" s="2" t="s">
        <v>31</v>
      </c>
      <c r="E129" s="1">
        <v>0</v>
      </c>
      <c r="F129" s="1">
        <v>0</v>
      </c>
      <c r="G129" s="1">
        <f t="shared" si="26"/>
        <v>0</v>
      </c>
      <c r="H129" s="1">
        <v>0</v>
      </c>
      <c r="I129" s="1">
        <v>0</v>
      </c>
      <c r="J129" s="1">
        <v>0</v>
      </c>
      <c r="K129" s="1">
        <v>0</v>
      </c>
      <c r="L129" s="1">
        <f t="shared" si="27"/>
        <v>0</v>
      </c>
      <c r="M129" s="1">
        <v>0</v>
      </c>
      <c r="N129" s="1">
        <v>0</v>
      </c>
      <c r="O129" s="1">
        <v>0</v>
      </c>
      <c r="P129" s="1">
        <f t="shared" si="28"/>
        <v>0</v>
      </c>
      <c r="Q129" s="1">
        <v>0</v>
      </c>
      <c r="R129" s="1">
        <v>0</v>
      </c>
      <c r="S129" s="1">
        <v>-230424.82</v>
      </c>
      <c r="T129" s="1">
        <v>43181978.89</v>
      </c>
      <c r="U129" s="1">
        <f t="shared" si="29"/>
        <v>42951554.07</v>
      </c>
      <c r="V129" s="1">
        <v>0</v>
      </c>
      <c r="W129" s="117">
        <f t="shared" si="30"/>
        <v>42951554.07</v>
      </c>
      <c r="X129" s="1">
        <v>0</v>
      </c>
      <c r="Y129" s="174">
        <f t="shared" si="31"/>
        <v>42951554.07</v>
      </c>
    </row>
    <row r="130" spans="1:25" ht="12.75" customHeight="1" collapsed="1">
      <c r="A130" s="170" t="s">
        <v>32</v>
      </c>
      <c r="B130" s="30"/>
      <c r="C130" s="170" t="s">
        <v>2085</v>
      </c>
      <c r="D130" s="31"/>
      <c r="E130" s="32">
        <v>0</v>
      </c>
      <c r="F130" s="32">
        <v>0</v>
      </c>
      <c r="G130" s="36">
        <f t="shared" si="26"/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f t="shared" si="27"/>
        <v>0</v>
      </c>
      <c r="M130" s="36">
        <v>0</v>
      </c>
      <c r="N130" s="36">
        <v>0</v>
      </c>
      <c r="O130" s="36">
        <v>0</v>
      </c>
      <c r="P130" s="36">
        <f t="shared" si="28"/>
        <v>0</v>
      </c>
      <c r="Q130" s="36">
        <v>0</v>
      </c>
      <c r="R130" s="36">
        <v>0</v>
      </c>
      <c r="S130" s="36">
        <v>329644.08</v>
      </c>
      <c r="T130" s="36">
        <v>43181978.89</v>
      </c>
      <c r="U130" s="36">
        <f t="shared" si="29"/>
        <v>43511622.97</v>
      </c>
      <c r="V130" s="36">
        <v>0</v>
      </c>
      <c r="W130" s="175">
        <f t="shared" si="30"/>
        <v>43511622.97</v>
      </c>
      <c r="X130" s="36">
        <v>0</v>
      </c>
      <c r="Y130" s="176">
        <f t="shared" si="31"/>
        <v>43511622.97</v>
      </c>
    </row>
    <row r="131" spans="1:25" ht="12.75" customHeight="1">
      <c r="A131" s="2"/>
      <c r="B131" s="30"/>
      <c r="C131" s="170"/>
      <c r="D131" s="31"/>
      <c r="E131" s="32"/>
      <c r="F131" s="32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75"/>
      <c r="X131" s="36"/>
      <c r="Y131" s="176"/>
    </row>
    <row r="132" spans="1:25" s="177" customFormat="1" ht="12.75" customHeight="1">
      <c r="A132" s="29"/>
      <c r="B132" s="23" t="s">
        <v>33</v>
      </c>
      <c r="C132" s="169"/>
      <c r="D132" s="24"/>
      <c r="E132" s="27">
        <f aca="true" t="shared" si="32" ref="E132:Y132">E125+E126+E130</f>
        <v>0</v>
      </c>
      <c r="F132" s="27">
        <f t="shared" si="32"/>
        <v>0</v>
      </c>
      <c r="G132" s="39">
        <f t="shared" si="32"/>
        <v>0</v>
      </c>
      <c r="H132" s="39">
        <f t="shared" si="32"/>
        <v>0</v>
      </c>
      <c r="I132" s="39">
        <f t="shared" si="32"/>
        <v>0</v>
      </c>
      <c r="J132" s="39">
        <f t="shared" si="32"/>
        <v>0</v>
      </c>
      <c r="K132" s="39">
        <f t="shared" si="32"/>
        <v>0</v>
      </c>
      <c r="L132" s="39">
        <f t="shared" si="32"/>
        <v>0</v>
      </c>
      <c r="M132" s="39">
        <f t="shared" si="32"/>
        <v>0</v>
      </c>
      <c r="N132" s="39">
        <f t="shared" si="32"/>
        <v>0</v>
      </c>
      <c r="O132" s="39">
        <f t="shared" si="32"/>
        <v>0</v>
      </c>
      <c r="P132" s="39">
        <f t="shared" si="32"/>
        <v>0</v>
      </c>
      <c r="Q132" s="39">
        <f t="shared" si="32"/>
        <v>0</v>
      </c>
      <c r="R132" s="39">
        <f t="shared" si="32"/>
        <v>0</v>
      </c>
      <c r="S132" s="39">
        <f t="shared" si="32"/>
        <v>329644.08</v>
      </c>
      <c r="T132" s="39">
        <f t="shared" si="32"/>
        <v>43181978.89</v>
      </c>
      <c r="U132" s="39">
        <f t="shared" si="32"/>
        <v>43511622.97</v>
      </c>
      <c r="V132" s="39">
        <f t="shared" si="32"/>
        <v>0</v>
      </c>
      <c r="W132" s="178">
        <f t="shared" si="32"/>
        <v>43511622.97</v>
      </c>
      <c r="X132" s="39">
        <f t="shared" si="32"/>
        <v>0</v>
      </c>
      <c r="Y132" s="39">
        <f t="shared" si="32"/>
        <v>43511622.97</v>
      </c>
    </row>
    <row r="133" spans="1:25" ht="12.75" customHeight="1">
      <c r="A133" s="2"/>
      <c r="B133" s="30"/>
      <c r="C133" s="170"/>
      <c r="D133" s="31"/>
      <c r="E133" s="32"/>
      <c r="F133" s="32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175"/>
      <c r="X133" s="36"/>
      <c r="Y133" s="36"/>
    </row>
    <row r="134" spans="1:25" s="177" customFormat="1" ht="12.75" customHeight="1">
      <c r="A134" s="29"/>
      <c r="B134" s="23" t="s">
        <v>34</v>
      </c>
      <c r="C134" s="169"/>
      <c r="D134" s="24"/>
      <c r="E134" s="27">
        <f aca="true" t="shared" si="33" ref="E134:Y134">E122+E132</f>
        <v>16636102.151999999</v>
      </c>
      <c r="F134" s="27">
        <f t="shared" si="33"/>
        <v>816702.466</v>
      </c>
      <c r="G134" s="39">
        <f t="shared" si="33"/>
        <v>17452804.618</v>
      </c>
      <c r="H134" s="39">
        <f t="shared" si="33"/>
        <v>1018354.166</v>
      </c>
      <c r="I134" s="39">
        <f t="shared" si="33"/>
        <v>0</v>
      </c>
      <c r="J134" s="39">
        <f t="shared" si="33"/>
        <v>0</v>
      </c>
      <c r="K134" s="39">
        <f t="shared" si="33"/>
        <v>2770.57</v>
      </c>
      <c r="L134" s="39">
        <f t="shared" si="33"/>
        <v>2770.57</v>
      </c>
      <c r="M134" s="39">
        <f t="shared" si="33"/>
        <v>0</v>
      </c>
      <c r="N134" s="39">
        <f t="shared" si="33"/>
        <v>10095619.76</v>
      </c>
      <c r="O134" s="39">
        <f t="shared" si="33"/>
        <v>0</v>
      </c>
      <c r="P134" s="39">
        <f t="shared" si="33"/>
        <v>10095619.76</v>
      </c>
      <c r="Q134" s="39">
        <f t="shared" si="33"/>
        <v>905933.25</v>
      </c>
      <c r="R134" s="39">
        <f t="shared" si="33"/>
        <v>1125391.04</v>
      </c>
      <c r="S134" s="39">
        <f t="shared" si="33"/>
        <v>329644.08</v>
      </c>
      <c r="T134" s="39">
        <f t="shared" si="33"/>
        <v>44425651.54</v>
      </c>
      <c r="U134" s="39">
        <f t="shared" si="33"/>
        <v>46786619.91</v>
      </c>
      <c r="V134" s="39">
        <f t="shared" si="33"/>
        <v>19007869.59</v>
      </c>
      <c r="W134" s="178">
        <f t="shared" si="33"/>
        <v>94364038.614</v>
      </c>
      <c r="X134" s="39">
        <f t="shared" si="33"/>
        <v>0</v>
      </c>
      <c r="Y134" s="39">
        <f t="shared" si="33"/>
        <v>94364038.614</v>
      </c>
    </row>
    <row r="135" spans="1:25" ht="12.75" customHeight="1">
      <c r="A135" s="2"/>
      <c r="B135" s="30"/>
      <c r="C135" s="170"/>
      <c r="D135" s="31"/>
      <c r="E135" s="32"/>
      <c r="F135" s="32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175"/>
      <c r="X135" s="36"/>
      <c r="Y135" s="176"/>
    </row>
    <row r="136" spans="1:25" ht="12.75" customHeight="1">
      <c r="A136" s="2"/>
      <c r="B136" s="23" t="s">
        <v>2086</v>
      </c>
      <c r="C136" s="169"/>
      <c r="D136" s="24"/>
      <c r="E136" s="32"/>
      <c r="F136" s="32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75"/>
      <c r="X136" s="36"/>
      <c r="Y136" s="176"/>
    </row>
    <row r="137" spans="1:25" ht="12.75" customHeight="1">
      <c r="A137" s="2"/>
      <c r="B137" s="30"/>
      <c r="C137" s="170"/>
      <c r="D137" s="31"/>
      <c r="E137" s="32"/>
      <c r="F137" s="32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175"/>
      <c r="X137" s="36"/>
      <c r="Y137" s="176"/>
    </row>
    <row r="138" spans="1:25" ht="12.75" customHeight="1">
      <c r="A138" s="170"/>
      <c r="B138" s="30" t="s">
        <v>35</v>
      </c>
      <c r="C138" s="170"/>
      <c r="D138" s="31"/>
      <c r="E138" s="32">
        <v>0</v>
      </c>
      <c r="F138" s="32">
        <v>0</v>
      </c>
      <c r="G138" s="36">
        <f>E138+F138</f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f>I138+J138+K138</f>
        <v>0</v>
      </c>
      <c r="M138" s="36">
        <v>0</v>
      </c>
      <c r="N138" s="36">
        <v>0</v>
      </c>
      <c r="O138" s="36">
        <v>0</v>
      </c>
      <c r="P138" s="36">
        <f>M138+N138+O138</f>
        <v>0</v>
      </c>
      <c r="Q138" s="36">
        <v>0</v>
      </c>
      <c r="R138" s="36">
        <v>0</v>
      </c>
      <c r="S138" s="36">
        <v>0</v>
      </c>
      <c r="T138" s="36">
        <f>T89-T134</f>
        <v>129862344.47999996</v>
      </c>
      <c r="U138" s="36">
        <f>Q138+R138+S138+T138</f>
        <v>129862344.47999996</v>
      </c>
      <c r="V138" s="36">
        <v>0</v>
      </c>
      <c r="W138" s="175">
        <f>G138+H138+L138+P138+U138+V138</f>
        <v>129862344.47999996</v>
      </c>
      <c r="X138" s="36">
        <v>0</v>
      </c>
      <c r="Y138" s="176">
        <f>W138+X138</f>
        <v>129862344.47999996</v>
      </c>
    </row>
    <row r="139" spans="1:25" ht="12.75" customHeight="1" hidden="1">
      <c r="A139" s="170"/>
      <c r="B139" s="30" t="s">
        <v>36</v>
      </c>
      <c r="C139" s="170"/>
      <c r="D139" s="31"/>
      <c r="E139" s="32">
        <v>0</v>
      </c>
      <c r="F139" s="32">
        <v>0</v>
      </c>
      <c r="G139" s="36">
        <f>E139+F139</f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f>I139+J139+K139</f>
        <v>0</v>
      </c>
      <c r="M139" s="36">
        <v>0</v>
      </c>
      <c r="N139" s="36">
        <v>0</v>
      </c>
      <c r="O139" s="36"/>
      <c r="P139" s="36">
        <f>M139+N139+O139</f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f>Q139+R139+S139+T139</f>
        <v>0</v>
      </c>
      <c r="V139" s="36">
        <v>0</v>
      </c>
      <c r="W139" s="175">
        <f>G139+H139+L139+P139+U139+V139</f>
        <v>0</v>
      </c>
      <c r="X139" s="176">
        <f>X89-X134</f>
        <v>0</v>
      </c>
      <c r="Y139" s="176">
        <f>W139+X139</f>
        <v>0</v>
      </c>
    </row>
    <row r="140" spans="1:25" ht="12.75" customHeight="1">
      <c r="A140" s="170"/>
      <c r="B140" s="30" t="s">
        <v>37</v>
      </c>
      <c r="C140" s="170"/>
      <c r="D140" s="31"/>
      <c r="E140" s="32"/>
      <c r="F140" s="32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175"/>
      <c r="X140" s="36"/>
      <c r="Y140" s="176"/>
    </row>
    <row r="141" spans="1:25" ht="12.75" customHeight="1">
      <c r="A141" s="170"/>
      <c r="B141" s="30"/>
      <c r="C141" s="170" t="s">
        <v>38</v>
      </c>
      <c r="D141" s="31"/>
      <c r="E141" s="32">
        <v>0</v>
      </c>
      <c r="F141" s="32">
        <v>0</v>
      </c>
      <c r="G141" s="36">
        <f>E141+F141</f>
        <v>0</v>
      </c>
      <c r="H141" s="36">
        <v>0</v>
      </c>
      <c r="I141" s="36">
        <v>0</v>
      </c>
      <c r="J141" s="36">
        <f>J89-J134</f>
        <v>0</v>
      </c>
      <c r="K141" s="36">
        <v>0</v>
      </c>
      <c r="L141" s="36">
        <f>I141+J141+K141</f>
        <v>0</v>
      </c>
      <c r="M141" s="36">
        <v>0</v>
      </c>
      <c r="N141" s="36">
        <f>N89-N134</f>
        <v>75216464.92999999</v>
      </c>
      <c r="O141" s="36">
        <v>0</v>
      </c>
      <c r="P141" s="36">
        <f>M141+N141+O141</f>
        <v>75216464.92999999</v>
      </c>
      <c r="Q141" s="36">
        <v>0</v>
      </c>
      <c r="R141" s="36">
        <v>0</v>
      </c>
      <c r="S141" s="36">
        <v>0</v>
      </c>
      <c r="T141" s="36">
        <v>0</v>
      </c>
      <c r="U141" s="36">
        <f>Q141+R141+S141+T141</f>
        <v>0</v>
      </c>
      <c r="V141" s="36">
        <v>0</v>
      </c>
      <c r="W141" s="175">
        <f>G141+H141+L141+P141+U141+V141</f>
        <v>75216464.92999999</v>
      </c>
      <c r="X141" s="36">
        <v>0</v>
      </c>
      <c r="Y141" s="176">
        <f>W141+X141</f>
        <v>75216464.92999999</v>
      </c>
    </row>
    <row r="142" spans="1:25" ht="12.75" customHeight="1">
      <c r="A142" s="170"/>
      <c r="B142" s="30"/>
      <c r="C142" s="170" t="s">
        <v>39</v>
      </c>
      <c r="D142" s="31"/>
      <c r="E142" s="32">
        <v>0</v>
      </c>
      <c r="F142" s="32">
        <v>0</v>
      </c>
      <c r="G142" s="36">
        <f>E142+F142</f>
        <v>0</v>
      </c>
      <c r="H142" s="36">
        <f>H89-H134</f>
        <v>28020147.699999996</v>
      </c>
      <c r="I142" s="36">
        <v>0</v>
      </c>
      <c r="J142" s="36">
        <v>0</v>
      </c>
      <c r="K142" s="36">
        <f>K89-K134</f>
        <v>21478408.44</v>
      </c>
      <c r="L142" s="36">
        <f>I142+J142+K142</f>
        <v>21478408.44</v>
      </c>
      <c r="M142" s="36">
        <v>0</v>
      </c>
      <c r="N142" s="36">
        <v>0</v>
      </c>
      <c r="O142" s="36">
        <f>O89-O134</f>
        <v>22770777.070000004</v>
      </c>
      <c r="P142" s="36">
        <f>M142+N142+O142</f>
        <v>22770777.070000004</v>
      </c>
      <c r="Q142" s="36">
        <v>0</v>
      </c>
      <c r="R142" s="36">
        <f>R89-R134</f>
        <v>3224233.58</v>
      </c>
      <c r="S142" s="36">
        <f>S89-S134</f>
        <v>-574790.91</v>
      </c>
      <c r="T142" s="36">
        <v>0</v>
      </c>
      <c r="U142" s="36">
        <f>Q142+R142+S142+T142</f>
        <v>2649442.67</v>
      </c>
      <c r="V142" s="36">
        <v>0</v>
      </c>
      <c r="W142" s="175">
        <f>G142+H142+L142+P142+U142+V142</f>
        <v>74918775.88000001</v>
      </c>
      <c r="X142" s="36">
        <v>0</v>
      </c>
      <c r="Y142" s="176">
        <f>W142+X142</f>
        <v>74918775.88000001</v>
      </c>
    </row>
    <row r="143" spans="1:25" ht="12.75" customHeight="1">
      <c r="A143" s="170"/>
      <c r="B143" s="30" t="s">
        <v>40</v>
      </c>
      <c r="C143" s="170"/>
      <c r="D143" s="31"/>
      <c r="E143" s="32">
        <f>E89-E134</f>
        <v>35796328.16700001</v>
      </c>
      <c r="F143" s="32">
        <f>F89-F134</f>
        <v>-59666.92199999979</v>
      </c>
      <c r="G143" s="36">
        <f>E143+F143</f>
        <v>35736661.24500001</v>
      </c>
      <c r="H143" s="36">
        <v>0</v>
      </c>
      <c r="I143" s="36">
        <f>I89-I134</f>
        <v>506989.60000000003</v>
      </c>
      <c r="J143" s="36">
        <v>0</v>
      </c>
      <c r="K143" s="36">
        <v>0</v>
      </c>
      <c r="L143" s="36">
        <f>I143+J143+K143</f>
        <v>506989.60000000003</v>
      </c>
      <c r="M143" s="36">
        <f>M89-M134</f>
        <v>0</v>
      </c>
      <c r="N143" s="36">
        <v>0</v>
      </c>
      <c r="O143" s="36">
        <v>0</v>
      </c>
      <c r="P143" s="36">
        <f>M143+N143+O143</f>
        <v>0</v>
      </c>
      <c r="Q143" s="36">
        <f>Q89-Q134</f>
        <v>2207490.86</v>
      </c>
      <c r="R143" s="36">
        <v>0</v>
      </c>
      <c r="S143" s="36">
        <v>0</v>
      </c>
      <c r="T143" s="36">
        <v>0</v>
      </c>
      <c r="U143" s="36">
        <f>Q143+R143+S143+T143</f>
        <v>2207490.86</v>
      </c>
      <c r="V143" s="36">
        <f>V89-V134</f>
        <v>0</v>
      </c>
      <c r="W143" s="175">
        <f>G143+H143+L143+P143+U143+V143</f>
        <v>38451141.70500001</v>
      </c>
      <c r="X143" s="36">
        <v>0</v>
      </c>
      <c r="Y143" s="176">
        <f>W143+X143</f>
        <v>38451141.70500001</v>
      </c>
    </row>
    <row r="144" spans="1:25" ht="12.75" customHeight="1">
      <c r="A144" s="29"/>
      <c r="B144" s="23"/>
      <c r="C144" s="169"/>
      <c r="D144" s="24"/>
      <c r="E144" s="27"/>
      <c r="F144" s="27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178"/>
      <c r="X144" s="39"/>
      <c r="Y144" s="176"/>
    </row>
    <row r="145" spans="1:25" s="177" customFormat="1" ht="12.75" customHeight="1">
      <c r="A145" s="29"/>
      <c r="B145" s="23" t="s">
        <v>41</v>
      </c>
      <c r="C145" s="169"/>
      <c r="D145" s="24"/>
      <c r="E145" s="27">
        <f aca="true" t="shared" si="34" ref="E145:Y145">+E138+E139+E141+E142+E143</f>
        <v>35796328.16700001</v>
      </c>
      <c r="F145" s="27">
        <f t="shared" si="34"/>
        <v>-59666.92199999979</v>
      </c>
      <c r="G145" s="39">
        <f t="shared" si="34"/>
        <v>35736661.24500001</v>
      </c>
      <c r="H145" s="39">
        <f t="shared" si="34"/>
        <v>28020147.699999996</v>
      </c>
      <c r="I145" s="39">
        <f t="shared" si="34"/>
        <v>506989.60000000003</v>
      </c>
      <c r="J145" s="39">
        <f t="shared" si="34"/>
        <v>0</v>
      </c>
      <c r="K145" s="39">
        <f t="shared" si="34"/>
        <v>21478408.44</v>
      </c>
      <c r="L145" s="39">
        <f t="shared" si="34"/>
        <v>21985398.040000003</v>
      </c>
      <c r="M145" s="39">
        <f t="shared" si="34"/>
        <v>0</v>
      </c>
      <c r="N145" s="39">
        <f t="shared" si="34"/>
        <v>75216464.92999999</v>
      </c>
      <c r="O145" s="39">
        <f t="shared" si="34"/>
        <v>22770777.070000004</v>
      </c>
      <c r="P145" s="39">
        <f t="shared" si="34"/>
        <v>97987242</v>
      </c>
      <c r="Q145" s="39">
        <f t="shared" si="34"/>
        <v>2207490.86</v>
      </c>
      <c r="R145" s="39">
        <f t="shared" si="34"/>
        <v>3224233.58</v>
      </c>
      <c r="S145" s="39">
        <f t="shared" si="34"/>
        <v>-574790.91</v>
      </c>
      <c r="T145" s="39">
        <f t="shared" si="34"/>
        <v>129862344.47999996</v>
      </c>
      <c r="U145" s="39">
        <f t="shared" si="34"/>
        <v>134719278.00999996</v>
      </c>
      <c r="V145" s="39">
        <f t="shared" si="34"/>
        <v>0</v>
      </c>
      <c r="W145" s="178">
        <f t="shared" si="34"/>
        <v>318448726.995</v>
      </c>
      <c r="X145" s="39">
        <f t="shared" si="34"/>
        <v>0</v>
      </c>
      <c r="Y145" s="39">
        <f t="shared" si="34"/>
        <v>318448726.995</v>
      </c>
    </row>
    <row r="146" spans="1:25" ht="12.75" customHeight="1">
      <c r="A146" s="2"/>
      <c r="B146" s="30"/>
      <c r="C146" s="170"/>
      <c r="D146" s="31"/>
      <c r="E146" s="32"/>
      <c r="F146" s="32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175"/>
      <c r="X146" s="36"/>
      <c r="Y146" s="36"/>
    </row>
    <row r="147" spans="1:25" s="177" customFormat="1" ht="12.75" customHeight="1">
      <c r="A147" s="29"/>
      <c r="B147" s="23" t="s">
        <v>42</v>
      </c>
      <c r="C147" s="169"/>
      <c r="D147" s="24"/>
      <c r="E147" s="27">
        <f aca="true" t="shared" si="35" ref="E147:Y147">+E134+E145</f>
        <v>52432430.319000006</v>
      </c>
      <c r="F147" s="27">
        <f t="shared" si="35"/>
        <v>757035.5440000002</v>
      </c>
      <c r="G147" s="41">
        <f t="shared" si="35"/>
        <v>53189465.86300001</v>
      </c>
      <c r="H147" s="41">
        <f t="shared" si="35"/>
        <v>29038501.865999997</v>
      </c>
      <c r="I147" s="41">
        <f t="shared" si="35"/>
        <v>506989.60000000003</v>
      </c>
      <c r="J147" s="41">
        <f t="shared" si="35"/>
        <v>0</v>
      </c>
      <c r="K147" s="41">
        <f t="shared" si="35"/>
        <v>21481179.01</v>
      </c>
      <c r="L147" s="41">
        <f t="shared" si="35"/>
        <v>21988168.610000003</v>
      </c>
      <c r="M147" s="41">
        <f t="shared" si="35"/>
        <v>0</v>
      </c>
      <c r="N147" s="41">
        <f t="shared" si="35"/>
        <v>85312084.69</v>
      </c>
      <c r="O147" s="41">
        <f t="shared" si="35"/>
        <v>22770777.070000004</v>
      </c>
      <c r="P147" s="41">
        <f t="shared" si="35"/>
        <v>108082861.76</v>
      </c>
      <c r="Q147" s="41">
        <f t="shared" si="35"/>
        <v>3113424.11</v>
      </c>
      <c r="R147" s="41">
        <f t="shared" si="35"/>
        <v>4349624.62</v>
      </c>
      <c r="S147" s="41">
        <f t="shared" si="35"/>
        <v>-245146.83000000002</v>
      </c>
      <c r="T147" s="41">
        <f t="shared" si="35"/>
        <v>174287996.01999995</v>
      </c>
      <c r="U147" s="41">
        <f t="shared" si="35"/>
        <v>181505897.91999996</v>
      </c>
      <c r="V147" s="41">
        <f t="shared" si="35"/>
        <v>19007869.59</v>
      </c>
      <c r="W147" s="179">
        <f t="shared" si="35"/>
        <v>412812765.60899997</v>
      </c>
      <c r="X147" s="41">
        <f t="shared" si="35"/>
        <v>0</v>
      </c>
      <c r="Y147" s="41">
        <f t="shared" si="35"/>
        <v>412812765.60899997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84"/>
  <sheetViews>
    <sheetView zoomScale="90" zoomScaleNormal="90" workbookViewId="0" topLeftCell="A1">
      <pane xSplit="4" ySplit="9" topLeftCell="E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429" sqref="C429"/>
    </sheetView>
  </sheetViews>
  <sheetFormatPr defaultColWidth="9.140625" defaultRowHeight="12.75" outlineLevelRow="1" outlineLevelCol="1"/>
  <cols>
    <col min="1" max="1" width="1.28515625" style="119" hidden="1" customWidth="1"/>
    <col min="2" max="2" width="3.421875" style="120" customWidth="1"/>
    <col min="3" max="3" width="49.57421875" style="120" customWidth="1"/>
    <col min="4" max="4" width="15.421875" style="120" customWidth="1"/>
    <col min="5" max="6" width="19.57421875" style="119" hidden="1" customWidth="1" outlineLevel="1"/>
    <col min="7" max="7" width="17.8515625" style="120" customWidth="1" collapsed="1"/>
    <col min="8" max="8" width="17.8515625" style="119" customWidth="1"/>
    <col min="9" max="11" width="17.8515625" style="119" hidden="1" customWidth="1" outlineLevel="1"/>
    <col min="12" max="12" width="17.8515625" style="119" customWidth="1" collapsed="1"/>
    <col min="13" max="15" width="17.8515625" style="119" hidden="1" customWidth="1" outlineLevel="1"/>
    <col min="16" max="16" width="17.8515625" style="119" customWidth="1" collapsed="1"/>
    <col min="17" max="20" width="17.8515625" style="119" hidden="1" customWidth="1" outlineLevel="1"/>
    <col min="21" max="21" width="17.8515625" style="120" customWidth="1" collapsed="1"/>
    <col min="22" max="22" width="17.8515625" style="120" customWidth="1"/>
    <col min="23" max="24" width="17.8515625" style="119" hidden="1" customWidth="1"/>
    <col min="25" max="25" width="17.8515625" style="120" hidden="1" customWidth="1"/>
    <col min="26" max="26" width="17.8515625" style="119" hidden="1" customWidth="1"/>
    <col min="27" max="27" width="0" style="119" hidden="1" customWidth="1"/>
    <col min="28" max="16384" width="8.00390625" style="180" customWidth="1"/>
  </cols>
  <sheetData>
    <row r="1" spans="1:26" ht="9" customHeight="1" hidden="1">
      <c r="A1" s="119" t="s">
        <v>43</v>
      </c>
      <c r="B1" s="120" t="s">
        <v>2060</v>
      </c>
      <c r="C1" s="120" t="s">
        <v>2061</v>
      </c>
      <c r="D1" s="120" t="s">
        <v>2133</v>
      </c>
      <c r="E1" s="119" t="s">
        <v>2135</v>
      </c>
      <c r="F1" s="119" t="s">
        <v>2134</v>
      </c>
      <c r="G1" s="120" t="s">
        <v>2062</v>
      </c>
      <c r="H1" s="119" t="s">
        <v>2136</v>
      </c>
      <c r="I1" s="119" t="s">
        <v>2137</v>
      </c>
      <c r="J1" s="119" t="s">
        <v>2138</v>
      </c>
      <c r="K1" s="119" t="s">
        <v>2139</v>
      </c>
      <c r="L1" s="119" t="s">
        <v>2062</v>
      </c>
      <c r="M1" s="119" t="s">
        <v>2140</v>
      </c>
      <c r="N1" s="119" t="s">
        <v>2141</v>
      </c>
      <c r="O1" s="119" t="s">
        <v>2142</v>
      </c>
      <c r="P1" s="119" t="s">
        <v>2062</v>
      </c>
      <c r="Q1" s="120" t="s">
        <v>44</v>
      </c>
      <c r="R1" s="120" t="s">
        <v>2144</v>
      </c>
      <c r="S1" s="120" t="s">
        <v>2145</v>
      </c>
      <c r="T1" s="120" t="s">
        <v>45</v>
      </c>
      <c r="U1" s="120" t="s">
        <v>2062</v>
      </c>
      <c r="V1" s="120" t="s">
        <v>2062</v>
      </c>
      <c r="W1" s="119" t="s">
        <v>2148</v>
      </c>
      <c r="X1" s="119" t="s">
        <v>2062</v>
      </c>
      <c r="Y1" s="120" t="s">
        <v>2147</v>
      </c>
      <c r="Z1" s="119" t="s">
        <v>2062</v>
      </c>
    </row>
    <row r="2" spans="1:31" s="185" customFormat="1" ht="15.75" customHeight="1">
      <c r="A2" s="181"/>
      <c r="B2" s="5" t="str">
        <f>"University of Missouri - "&amp;RBN</f>
        <v>University of Missouri - Kansas City</v>
      </c>
      <c r="C2" s="182"/>
      <c r="D2" s="182"/>
      <c r="E2" s="183"/>
      <c r="F2" s="183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4"/>
      <c r="W2" s="182"/>
      <c r="X2" s="182"/>
      <c r="Y2" s="182"/>
      <c r="Z2" s="184"/>
      <c r="AA2" s="181"/>
      <c r="AE2" s="186" t="s">
        <v>2151</v>
      </c>
    </row>
    <row r="3" spans="1:27" s="191" customFormat="1" ht="15.75" customHeight="1">
      <c r="A3" s="187"/>
      <c r="B3" s="188" t="s">
        <v>46</v>
      </c>
      <c r="C3" s="48"/>
      <c r="D3" s="48"/>
      <c r="E3" s="189"/>
      <c r="F3" s="18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90"/>
      <c r="W3" s="48"/>
      <c r="X3" s="48"/>
      <c r="Y3" s="48"/>
      <c r="Z3" s="190"/>
      <c r="AA3" s="187"/>
    </row>
    <row r="4" spans="1:27" s="191" customFormat="1" ht="15.75" customHeight="1">
      <c r="A4" s="187"/>
      <c r="B4" s="84" t="str">
        <f>"For the Year Ending "&amp;TEXT(AA4,"MMMM DD, YYY")</f>
        <v>For the Year Ending June 30, 2005</v>
      </c>
      <c r="C4" s="48"/>
      <c r="D4" s="48"/>
      <c r="E4" s="189"/>
      <c r="F4" s="18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90"/>
      <c r="W4" s="48"/>
      <c r="X4" s="48"/>
      <c r="Y4" s="48"/>
      <c r="Z4" s="190"/>
      <c r="AA4" s="192" t="s">
        <v>2150</v>
      </c>
    </row>
    <row r="5" spans="1:27" s="191" customFormat="1" ht="12.75" customHeight="1">
      <c r="A5" s="187"/>
      <c r="B5" s="193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194"/>
      <c r="W5" s="48"/>
      <c r="X5" s="48"/>
      <c r="Y5" s="48"/>
      <c r="Z5" s="48"/>
      <c r="AA5" s="187"/>
    </row>
    <row r="6" spans="2:26" ht="12.75">
      <c r="B6" s="195"/>
      <c r="C6" s="196"/>
      <c r="D6" s="197"/>
      <c r="E6" s="198"/>
      <c r="F6" s="198"/>
      <c r="G6" s="199"/>
      <c r="H6" s="200"/>
      <c r="I6" s="152"/>
      <c r="J6" s="152"/>
      <c r="K6" s="152"/>
      <c r="L6" s="153"/>
      <c r="M6" s="152" t="s">
        <v>2152</v>
      </c>
      <c r="N6" s="152" t="s">
        <v>2153</v>
      </c>
      <c r="O6" s="152" t="s">
        <v>2154</v>
      </c>
      <c r="P6" s="153"/>
      <c r="Q6" s="201" t="s">
        <v>2155</v>
      </c>
      <c r="R6" s="201"/>
      <c r="S6" s="201"/>
      <c r="T6" s="201"/>
      <c r="U6" s="202"/>
      <c r="V6" s="202" t="s">
        <v>47</v>
      </c>
      <c r="W6" s="203"/>
      <c r="X6" s="153"/>
      <c r="Y6" s="202"/>
      <c r="Z6" s="203"/>
    </row>
    <row r="7" spans="2:26" ht="12.75">
      <c r="B7" s="204"/>
      <c r="C7" s="205"/>
      <c r="D7" s="206"/>
      <c r="E7" s="198"/>
      <c r="F7" s="198"/>
      <c r="G7" s="204"/>
      <c r="H7" s="207"/>
      <c r="I7" s="152" t="s">
        <v>2152</v>
      </c>
      <c r="J7" s="152" t="s">
        <v>2153</v>
      </c>
      <c r="K7" s="152" t="s">
        <v>2154</v>
      </c>
      <c r="L7" s="160"/>
      <c r="M7" s="152" t="s">
        <v>2157</v>
      </c>
      <c r="N7" s="152" t="s">
        <v>2157</v>
      </c>
      <c r="O7" s="152" t="s">
        <v>2157</v>
      </c>
      <c r="P7" s="160" t="s">
        <v>2157</v>
      </c>
      <c r="Q7" s="152" t="s">
        <v>2152</v>
      </c>
      <c r="R7" s="152" t="s">
        <v>2158</v>
      </c>
      <c r="S7" s="201"/>
      <c r="T7" s="201"/>
      <c r="U7" s="160"/>
      <c r="V7" s="160" t="s">
        <v>2167</v>
      </c>
      <c r="W7" s="208"/>
      <c r="X7" s="160" t="s">
        <v>47</v>
      </c>
      <c r="Y7" s="209"/>
      <c r="Z7" s="208"/>
    </row>
    <row r="8" spans="2:26" ht="12.75">
      <c r="B8" s="210"/>
      <c r="C8" s="60"/>
      <c r="D8" s="211"/>
      <c r="E8" s="201"/>
      <c r="F8" s="201"/>
      <c r="G8" s="209" t="s">
        <v>2160</v>
      </c>
      <c r="H8" s="209"/>
      <c r="I8" s="152" t="s">
        <v>2161</v>
      </c>
      <c r="J8" s="152" t="s">
        <v>2161</v>
      </c>
      <c r="K8" s="152" t="s">
        <v>2161</v>
      </c>
      <c r="L8" s="160" t="s">
        <v>2161</v>
      </c>
      <c r="M8" s="152" t="s">
        <v>2162</v>
      </c>
      <c r="N8" s="152" t="s">
        <v>2162</v>
      </c>
      <c r="O8" s="152" t="s">
        <v>2162</v>
      </c>
      <c r="P8" s="160" t="s">
        <v>2162</v>
      </c>
      <c r="Q8" s="152" t="s">
        <v>2163</v>
      </c>
      <c r="R8" s="152" t="s">
        <v>2163</v>
      </c>
      <c r="S8" s="152" t="s">
        <v>2164</v>
      </c>
      <c r="T8" s="152" t="s">
        <v>2165</v>
      </c>
      <c r="U8" s="160" t="s">
        <v>48</v>
      </c>
      <c r="V8" s="160" t="s">
        <v>49</v>
      </c>
      <c r="W8" s="160" t="s">
        <v>2168</v>
      </c>
      <c r="X8" s="160" t="s">
        <v>2167</v>
      </c>
      <c r="Y8" s="160"/>
      <c r="Z8" s="160" t="s">
        <v>2156</v>
      </c>
    </row>
    <row r="9" spans="2:26" ht="12.75">
      <c r="B9" s="212"/>
      <c r="C9" s="213"/>
      <c r="D9" s="214"/>
      <c r="E9" s="152" t="s">
        <v>2170</v>
      </c>
      <c r="F9" s="152" t="s">
        <v>2152</v>
      </c>
      <c r="G9" s="152" t="s">
        <v>2152</v>
      </c>
      <c r="H9" s="152" t="s">
        <v>2153</v>
      </c>
      <c r="I9" s="152" t="s">
        <v>2159</v>
      </c>
      <c r="J9" s="152" t="s">
        <v>2159</v>
      </c>
      <c r="K9" s="152" t="s">
        <v>2159</v>
      </c>
      <c r="L9" s="168" t="s">
        <v>2159</v>
      </c>
      <c r="M9" s="152" t="s">
        <v>2159</v>
      </c>
      <c r="N9" s="152" t="s">
        <v>2159</v>
      </c>
      <c r="O9" s="152" t="s">
        <v>2159</v>
      </c>
      <c r="P9" s="168" t="s">
        <v>2159</v>
      </c>
      <c r="Q9" s="152" t="s">
        <v>2171</v>
      </c>
      <c r="R9" s="152" t="s">
        <v>2171</v>
      </c>
      <c r="S9" s="152" t="s">
        <v>2168</v>
      </c>
      <c r="T9" s="152" t="s">
        <v>2172</v>
      </c>
      <c r="U9" s="168" t="s">
        <v>2159</v>
      </c>
      <c r="V9" s="168" t="s">
        <v>2168</v>
      </c>
      <c r="W9" s="168" t="s">
        <v>2159</v>
      </c>
      <c r="X9" s="168" t="s">
        <v>50</v>
      </c>
      <c r="Y9" s="168" t="s">
        <v>2173</v>
      </c>
      <c r="Z9" s="168" t="s">
        <v>2159</v>
      </c>
    </row>
    <row r="10" spans="2:26" ht="12.75">
      <c r="B10" s="215"/>
      <c r="C10" s="216"/>
      <c r="D10" s="217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18"/>
    </row>
    <row r="11" spans="1:27" ht="15">
      <c r="A11" s="219"/>
      <c r="B11" s="61" t="s">
        <v>2093</v>
      </c>
      <c r="C11" s="220"/>
      <c r="D11" s="62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219"/>
    </row>
    <row r="12" spans="1:26" ht="12.75" hidden="1" outlineLevel="1">
      <c r="A12" s="119" t="s">
        <v>51</v>
      </c>
      <c r="C12" s="120" t="s">
        <v>52</v>
      </c>
      <c r="D12" s="120" t="s">
        <v>53</v>
      </c>
      <c r="E12" s="119">
        <v>0</v>
      </c>
      <c r="F12" s="119">
        <v>0</v>
      </c>
      <c r="G12" s="120">
        <f aca="true" t="shared" si="0" ref="G12:G25">E12+F12</f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f>I12+J12+K12</f>
        <v>0</v>
      </c>
      <c r="M12" s="119">
        <v>0</v>
      </c>
      <c r="N12" s="119">
        <v>0</v>
      </c>
      <c r="O12" s="119">
        <v>0</v>
      </c>
      <c r="P12" s="119">
        <f aca="true" t="shared" si="1" ref="P12:P25">M12+N12+O12</f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f aca="true" t="shared" si="2" ref="U12:U25">Q12+R12+S12+T12</f>
        <v>0</v>
      </c>
      <c r="V12" s="120">
        <f aca="true" t="shared" si="3" ref="V12:V25">G12+H12+L12+P12+U12</f>
        <v>0</v>
      </c>
      <c r="W12" s="119">
        <v>0</v>
      </c>
      <c r="X12" s="119">
        <f aca="true" t="shared" si="4" ref="X12:X25">V12+W12</f>
        <v>0</v>
      </c>
      <c r="Y12" s="120">
        <v>34151</v>
      </c>
      <c r="Z12" s="119">
        <f aca="true" t="shared" si="5" ref="Z12:Z25">X12+Y12</f>
        <v>34151</v>
      </c>
    </row>
    <row r="13" spans="1:27" ht="12" customHeight="1" collapsed="1">
      <c r="A13" s="221" t="s">
        <v>54</v>
      </c>
      <c r="B13" s="222"/>
      <c r="C13" s="221" t="s">
        <v>55</v>
      </c>
      <c r="D13" s="223"/>
      <c r="E13" s="198">
        <v>0</v>
      </c>
      <c r="F13" s="198">
        <v>114611235.73</v>
      </c>
      <c r="G13" s="224">
        <f t="shared" si="0"/>
        <v>114611235.73</v>
      </c>
      <c r="H13" s="224">
        <v>0</v>
      </c>
      <c r="I13" s="224">
        <v>0</v>
      </c>
      <c r="J13" s="224">
        <v>0</v>
      </c>
      <c r="K13" s="224">
        <v>0</v>
      </c>
      <c r="L13" s="224">
        <f>I13+J13+K13</f>
        <v>0</v>
      </c>
      <c r="M13" s="224">
        <v>0</v>
      </c>
      <c r="N13" s="224">
        <v>0</v>
      </c>
      <c r="O13" s="224">
        <v>0</v>
      </c>
      <c r="P13" s="224">
        <f t="shared" si="1"/>
        <v>0</v>
      </c>
      <c r="Q13" s="224">
        <v>0</v>
      </c>
      <c r="R13" s="224">
        <v>0</v>
      </c>
      <c r="S13" s="224">
        <v>0</v>
      </c>
      <c r="T13" s="224">
        <v>0</v>
      </c>
      <c r="U13" s="224">
        <f t="shared" si="2"/>
        <v>0</v>
      </c>
      <c r="V13" s="224">
        <f t="shared" si="3"/>
        <v>114611235.73</v>
      </c>
      <c r="W13" s="224">
        <v>0</v>
      </c>
      <c r="X13" s="224">
        <f t="shared" si="4"/>
        <v>114611235.73</v>
      </c>
      <c r="Y13" s="224">
        <v>34151</v>
      </c>
      <c r="Z13" s="224">
        <f t="shared" si="5"/>
        <v>114645386.73</v>
      </c>
      <c r="AA13" s="221"/>
    </row>
    <row r="14" spans="1:26" ht="12.75" hidden="1" outlineLevel="1">
      <c r="A14" s="119" t="s">
        <v>56</v>
      </c>
      <c r="C14" s="120" t="s">
        <v>57</v>
      </c>
      <c r="D14" s="120" t="s">
        <v>58</v>
      </c>
      <c r="E14" s="119">
        <v>0</v>
      </c>
      <c r="F14" s="119">
        <v>0</v>
      </c>
      <c r="G14" s="120">
        <f t="shared" si="0"/>
        <v>0</v>
      </c>
      <c r="H14" s="119">
        <v>873965.85</v>
      </c>
      <c r="I14" s="119">
        <v>0</v>
      </c>
      <c r="J14" s="119">
        <v>0</v>
      </c>
      <c r="K14" s="119">
        <v>0</v>
      </c>
      <c r="L14" s="119">
        <f aca="true" t="shared" si="6" ref="L14:L25">J14+I14+K14</f>
        <v>0</v>
      </c>
      <c r="M14" s="119">
        <v>0</v>
      </c>
      <c r="N14" s="119">
        <v>762.9</v>
      </c>
      <c r="O14" s="119">
        <v>0</v>
      </c>
      <c r="P14" s="119">
        <f t="shared" si="1"/>
        <v>762.9</v>
      </c>
      <c r="Q14" s="120">
        <v>0</v>
      </c>
      <c r="R14" s="120">
        <v>0</v>
      </c>
      <c r="S14" s="120">
        <v>0</v>
      </c>
      <c r="T14" s="120">
        <v>0</v>
      </c>
      <c r="U14" s="120">
        <f t="shared" si="2"/>
        <v>0</v>
      </c>
      <c r="V14" s="120">
        <f t="shared" si="3"/>
        <v>874728.75</v>
      </c>
      <c r="W14" s="119">
        <v>0</v>
      </c>
      <c r="X14" s="119">
        <f t="shared" si="4"/>
        <v>874728.75</v>
      </c>
      <c r="Y14" s="120">
        <v>81651168.83</v>
      </c>
      <c r="Z14" s="119">
        <f t="shared" si="5"/>
        <v>82525897.58</v>
      </c>
    </row>
    <row r="15" spans="1:26" ht="12.75" hidden="1" outlineLevel="1">
      <c r="A15" s="119" t="s">
        <v>59</v>
      </c>
      <c r="C15" s="120" t="s">
        <v>60</v>
      </c>
      <c r="D15" s="120" t="s">
        <v>61</v>
      </c>
      <c r="E15" s="119">
        <v>24272.68</v>
      </c>
      <c r="F15" s="119">
        <v>0</v>
      </c>
      <c r="G15" s="120">
        <f t="shared" si="0"/>
        <v>24272.68</v>
      </c>
      <c r="H15" s="119">
        <v>6081468.53</v>
      </c>
      <c r="I15" s="119">
        <v>0</v>
      </c>
      <c r="J15" s="119">
        <v>0</v>
      </c>
      <c r="K15" s="119">
        <v>0</v>
      </c>
      <c r="L15" s="119">
        <f t="shared" si="6"/>
        <v>0</v>
      </c>
      <c r="M15" s="119">
        <v>0</v>
      </c>
      <c r="N15" s="119">
        <v>500</v>
      </c>
      <c r="O15" s="119">
        <v>0</v>
      </c>
      <c r="P15" s="119">
        <f t="shared" si="1"/>
        <v>500</v>
      </c>
      <c r="Q15" s="120">
        <v>0</v>
      </c>
      <c r="R15" s="120">
        <v>0</v>
      </c>
      <c r="S15" s="120">
        <v>0</v>
      </c>
      <c r="T15" s="120">
        <v>0</v>
      </c>
      <c r="U15" s="120">
        <f t="shared" si="2"/>
        <v>0</v>
      </c>
      <c r="V15" s="120">
        <f t="shared" si="3"/>
        <v>6106241.21</v>
      </c>
      <c r="W15" s="119">
        <v>0</v>
      </c>
      <c r="X15" s="119">
        <f t="shared" si="4"/>
        <v>6106241.21</v>
      </c>
      <c r="Y15" s="120">
        <v>3121479.24</v>
      </c>
      <c r="Z15" s="119">
        <f t="shared" si="5"/>
        <v>9227720.45</v>
      </c>
    </row>
    <row r="16" spans="1:26" ht="12.75" hidden="1" outlineLevel="1">
      <c r="A16" s="119" t="s">
        <v>62</v>
      </c>
      <c r="C16" s="120" t="s">
        <v>63</v>
      </c>
      <c r="D16" s="120" t="s">
        <v>64</v>
      </c>
      <c r="E16" s="119">
        <v>2165.01</v>
      </c>
      <c r="F16" s="119">
        <v>0</v>
      </c>
      <c r="G16" s="120">
        <f t="shared" si="0"/>
        <v>2165.01</v>
      </c>
      <c r="H16" s="119">
        <v>1661112.14</v>
      </c>
      <c r="I16" s="119">
        <v>0</v>
      </c>
      <c r="J16" s="119">
        <v>0</v>
      </c>
      <c r="K16" s="119">
        <v>0</v>
      </c>
      <c r="L16" s="119">
        <f t="shared" si="6"/>
        <v>0</v>
      </c>
      <c r="M16" s="119">
        <v>0</v>
      </c>
      <c r="N16" s="119">
        <v>0</v>
      </c>
      <c r="O16" s="119">
        <v>0</v>
      </c>
      <c r="P16" s="119">
        <f t="shared" si="1"/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f t="shared" si="2"/>
        <v>0</v>
      </c>
      <c r="V16" s="120">
        <f t="shared" si="3"/>
        <v>1663277.15</v>
      </c>
      <c r="W16" s="119">
        <v>0</v>
      </c>
      <c r="X16" s="119">
        <f t="shared" si="4"/>
        <v>1663277.15</v>
      </c>
      <c r="Y16" s="120">
        <v>73862.66</v>
      </c>
      <c r="Z16" s="119">
        <f t="shared" si="5"/>
        <v>1737139.8099999998</v>
      </c>
    </row>
    <row r="17" spans="1:26" ht="12.75" hidden="1" outlineLevel="1">
      <c r="A17" s="119" t="s">
        <v>65</v>
      </c>
      <c r="C17" s="120" t="s">
        <v>66</v>
      </c>
      <c r="D17" s="120" t="s">
        <v>67</v>
      </c>
      <c r="E17" s="119">
        <v>22175.7</v>
      </c>
      <c r="F17" s="119">
        <v>0</v>
      </c>
      <c r="G17" s="120">
        <f t="shared" si="0"/>
        <v>22175.7</v>
      </c>
      <c r="H17" s="119">
        <v>218097.81</v>
      </c>
      <c r="I17" s="119">
        <v>0</v>
      </c>
      <c r="J17" s="119">
        <v>0</v>
      </c>
      <c r="K17" s="119">
        <v>0</v>
      </c>
      <c r="L17" s="119">
        <f t="shared" si="6"/>
        <v>0</v>
      </c>
      <c r="M17" s="119">
        <v>0</v>
      </c>
      <c r="N17" s="119">
        <v>0</v>
      </c>
      <c r="O17" s="119">
        <v>0</v>
      </c>
      <c r="P17" s="119">
        <f t="shared" si="1"/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f t="shared" si="2"/>
        <v>0</v>
      </c>
      <c r="V17" s="120">
        <f t="shared" si="3"/>
        <v>240273.51</v>
      </c>
      <c r="W17" s="119">
        <v>0</v>
      </c>
      <c r="X17" s="119">
        <f t="shared" si="4"/>
        <v>240273.51</v>
      </c>
      <c r="Y17" s="120">
        <v>76374.48</v>
      </c>
      <c r="Z17" s="119">
        <f t="shared" si="5"/>
        <v>316647.99</v>
      </c>
    </row>
    <row r="18" spans="1:26" ht="12.75" hidden="1" outlineLevel="1">
      <c r="A18" s="119" t="s">
        <v>68</v>
      </c>
      <c r="C18" s="120" t="s">
        <v>69</v>
      </c>
      <c r="D18" s="120" t="s">
        <v>70</v>
      </c>
      <c r="E18" s="119">
        <v>11645.6</v>
      </c>
      <c r="F18" s="119">
        <v>0</v>
      </c>
      <c r="G18" s="120">
        <f t="shared" si="0"/>
        <v>11645.6</v>
      </c>
      <c r="H18" s="119">
        <v>322841.87</v>
      </c>
      <c r="I18" s="119">
        <v>0</v>
      </c>
      <c r="J18" s="119">
        <v>0</v>
      </c>
      <c r="K18" s="119">
        <v>0</v>
      </c>
      <c r="L18" s="119">
        <f t="shared" si="6"/>
        <v>0</v>
      </c>
      <c r="M18" s="119">
        <v>0</v>
      </c>
      <c r="N18" s="119">
        <v>0</v>
      </c>
      <c r="O18" s="119">
        <v>0</v>
      </c>
      <c r="P18" s="119">
        <f t="shared" si="1"/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f t="shared" si="2"/>
        <v>0</v>
      </c>
      <c r="V18" s="120">
        <f t="shared" si="3"/>
        <v>334487.47</v>
      </c>
      <c r="W18" s="119">
        <v>0</v>
      </c>
      <c r="X18" s="119">
        <f t="shared" si="4"/>
        <v>334487.47</v>
      </c>
      <c r="Y18" s="120">
        <v>22358.11</v>
      </c>
      <c r="Z18" s="119">
        <f t="shared" si="5"/>
        <v>356845.57999999996</v>
      </c>
    </row>
    <row r="19" spans="1:26" ht="12.75" hidden="1" outlineLevel="1">
      <c r="A19" s="119" t="s">
        <v>71</v>
      </c>
      <c r="C19" s="120" t="s">
        <v>72</v>
      </c>
      <c r="D19" s="120" t="s">
        <v>73</v>
      </c>
      <c r="E19" s="119">
        <v>0</v>
      </c>
      <c r="F19" s="119">
        <v>0</v>
      </c>
      <c r="G19" s="120">
        <f t="shared" si="0"/>
        <v>0</v>
      </c>
      <c r="H19" s="119">
        <v>340682.87</v>
      </c>
      <c r="I19" s="119">
        <v>0</v>
      </c>
      <c r="J19" s="119">
        <v>0</v>
      </c>
      <c r="K19" s="119">
        <v>0</v>
      </c>
      <c r="L19" s="119">
        <f t="shared" si="6"/>
        <v>0</v>
      </c>
      <c r="M19" s="119">
        <v>0</v>
      </c>
      <c r="N19" s="119">
        <v>0</v>
      </c>
      <c r="O19" s="119">
        <v>0</v>
      </c>
      <c r="P19" s="119">
        <f t="shared" si="1"/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f t="shared" si="2"/>
        <v>0</v>
      </c>
      <c r="V19" s="120">
        <f t="shared" si="3"/>
        <v>340682.87</v>
      </c>
      <c r="W19" s="119">
        <v>0</v>
      </c>
      <c r="X19" s="119">
        <f t="shared" si="4"/>
        <v>340682.87</v>
      </c>
      <c r="Y19" s="120">
        <v>334954.35</v>
      </c>
      <c r="Z19" s="119">
        <f t="shared" si="5"/>
        <v>675637.22</v>
      </c>
    </row>
    <row r="20" spans="1:26" ht="12.75" hidden="1" outlineLevel="1">
      <c r="A20" s="119" t="s">
        <v>74</v>
      </c>
      <c r="C20" s="120" t="s">
        <v>75</v>
      </c>
      <c r="D20" s="120" t="s">
        <v>76</v>
      </c>
      <c r="E20" s="119">
        <v>0</v>
      </c>
      <c r="F20" s="119">
        <v>0</v>
      </c>
      <c r="G20" s="120">
        <f t="shared" si="0"/>
        <v>0</v>
      </c>
      <c r="H20" s="119">
        <v>92076.9</v>
      </c>
      <c r="I20" s="119">
        <v>0</v>
      </c>
      <c r="J20" s="119">
        <v>0</v>
      </c>
      <c r="K20" s="119">
        <v>0</v>
      </c>
      <c r="L20" s="119">
        <f t="shared" si="6"/>
        <v>0</v>
      </c>
      <c r="M20" s="119">
        <v>0</v>
      </c>
      <c r="N20" s="119">
        <v>0</v>
      </c>
      <c r="O20" s="119">
        <v>0</v>
      </c>
      <c r="P20" s="119">
        <f t="shared" si="1"/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f t="shared" si="2"/>
        <v>0</v>
      </c>
      <c r="V20" s="120">
        <f t="shared" si="3"/>
        <v>92076.9</v>
      </c>
      <c r="W20" s="119">
        <v>0</v>
      </c>
      <c r="X20" s="119">
        <f t="shared" si="4"/>
        <v>92076.9</v>
      </c>
      <c r="Y20" s="120">
        <v>31783</v>
      </c>
      <c r="Z20" s="119">
        <f t="shared" si="5"/>
        <v>123859.9</v>
      </c>
    </row>
    <row r="21" spans="1:26" ht="12.75" hidden="1" outlineLevel="1">
      <c r="A21" s="119" t="s">
        <v>77</v>
      </c>
      <c r="C21" s="120" t="s">
        <v>78</v>
      </c>
      <c r="D21" s="120" t="s">
        <v>79</v>
      </c>
      <c r="E21" s="119">
        <v>0</v>
      </c>
      <c r="F21" s="119">
        <v>0</v>
      </c>
      <c r="G21" s="120">
        <f t="shared" si="0"/>
        <v>0</v>
      </c>
      <c r="H21" s="119">
        <v>29918.08</v>
      </c>
      <c r="I21" s="119">
        <v>0</v>
      </c>
      <c r="J21" s="119">
        <v>0</v>
      </c>
      <c r="K21" s="119">
        <v>0</v>
      </c>
      <c r="L21" s="119">
        <f t="shared" si="6"/>
        <v>0</v>
      </c>
      <c r="M21" s="119">
        <v>0</v>
      </c>
      <c r="N21" s="119">
        <v>0</v>
      </c>
      <c r="O21" s="119">
        <v>0</v>
      </c>
      <c r="P21" s="119">
        <f t="shared" si="1"/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f t="shared" si="2"/>
        <v>0</v>
      </c>
      <c r="V21" s="120">
        <f t="shared" si="3"/>
        <v>29918.08</v>
      </c>
      <c r="W21" s="119">
        <v>0</v>
      </c>
      <c r="X21" s="119">
        <f t="shared" si="4"/>
        <v>29918.08</v>
      </c>
      <c r="Y21" s="120">
        <v>424456.05</v>
      </c>
      <c r="Z21" s="119">
        <f t="shared" si="5"/>
        <v>454374.13</v>
      </c>
    </row>
    <row r="22" spans="1:26" ht="12.75" hidden="1" outlineLevel="1">
      <c r="A22" s="119" t="s">
        <v>80</v>
      </c>
      <c r="C22" s="120" t="s">
        <v>81</v>
      </c>
      <c r="D22" s="120" t="s">
        <v>82</v>
      </c>
      <c r="E22" s="119">
        <v>0</v>
      </c>
      <c r="F22" s="119">
        <v>0</v>
      </c>
      <c r="G22" s="120">
        <f t="shared" si="0"/>
        <v>0</v>
      </c>
      <c r="H22" s="119">
        <v>31138.86</v>
      </c>
      <c r="I22" s="119">
        <v>0</v>
      </c>
      <c r="J22" s="119">
        <v>0</v>
      </c>
      <c r="K22" s="119">
        <v>0</v>
      </c>
      <c r="L22" s="119">
        <f t="shared" si="6"/>
        <v>0</v>
      </c>
      <c r="M22" s="119">
        <v>0</v>
      </c>
      <c r="N22" s="119">
        <v>0</v>
      </c>
      <c r="O22" s="119">
        <v>0</v>
      </c>
      <c r="P22" s="119">
        <f t="shared" si="1"/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f t="shared" si="2"/>
        <v>0</v>
      </c>
      <c r="V22" s="120">
        <f t="shared" si="3"/>
        <v>31138.86</v>
      </c>
      <c r="W22" s="119">
        <v>0</v>
      </c>
      <c r="X22" s="119">
        <f t="shared" si="4"/>
        <v>31138.86</v>
      </c>
      <c r="Y22" s="120">
        <v>130164.16</v>
      </c>
      <c r="Z22" s="119">
        <f t="shared" si="5"/>
        <v>161303.02000000002</v>
      </c>
    </row>
    <row r="23" spans="1:26" ht="12.75" hidden="1" outlineLevel="1">
      <c r="A23" s="119" t="s">
        <v>83</v>
      </c>
      <c r="C23" s="120" t="s">
        <v>84</v>
      </c>
      <c r="D23" s="120" t="s">
        <v>85</v>
      </c>
      <c r="E23" s="119">
        <v>0</v>
      </c>
      <c r="F23" s="119">
        <v>0</v>
      </c>
      <c r="G23" s="120">
        <f t="shared" si="0"/>
        <v>0</v>
      </c>
      <c r="H23" s="119">
        <v>41286.1</v>
      </c>
      <c r="I23" s="119">
        <v>0</v>
      </c>
      <c r="J23" s="119">
        <v>0</v>
      </c>
      <c r="K23" s="119">
        <v>0</v>
      </c>
      <c r="L23" s="119">
        <f t="shared" si="6"/>
        <v>0</v>
      </c>
      <c r="M23" s="119">
        <v>0</v>
      </c>
      <c r="N23" s="119">
        <v>0</v>
      </c>
      <c r="O23" s="119">
        <v>0</v>
      </c>
      <c r="P23" s="119">
        <f t="shared" si="1"/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f t="shared" si="2"/>
        <v>0</v>
      </c>
      <c r="V23" s="120">
        <f t="shared" si="3"/>
        <v>41286.1</v>
      </c>
      <c r="W23" s="119">
        <v>0</v>
      </c>
      <c r="X23" s="119">
        <f t="shared" si="4"/>
        <v>41286.1</v>
      </c>
      <c r="Y23" s="120">
        <v>165274.54</v>
      </c>
      <c r="Z23" s="119">
        <f t="shared" si="5"/>
        <v>206560.64</v>
      </c>
    </row>
    <row r="24" spans="1:26" ht="12.75" hidden="1" outlineLevel="1">
      <c r="A24" s="119" t="s">
        <v>86</v>
      </c>
      <c r="C24" s="120" t="s">
        <v>87</v>
      </c>
      <c r="D24" s="120" t="s">
        <v>88</v>
      </c>
      <c r="E24" s="119">
        <v>0</v>
      </c>
      <c r="F24" s="119">
        <v>0</v>
      </c>
      <c r="G24" s="120">
        <f t="shared" si="0"/>
        <v>0</v>
      </c>
      <c r="H24" s="119">
        <v>771324.13</v>
      </c>
      <c r="I24" s="119">
        <v>0</v>
      </c>
      <c r="J24" s="119">
        <v>0</v>
      </c>
      <c r="K24" s="119">
        <v>0</v>
      </c>
      <c r="L24" s="119">
        <f t="shared" si="6"/>
        <v>0</v>
      </c>
      <c r="M24" s="119">
        <v>0</v>
      </c>
      <c r="N24" s="119">
        <v>0</v>
      </c>
      <c r="O24" s="119">
        <v>0</v>
      </c>
      <c r="P24" s="119">
        <f t="shared" si="1"/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f t="shared" si="2"/>
        <v>0</v>
      </c>
      <c r="V24" s="120">
        <f t="shared" si="3"/>
        <v>771324.13</v>
      </c>
      <c r="W24" s="119">
        <v>0</v>
      </c>
      <c r="X24" s="119">
        <f t="shared" si="4"/>
        <v>771324.13</v>
      </c>
      <c r="Y24" s="120">
        <v>64296.63</v>
      </c>
      <c r="Z24" s="119">
        <f t="shared" si="5"/>
        <v>835620.76</v>
      </c>
    </row>
    <row r="25" spans="1:27" ht="12" customHeight="1" collapsed="1">
      <c r="A25" s="221" t="s">
        <v>89</v>
      </c>
      <c r="B25" s="222"/>
      <c r="C25" s="221" t="s">
        <v>90</v>
      </c>
      <c r="D25" s="223"/>
      <c r="E25" s="198">
        <v>60258.99</v>
      </c>
      <c r="F25" s="198">
        <v>15509270.38</v>
      </c>
      <c r="G25" s="101">
        <f t="shared" si="0"/>
        <v>15569529.370000001</v>
      </c>
      <c r="H25" s="101">
        <v>10463913.14</v>
      </c>
      <c r="I25" s="101">
        <v>0</v>
      </c>
      <c r="J25" s="101">
        <v>0</v>
      </c>
      <c r="K25" s="101">
        <v>0</v>
      </c>
      <c r="L25" s="101">
        <f t="shared" si="6"/>
        <v>0</v>
      </c>
      <c r="M25" s="101">
        <v>0</v>
      </c>
      <c r="N25" s="101">
        <v>1262.9</v>
      </c>
      <c r="O25" s="101">
        <v>0</v>
      </c>
      <c r="P25" s="101">
        <f t="shared" si="1"/>
        <v>1262.9</v>
      </c>
      <c r="Q25" s="101">
        <v>0</v>
      </c>
      <c r="R25" s="101">
        <v>0</v>
      </c>
      <c r="S25" s="101">
        <v>0</v>
      </c>
      <c r="T25" s="101">
        <v>0</v>
      </c>
      <c r="U25" s="101">
        <f t="shared" si="2"/>
        <v>0</v>
      </c>
      <c r="V25" s="101">
        <f t="shared" si="3"/>
        <v>26034705.41</v>
      </c>
      <c r="W25" s="101">
        <v>0</v>
      </c>
      <c r="X25" s="101">
        <f t="shared" si="4"/>
        <v>26034705.41</v>
      </c>
      <c r="Y25" s="101">
        <v>86096172.04999998</v>
      </c>
      <c r="Z25" s="101">
        <f t="shared" si="5"/>
        <v>112130877.45999998</v>
      </c>
      <c r="AA25" s="221"/>
    </row>
    <row r="26" spans="1:27" ht="15.75">
      <c r="A26" s="225"/>
      <c r="B26" s="226"/>
      <c r="C26" s="227" t="s">
        <v>91</v>
      </c>
      <c r="D26" s="72"/>
      <c r="E26" s="161">
        <f aca="true" t="shared" si="7" ref="E26:Z26">E13-E25</f>
        <v>-60258.99</v>
      </c>
      <c r="F26" s="161">
        <f t="shared" si="7"/>
        <v>99101965.35000001</v>
      </c>
      <c r="G26" s="103">
        <f t="shared" si="7"/>
        <v>99041706.36</v>
      </c>
      <c r="H26" s="103">
        <f t="shared" si="7"/>
        <v>-10463913.14</v>
      </c>
      <c r="I26" s="103">
        <f t="shared" si="7"/>
        <v>0</v>
      </c>
      <c r="J26" s="103">
        <f t="shared" si="7"/>
        <v>0</v>
      </c>
      <c r="K26" s="103">
        <f t="shared" si="7"/>
        <v>0</v>
      </c>
      <c r="L26" s="103">
        <f t="shared" si="7"/>
        <v>0</v>
      </c>
      <c r="M26" s="103">
        <f t="shared" si="7"/>
        <v>0</v>
      </c>
      <c r="N26" s="103">
        <f t="shared" si="7"/>
        <v>-1262.9</v>
      </c>
      <c r="O26" s="103">
        <f t="shared" si="7"/>
        <v>0</v>
      </c>
      <c r="P26" s="103">
        <f t="shared" si="7"/>
        <v>-1262.9</v>
      </c>
      <c r="Q26" s="103">
        <f t="shared" si="7"/>
        <v>0</v>
      </c>
      <c r="R26" s="103">
        <f t="shared" si="7"/>
        <v>0</v>
      </c>
      <c r="S26" s="103">
        <f t="shared" si="7"/>
        <v>0</v>
      </c>
      <c r="T26" s="103">
        <f t="shared" si="7"/>
        <v>0</v>
      </c>
      <c r="U26" s="103">
        <f t="shared" si="7"/>
        <v>0</v>
      </c>
      <c r="V26" s="103">
        <f t="shared" si="7"/>
        <v>88576530.32000001</v>
      </c>
      <c r="W26" s="103">
        <f t="shared" si="7"/>
        <v>0</v>
      </c>
      <c r="X26" s="103">
        <f t="shared" si="7"/>
        <v>88576530.32000001</v>
      </c>
      <c r="Y26" s="103">
        <f t="shared" si="7"/>
        <v>-86062021.04999998</v>
      </c>
      <c r="Z26" s="103">
        <f t="shared" si="7"/>
        <v>2514509.2700000256</v>
      </c>
      <c r="AA26" s="219"/>
    </row>
    <row r="27" spans="2:26" ht="12" customHeight="1">
      <c r="B27" s="222"/>
      <c r="C27" s="221"/>
      <c r="D27" s="223"/>
      <c r="E27" s="198"/>
      <c r="F27" s="198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7" ht="12.75">
      <c r="A28" s="221" t="s">
        <v>92</v>
      </c>
      <c r="B28" s="222"/>
      <c r="C28" s="221" t="s">
        <v>2095</v>
      </c>
      <c r="D28" s="223"/>
      <c r="E28" s="198">
        <v>0</v>
      </c>
      <c r="F28" s="198">
        <v>0</v>
      </c>
      <c r="G28" s="101">
        <f aca="true" t="shared" si="8" ref="G28:G33">E28+F28</f>
        <v>0</v>
      </c>
      <c r="H28" s="101">
        <v>28147590.17</v>
      </c>
      <c r="I28" s="101">
        <v>0</v>
      </c>
      <c r="J28" s="101">
        <v>0</v>
      </c>
      <c r="K28" s="101">
        <v>119458</v>
      </c>
      <c r="L28" s="101">
        <f aca="true" t="shared" si="9" ref="L28:L33">J28+I28+K28</f>
        <v>119458</v>
      </c>
      <c r="M28" s="101">
        <v>0</v>
      </c>
      <c r="N28" s="101">
        <v>0</v>
      </c>
      <c r="O28" s="101">
        <v>0</v>
      </c>
      <c r="P28" s="101">
        <f aca="true" t="shared" si="10" ref="P28:P33">M28+N28+O28</f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G28+H28+L28+P28</f>
        <v>28267048.17</v>
      </c>
      <c r="W28" s="101">
        <v>0</v>
      </c>
      <c r="X28" s="101">
        <f aca="true" t="shared" si="11" ref="X28:X33">V28+W28</f>
        <v>28267048.17</v>
      </c>
      <c r="Y28" s="101">
        <v>0</v>
      </c>
      <c r="Z28" s="101">
        <f aca="true" t="shared" si="12" ref="Z28:Z33">X28+Y28</f>
        <v>28267048.17</v>
      </c>
      <c r="AA28" s="221"/>
    </row>
    <row r="29" spans="1:27" ht="12.75">
      <c r="A29" s="221" t="s">
        <v>93</v>
      </c>
      <c r="B29" s="222"/>
      <c r="C29" s="221" t="s">
        <v>2096</v>
      </c>
      <c r="D29" s="223"/>
      <c r="E29" s="198">
        <v>0</v>
      </c>
      <c r="F29" s="198">
        <v>0</v>
      </c>
      <c r="G29" s="101">
        <f t="shared" si="8"/>
        <v>0</v>
      </c>
      <c r="H29" s="101">
        <v>5637899.67</v>
      </c>
      <c r="I29" s="101">
        <v>0</v>
      </c>
      <c r="J29" s="101">
        <v>0</v>
      </c>
      <c r="K29" s="101">
        <v>0</v>
      </c>
      <c r="L29" s="101">
        <f t="shared" si="9"/>
        <v>0</v>
      </c>
      <c r="M29" s="101">
        <v>0</v>
      </c>
      <c r="N29" s="101">
        <v>0</v>
      </c>
      <c r="O29" s="101">
        <v>0</v>
      </c>
      <c r="P29" s="101">
        <f t="shared" si="10"/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G29+H29+L29+P29+U29</f>
        <v>5637899.67</v>
      </c>
      <c r="W29" s="101">
        <v>0</v>
      </c>
      <c r="X29" s="101">
        <f t="shared" si="11"/>
        <v>5637899.67</v>
      </c>
      <c r="Y29" s="101">
        <v>0</v>
      </c>
      <c r="Z29" s="101">
        <f t="shared" si="12"/>
        <v>5637899.67</v>
      </c>
      <c r="AA29" s="221"/>
    </row>
    <row r="30" spans="1:27" ht="12.75">
      <c r="A30" s="221" t="s">
        <v>94</v>
      </c>
      <c r="B30" s="222"/>
      <c r="C30" s="221" t="s">
        <v>2097</v>
      </c>
      <c r="D30" s="223"/>
      <c r="E30" s="198">
        <v>0</v>
      </c>
      <c r="F30" s="198">
        <v>0</v>
      </c>
      <c r="G30" s="101">
        <f t="shared" si="8"/>
        <v>0</v>
      </c>
      <c r="H30" s="101">
        <v>12353757.02</v>
      </c>
      <c r="I30" s="101">
        <v>0</v>
      </c>
      <c r="J30" s="101">
        <v>0</v>
      </c>
      <c r="K30" s="101">
        <v>0</v>
      </c>
      <c r="L30" s="101">
        <f t="shared" si="9"/>
        <v>0</v>
      </c>
      <c r="M30" s="101">
        <v>0</v>
      </c>
      <c r="N30" s="101">
        <v>0</v>
      </c>
      <c r="O30" s="101">
        <v>0</v>
      </c>
      <c r="P30" s="101">
        <f t="shared" si="10"/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G30+H30+L30+P30+U30</f>
        <v>12353757.02</v>
      </c>
      <c r="W30" s="101">
        <v>0</v>
      </c>
      <c r="X30" s="101">
        <f t="shared" si="11"/>
        <v>12353757.02</v>
      </c>
      <c r="Y30" s="101">
        <v>0</v>
      </c>
      <c r="Z30" s="101">
        <f t="shared" si="12"/>
        <v>12353757.02</v>
      </c>
      <c r="AA30" s="221"/>
    </row>
    <row r="31" spans="1:26" ht="12.75" hidden="1" outlineLevel="1">
      <c r="A31" s="119" t="s">
        <v>95</v>
      </c>
      <c r="C31" s="120" t="s">
        <v>96</v>
      </c>
      <c r="D31" s="120" t="s">
        <v>97</v>
      </c>
      <c r="E31" s="119">
        <v>0</v>
      </c>
      <c r="F31" s="119">
        <v>0</v>
      </c>
      <c r="G31" s="120">
        <f t="shared" si="8"/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f t="shared" si="9"/>
        <v>0</v>
      </c>
      <c r="M31" s="119">
        <v>0</v>
      </c>
      <c r="N31" s="119">
        <v>0</v>
      </c>
      <c r="O31" s="119">
        <v>0</v>
      </c>
      <c r="P31" s="119">
        <f t="shared" si="10"/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f>Q31+R31+S31+T31</f>
        <v>0</v>
      </c>
      <c r="V31" s="120">
        <f>G31+H31+L31+P31+U31</f>
        <v>0</v>
      </c>
      <c r="W31" s="119">
        <v>0</v>
      </c>
      <c r="X31" s="119">
        <f t="shared" si="11"/>
        <v>0</v>
      </c>
      <c r="Y31" s="120">
        <v>5752.53</v>
      </c>
      <c r="Z31" s="119">
        <f t="shared" si="12"/>
        <v>5752.53</v>
      </c>
    </row>
    <row r="32" spans="1:26" ht="12.75" hidden="1" outlineLevel="1">
      <c r="A32" s="119" t="s">
        <v>98</v>
      </c>
      <c r="C32" s="120" t="s">
        <v>99</v>
      </c>
      <c r="D32" s="120" t="s">
        <v>100</v>
      </c>
      <c r="E32" s="119">
        <v>0</v>
      </c>
      <c r="F32" s="119">
        <v>0</v>
      </c>
      <c r="G32" s="120">
        <f t="shared" si="8"/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f t="shared" si="9"/>
        <v>0</v>
      </c>
      <c r="M32" s="119">
        <v>0</v>
      </c>
      <c r="N32" s="119">
        <v>0</v>
      </c>
      <c r="O32" s="119">
        <v>0</v>
      </c>
      <c r="P32" s="119">
        <f t="shared" si="10"/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f>Q32+R32+S32+T32</f>
        <v>0</v>
      </c>
      <c r="V32" s="120">
        <f>G32+H32+L32+P32+U32</f>
        <v>0</v>
      </c>
      <c r="W32" s="119">
        <v>0</v>
      </c>
      <c r="X32" s="119">
        <f t="shared" si="11"/>
        <v>0</v>
      </c>
      <c r="Y32" s="120">
        <v>52267.72</v>
      </c>
      <c r="Z32" s="119">
        <f t="shared" si="12"/>
        <v>52267.72</v>
      </c>
    </row>
    <row r="33" spans="1:27" ht="12.75" collapsed="1">
      <c r="A33" s="221" t="s">
        <v>101</v>
      </c>
      <c r="B33" s="222"/>
      <c r="C33" s="221" t="s">
        <v>102</v>
      </c>
      <c r="D33" s="223"/>
      <c r="E33" s="198">
        <v>0</v>
      </c>
      <c r="F33" s="198">
        <v>2973924.52</v>
      </c>
      <c r="G33" s="101">
        <f t="shared" si="8"/>
        <v>2973924.52</v>
      </c>
      <c r="H33" s="101">
        <v>0</v>
      </c>
      <c r="I33" s="101">
        <v>0</v>
      </c>
      <c r="J33" s="101">
        <v>0</v>
      </c>
      <c r="K33" s="101">
        <v>0</v>
      </c>
      <c r="L33" s="101">
        <f t="shared" si="9"/>
        <v>0</v>
      </c>
      <c r="M33" s="101">
        <v>0</v>
      </c>
      <c r="N33" s="101">
        <v>0</v>
      </c>
      <c r="O33" s="101">
        <v>0</v>
      </c>
      <c r="P33" s="101">
        <f t="shared" si="10"/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f>Q33+R33+S33+T33</f>
        <v>0</v>
      </c>
      <c r="V33" s="101">
        <f>G33+H33+L33+P33+U33</f>
        <v>2973924.52</v>
      </c>
      <c r="W33" s="101">
        <v>0</v>
      </c>
      <c r="X33" s="101">
        <f t="shared" si="11"/>
        <v>2973924.52</v>
      </c>
      <c r="Y33" s="101">
        <v>58020.25</v>
      </c>
      <c r="Z33" s="101">
        <f t="shared" si="12"/>
        <v>3031944.77</v>
      </c>
      <c r="AA33" s="221"/>
    </row>
    <row r="34" spans="1:27" ht="12.75">
      <c r="A34" s="221"/>
      <c r="B34" s="222"/>
      <c r="C34" s="221" t="s">
        <v>103</v>
      </c>
      <c r="D34" s="223"/>
      <c r="E34" s="198"/>
      <c r="F34" s="198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221"/>
    </row>
    <row r="35" spans="1:27" ht="12.75">
      <c r="A35" s="221"/>
      <c r="B35" s="222"/>
      <c r="C35" s="221" t="s">
        <v>104</v>
      </c>
      <c r="D35" s="223"/>
      <c r="E35" s="198">
        <v>0</v>
      </c>
      <c r="F35" s="198">
        <v>0</v>
      </c>
      <c r="G35" s="101">
        <f aca="true" t="shared" si="13" ref="G35:G58">E35+F35</f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f aca="true" t="shared" si="14" ref="L35:L58">J35+I35+K35</f>
        <v>0</v>
      </c>
      <c r="M35" s="101">
        <v>0</v>
      </c>
      <c r="N35" s="101">
        <v>0</v>
      </c>
      <c r="O35" s="101">
        <v>0</v>
      </c>
      <c r="P35" s="101">
        <f aca="true" t="shared" si="15" ref="P35:P58">M35+N35+O35</f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f aca="true" t="shared" si="16" ref="U35:U58">Q35+R35+S35+T35</f>
        <v>0</v>
      </c>
      <c r="V35" s="101">
        <f aca="true" t="shared" si="17" ref="V35:V58">G35+H35+L35+P35+U35</f>
        <v>0</v>
      </c>
      <c r="W35" s="101">
        <v>0</v>
      </c>
      <c r="X35" s="101">
        <f aca="true" t="shared" si="18" ref="X35:X58">V35+W35</f>
        <v>0</v>
      </c>
      <c r="Y35" s="101">
        <v>0</v>
      </c>
      <c r="Z35" s="101">
        <f aca="true" t="shared" si="19" ref="Z35:Z58">X35+Y35</f>
        <v>0</v>
      </c>
      <c r="AA35" s="221"/>
    </row>
    <row r="36" spans="1:27" ht="12.75">
      <c r="A36" s="221"/>
      <c r="B36" s="222"/>
      <c r="C36" s="221" t="s">
        <v>105</v>
      </c>
      <c r="D36" s="223"/>
      <c r="E36" s="198">
        <v>0</v>
      </c>
      <c r="F36" s="198">
        <v>6919440.109999999</v>
      </c>
      <c r="G36" s="101">
        <f t="shared" si="13"/>
        <v>6919440.109999999</v>
      </c>
      <c r="H36" s="101">
        <v>0</v>
      </c>
      <c r="I36" s="101">
        <v>0</v>
      </c>
      <c r="J36" s="101">
        <v>0</v>
      </c>
      <c r="K36" s="101">
        <v>0</v>
      </c>
      <c r="L36" s="101">
        <f t="shared" si="14"/>
        <v>0</v>
      </c>
      <c r="M36" s="101">
        <v>0</v>
      </c>
      <c r="N36" s="101">
        <v>0</v>
      </c>
      <c r="O36" s="101">
        <v>0</v>
      </c>
      <c r="P36" s="101">
        <f t="shared" si="15"/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f t="shared" si="16"/>
        <v>0</v>
      </c>
      <c r="V36" s="101">
        <f t="shared" si="17"/>
        <v>6919440.109999999</v>
      </c>
      <c r="W36" s="101">
        <v>0</v>
      </c>
      <c r="X36" s="101">
        <f t="shared" si="18"/>
        <v>6919440.109999999</v>
      </c>
      <c r="Y36" s="101">
        <v>0</v>
      </c>
      <c r="Z36" s="101">
        <f t="shared" si="19"/>
        <v>6919440.109999999</v>
      </c>
      <c r="AA36" s="221"/>
    </row>
    <row r="37" spans="1:27" ht="12.75">
      <c r="A37" s="221"/>
      <c r="B37" s="222"/>
      <c r="C37" s="221" t="s">
        <v>106</v>
      </c>
      <c r="D37" s="223"/>
      <c r="E37" s="198">
        <v>0</v>
      </c>
      <c r="F37" s="198">
        <v>5024016.44</v>
      </c>
      <c r="G37" s="101">
        <f t="shared" si="13"/>
        <v>5024016.44</v>
      </c>
      <c r="H37" s="101">
        <v>0</v>
      </c>
      <c r="I37" s="101">
        <v>0</v>
      </c>
      <c r="J37" s="101">
        <v>0</v>
      </c>
      <c r="K37" s="101">
        <v>0</v>
      </c>
      <c r="L37" s="101">
        <f t="shared" si="14"/>
        <v>0</v>
      </c>
      <c r="M37" s="101">
        <v>0</v>
      </c>
      <c r="N37" s="101">
        <v>0</v>
      </c>
      <c r="O37" s="101">
        <v>0</v>
      </c>
      <c r="P37" s="101">
        <f t="shared" si="15"/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f t="shared" si="16"/>
        <v>0</v>
      </c>
      <c r="V37" s="101">
        <f t="shared" si="17"/>
        <v>5024016.44</v>
      </c>
      <c r="W37" s="101">
        <v>0</v>
      </c>
      <c r="X37" s="101">
        <f t="shared" si="18"/>
        <v>5024016.44</v>
      </c>
      <c r="Y37" s="101">
        <v>0</v>
      </c>
      <c r="Z37" s="101">
        <f t="shared" si="19"/>
        <v>5024016.44</v>
      </c>
      <c r="AA37" s="221"/>
    </row>
    <row r="38" spans="1:27" ht="12.75">
      <c r="A38" s="221" t="s">
        <v>107</v>
      </c>
      <c r="B38" s="222"/>
      <c r="C38" s="221" t="s">
        <v>108</v>
      </c>
      <c r="D38" s="223"/>
      <c r="E38" s="198">
        <v>0</v>
      </c>
      <c r="F38" s="198">
        <v>17522810.15</v>
      </c>
      <c r="G38" s="101">
        <f t="shared" si="13"/>
        <v>17522810.15</v>
      </c>
      <c r="H38" s="101">
        <v>0</v>
      </c>
      <c r="I38" s="101">
        <v>0</v>
      </c>
      <c r="J38" s="101">
        <v>0</v>
      </c>
      <c r="K38" s="101">
        <v>0</v>
      </c>
      <c r="L38" s="101">
        <f t="shared" si="14"/>
        <v>0</v>
      </c>
      <c r="M38" s="101">
        <v>0</v>
      </c>
      <c r="N38" s="101">
        <v>0</v>
      </c>
      <c r="O38" s="101">
        <v>0</v>
      </c>
      <c r="P38" s="101">
        <f t="shared" si="15"/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f t="shared" si="16"/>
        <v>0</v>
      </c>
      <c r="V38" s="101">
        <f t="shared" si="17"/>
        <v>17522810.15</v>
      </c>
      <c r="W38" s="101">
        <v>0</v>
      </c>
      <c r="X38" s="101">
        <f t="shared" si="18"/>
        <v>17522810.15</v>
      </c>
      <c r="Y38" s="101">
        <v>0</v>
      </c>
      <c r="Z38" s="101">
        <f t="shared" si="19"/>
        <v>17522810.15</v>
      </c>
      <c r="AA38" s="221"/>
    </row>
    <row r="39" spans="1:27" ht="12.75">
      <c r="A39" s="221"/>
      <c r="B39" s="222"/>
      <c r="C39" s="221" t="s">
        <v>109</v>
      </c>
      <c r="D39" s="223"/>
      <c r="E39" s="198">
        <v>0</v>
      </c>
      <c r="F39" s="198">
        <v>15922236.040000001</v>
      </c>
      <c r="G39" s="101">
        <f t="shared" si="13"/>
        <v>15922236.040000001</v>
      </c>
      <c r="H39" s="101">
        <v>0</v>
      </c>
      <c r="I39" s="101">
        <v>0</v>
      </c>
      <c r="J39" s="101">
        <v>0</v>
      </c>
      <c r="K39" s="101">
        <v>0</v>
      </c>
      <c r="L39" s="101">
        <f t="shared" si="14"/>
        <v>0</v>
      </c>
      <c r="M39" s="101">
        <v>0</v>
      </c>
      <c r="N39" s="101">
        <v>0</v>
      </c>
      <c r="O39" s="101">
        <v>0</v>
      </c>
      <c r="P39" s="101">
        <f t="shared" si="15"/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f t="shared" si="16"/>
        <v>0</v>
      </c>
      <c r="V39" s="101">
        <f t="shared" si="17"/>
        <v>15922236.040000001</v>
      </c>
      <c r="W39" s="101">
        <v>0</v>
      </c>
      <c r="X39" s="101">
        <f t="shared" si="18"/>
        <v>15922236.040000001</v>
      </c>
      <c r="Y39" s="101">
        <v>0</v>
      </c>
      <c r="Z39" s="101">
        <f t="shared" si="19"/>
        <v>15922236.040000001</v>
      </c>
      <c r="AA39" s="221"/>
    </row>
    <row r="40" spans="1:26" ht="12.75" hidden="1" outlineLevel="1">
      <c r="A40" s="119" t="s">
        <v>110</v>
      </c>
      <c r="C40" s="120" t="s">
        <v>111</v>
      </c>
      <c r="D40" s="120" t="s">
        <v>112</v>
      </c>
      <c r="E40" s="119">
        <v>0</v>
      </c>
      <c r="F40" s="119">
        <v>0</v>
      </c>
      <c r="G40" s="120">
        <f t="shared" si="13"/>
        <v>0</v>
      </c>
      <c r="H40" s="119">
        <v>0</v>
      </c>
      <c r="I40" s="119">
        <v>12709.24</v>
      </c>
      <c r="J40" s="119">
        <v>0</v>
      </c>
      <c r="K40" s="119">
        <v>286210.03</v>
      </c>
      <c r="L40" s="119">
        <f t="shared" si="14"/>
        <v>298919.27</v>
      </c>
      <c r="M40" s="119">
        <v>0</v>
      </c>
      <c r="N40" s="119">
        <v>0</v>
      </c>
      <c r="O40" s="119">
        <v>0</v>
      </c>
      <c r="P40" s="119">
        <f t="shared" si="15"/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f t="shared" si="16"/>
        <v>0</v>
      </c>
      <c r="V40" s="120">
        <f t="shared" si="17"/>
        <v>298919.27</v>
      </c>
      <c r="W40" s="119">
        <v>0</v>
      </c>
      <c r="X40" s="119">
        <f t="shared" si="18"/>
        <v>298919.27</v>
      </c>
      <c r="Y40" s="120">
        <v>0</v>
      </c>
      <c r="Z40" s="119">
        <f t="shared" si="19"/>
        <v>298919.27</v>
      </c>
    </row>
    <row r="41" spans="1:26" ht="12.75" hidden="1" outlineLevel="1">
      <c r="A41" s="119" t="s">
        <v>113</v>
      </c>
      <c r="C41" s="120" t="s">
        <v>114</v>
      </c>
      <c r="D41" s="120" t="s">
        <v>115</v>
      </c>
      <c r="E41" s="119">
        <v>0</v>
      </c>
      <c r="F41" s="119">
        <v>0</v>
      </c>
      <c r="G41" s="120">
        <f t="shared" si="13"/>
        <v>0</v>
      </c>
      <c r="H41" s="119">
        <v>0</v>
      </c>
      <c r="I41" s="119">
        <v>0</v>
      </c>
      <c r="J41" s="119">
        <v>0</v>
      </c>
      <c r="K41" s="119">
        <v>1500</v>
      </c>
      <c r="L41" s="119">
        <f t="shared" si="14"/>
        <v>1500</v>
      </c>
      <c r="M41" s="119">
        <v>0</v>
      </c>
      <c r="N41" s="119">
        <v>0</v>
      </c>
      <c r="O41" s="119">
        <v>0</v>
      </c>
      <c r="P41" s="119">
        <f t="shared" si="15"/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f t="shared" si="16"/>
        <v>0</v>
      </c>
      <c r="V41" s="120">
        <f t="shared" si="17"/>
        <v>1500</v>
      </c>
      <c r="W41" s="119">
        <v>0</v>
      </c>
      <c r="X41" s="119">
        <f t="shared" si="18"/>
        <v>1500</v>
      </c>
      <c r="Y41" s="120">
        <v>0</v>
      </c>
      <c r="Z41" s="119">
        <f t="shared" si="19"/>
        <v>1500</v>
      </c>
    </row>
    <row r="42" spans="1:26" ht="12.75" hidden="1" outlineLevel="1">
      <c r="A42" s="119" t="s">
        <v>116</v>
      </c>
      <c r="C42" s="120" t="s">
        <v>117</v>
      </c>
      <c r="D42" s="120" t="s">
        <v>118</v>
      </c>
      <c r="E42" s="119">
        <v>0</v>
      </c>
      <c r="F42" s="119">
        <v>0</v>
      </c>
      <c r="G42" s="120">
        <f t="shared" si="13"/>
        <v>0</v>
      </c>
      <c r="H42" s="119">
        <v>0</v>
      </c>
      <c r="I42" s="119">
        <v>0</v>
      </c>
      <c r="J42" s="119">
        <v>0</v>
      </c>
      <c r="K42" s="119">
        <v>1767</v>
      </c>
      <c r="L42" s="119">
        <f t="shared" si="14"/>
        <v>1767</v>
      </c>
      <c r="M42" s="119">
        <v>0</v>
      </c>
      <c r="N42" s="119">
        <v>0</v>
      </c>
      <c r="O42" s="119">
        <v>0</v>
      </c>
      <c r="P42" s="119">
        <f t="shared" si="15"/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f t="shared" si="16"/>
        <v>0</v>
      </c>
      <c r="V42" s="120">
        <f t="shared" si="17"/>
        <v>1767</v>
      </c>
      <c r="W42" s="119">
        <v>0</v>
      </c>
      <c r="X42" s="119">
        <f t="shared" si="18"/>
        <v>1767</v>
      </c>
      <c r="Y42" s="120">
        <v>0</v>
      </c>
      <c r="Z42" s="119">
        <f t="shared" si="19"/>
        <v>1767</v>
      </c>
    </row>
    <row r="43" spans="1:26" ht="12.75" hidden="1" outlineLevel="1">
      <c r="A43" s="119" t="s">
        <v>119</v>
      </c>
      <c r="C43" s="120" t="s">
        <v>120</v>
      </c>
      <c r="D43" s="120" t="s">
        <v>121</v>
      </c>
      <c r="E43" s="119">
        <v>0</v>
      </c>
      <c r="F43" s="119">
        <v>0</v>
      </c>
      <c r="G43" s="120">
        <f t="shared" si="13"/>
        <v>0</v>
      </c>
      <c r="H43" s="119">
        <v>0</v>
      </c>
      <c r="I43" s="119">
        <v>0</v>
      </c>
      <c r="J43" s="119">
        <v>0</v>
      </c>
      <c r="K43" s="119">
        <v>-100</v>
      </c>
      <c r="L43" s="119">
        <f t="shared" si="14"/>
        <v>-100</v>
      </c>
      <c r="M43" s="119">
        <v>0</v>
      </c>
      <c r="N43" s="119">
        <v>0</v>
      </c>
      <c r="O43" s="119">
        <v>0</v>
      </c>
      <c r="P43" s="119">
        <f t="shared" si="15"/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f t="shared" si="16"/>
        <v>0</v>
      </c>
      <c r="V43" s="120">
        <f t="shared" si="17"/>
        <v>-100</v>
      </c>
      <c r="W43" s="119">
        <v>0</v>
      </c>
      <c r="X43" s="119">
        <f t="shared" si="18"/>
        <v>-100</v>
      </c>
      <c r="Y43" s="120">
        <v>0</v>
      </c>
      <c r="Z43" s="119">
        <f t="shared" si="19"/>
        <v>-100</v>
      </c>
    </row>
    <row r="44" spans="1:26" ht="12.75" hidden="1" outlineLevel="1">
      <c r="A44" s="119" t="s">
        <v>122</v>
      </c>
      <c r="C44" s="120" t="s">
        <v>123</v>
      </c>
      <c r="D44" s="120" t="s">
        <v>124</v>
      </c>
      <c r="E44" s="119">
        <v>0</v>
      </c>
      <c r="F44" s="119">
        <v>0</v>
      </c>
      <c r="G44" s="120">
        <f t="shared" si="13"/>
        <v>0</v>
      </c>
      <c r="H44" s="119">
        <v>0</v>
      </c>
      <c r="I44" s="119">
        <v>0</v>
      </c>
      <c r="J44" s="119">
        <v>0</v>
      </c>
      <c r="K44" s="119">
        <v>2000</v>
      </c>
      <c r="L44" s="119">
        <f t="shared" si="14"/>
        <v>2000</v>
      </c>
      <c r="M44" s="119">
        <v>0</v>
      </c>
      <c r="N44" s="119">
        <v>0</v>
      </c>
      <c r="O44" s="119">
        <v>0</v>
      </c>
      <c r="P44" s="119">
        <f t="shared" si="15"/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f t="shared" si="16"/>
        <v>0</v>
      </c>
      <c r="V44" s="120">
        <f t="shared" si="17"/>
        <v>2000</v>
      </c>
      <c r="W44" s="119">
        <v>0</v>
      </c>
      <c r="X44" s="119">
        <f t="shared" si="18"/>
        <v>2000</v>
      </c>
      <c r="Y44" s="120">
        <v>0</v>
      </c>
      <c r="Z44" s="119">
        <f t="shared" si="19"/>
        <v>2000</v>
      </c>
    </row>
    <row r="45" spans="1:26" ht="12.75" hidden="1" outlineLevel="1">
      <c r="A45" s="119" t="s">
        <v>125</v>
      </c>
      <c r="C45" s="120" t="s">
        <v>126</v>
      </c>
      <c r="D45" s="120" t="s">
        <v>127</v>
      </c>
      <c r="E45" s="119">
        <v>0</v>
      </c>
      <c r="F45" s="119">
        <v>0</v>
      </c>
      <c r="G45" s="120">
        <f t="shared" si="13"/>
        <v>0</v>
      </c>
      <c r="H45" s="119">
        <v>0</v>
      </c>
      <c r="I45" s="119">
        <v>0</v>
      </c>
      <c r="J45" s="119">
        <v>0</v>
      </c>
      <c r="K45" s="119">
        <v>106.3</v>
      </c>
      <c r="L45" s="119">
        <f t="shared" si="14"/>
        <v>106.3</v>
      </c>
      <c r="M45" s="119">
        <v>0</v>
      </c>
      <c r="N45" s="119">
        <v>0</v>
      </c>
      <c r="O45" s="119">
        <v>0</v>
      </c>
      <c r="P45" s="119">
        <f t="shared" si="15"/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f t="shared" si="16"/>
        <v>0</v>
      </c>
      <c r="V45" s="120">
        <f t="shared" si="17"/>
        <v>106.3</v>
      </c>
      <c r="W45" s="119">
        <v>0</v>
      </c>
      <c r="X45" s="119">
        <f t="shared" si="18"/>
        <v>106.3</v>
      </c>
      <c r="Y45" s="120">
        <v>0</v>
      </c>
      <c r="Z45" s="119">
        <f t="shared" si="19"/>
        <v>106.3</v>
      </c>
    </row>
    <row r="46" spans="1:26" ht="12.75" hidden="1" outlineLevel="1">
      <c r="A46" s="119" t="s">
        <v>128</v>
      </c>
      <c r="C46" s="120" t="s">
        <v>129</v>
      </c>
      <c r="D46" s="120" t="s">
        <v>130</v>
      </c>
      <c r="E46" s="119">
        <v>0</v>
      </c>
      <c r="F46" s="119">
        <v>0</v>
      </c>
      <c r="G46" s="120">
        <f t="shared" si="13"/>
        <v>0</v>
      </c>
      <c r="H46" s="119">
        <v>0</v>
      </c>
      <c r="I46" s="119">
        <v>0</v>
      </c>
      <c r="J46" s="119">
        <v>0</v>
      </c>
      <c r="K46" s="119">
        <v>702.6</v>
      </c>
      <c r="L46" s="119">
        <f t="shared" si="14"/>
        <v>702.6</v>
      </c>
      <c r="M46" s="119">
        <v>0</v>
      </c>
      <c r="N46" s="119">
        <v>0</v>
      </c>
      <c r="O46" s="119">
        <v>0</v>
      </c>
      <c r="P46" s="119">
        <f t="shared" si="15"/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f t="shared" si="16"/>
        <v>0</v>
      </c>
      <c r="V46" s="120">
        <f t="shared" si="17"/>
        <v>702.6</v>
      </c>
      <c r="W46" s="119">
        <v>0</v>
      </c>
      <c r="X46" s="119">
        <f t="shared" si="18"/>
        <v>702.6</v>
      </c>
      <c r="Y46" s="120">
        <v>0</v>
      </c>
      <c r="Z46" s="119">
        <f t="shared" si="19"/>
        <v>702.6</v>
      </c>
    </row>
    <row r="47" spans="1:26" ht="12.75" hidden="1" outlineLevel="1">
      <c r="A47" s="119" t="s">
        <v>131</v>
      </c>
      <c r="C47" s="120" t="s">
        <v>132</v>
      </c>
      <c r="D47" s="120" t="s">
        <v>133</v>
      </c>
      <c r="E47" s="119">
        <v>0</v>
      </c>
      <c r="F47" s="119">
        <v>0</v>
      </c>
      <c r="G47" s="120">
        <f t="shared" si="13"/>
        <v>0</v>
      </c>
      <c r="H47" s="119">
        <v>0</v>
      </c>
      <c r="I47" s="119">
        <v>0</v>
      </c>
      <c r="J47" s="119">
        <v>0</v>
      </c>
      <c r="K47" s="119">
        <v>1080</v>
      </c>
      <c r="L47" s="119">
        <f t="shared" si="14"/>
        <v>1080</v>
      </c>
      <c r="M47" s="119">
        <v>0</v>
      </c>
      <c r="N47" s="119">
        <v>0</v>
      </c>
      <c r="O47" s="119">
        <v>0</v>
      </c>
      <c r="P47" s="119">
        <f t="shared" si="15"/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f t="shared" si="16"/>
        <v>0</v>
      </c>
      <c r="V47" s="120">
        <f t="shared" si="17"/>
        <v>1080</v>
      </c>
      <c r="W47" s="119">
        <v>0</v>
      </c>
      <c r="X47" s="119">
        <f t="shared" si="18"/>
        <v>1080</v>
      </c>
      <c r="Y47" s="120">
        <v>0</v>
      </c>
      <c r="Z47" s="119">
        <f t="shared" si="19"/>
        <v>1080</v>
      </c>
    </row>
    <row r="48" spans="1:26" ht="12.75" hidden="1" outlineLevel="1">
      <c r="A48" s="119" t="s">
        <v>134</v>
      </c>
      <c r="C48" s="120" t="s">
        <v>135</v>
      </c>
      <c r="D48" s="120" t="s">
        <v>136</v>
      </c>
      <c r="E48" s="119">
        <v>0</v>
      </c>
      <c r="F48" s="119">
        <v>0</v>
      </c>
      <c r="G48" s="120">
        <f t="shared" si="13"/>
        <v>0</v>
      </c>
      <c r="H48" s="119">
        <v>0</v>
      </c>
      <c r="I48" s="119">
        <v>0</v>
      </c>
      <c r="J48" s="119">
        <v>0</v>
      </c>
      <c r="K48" s="119">
        <v>900</v>
      </c>
      <c r="L48" s="119">
        <f t="shared" si="14"/>
        <v>900</v>
      </c>
      <c r="M48" s="119">
        <v>0</v>
      </c>
      <c r="N48" s="119">
        <v>0</v>
      </c>
      <c r="O48" s="119">
        <v>0</v>
      </c>
      <c r="P48" s="119">
        <f t="shared" si="15"/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f t="shared" si="16"/>
        <v>0</v>
      </c>
      <c r="V48" s="120">
        <f t="shared" si="17"/>
        <v>900</v>
      </c>
      <c r="W48" s="119">
        <v>0</v>
      </c>
      <c r="X48" s="119">
        <f t="shared" si="18"/>
        <v>900</v>
      </c>
      <c r="Y48" s="120">
        <v>0</v>
      </c>
      <c r="Z48" s="119">
        <f t="shared" si="19"/>
        <v>900</v>
      </c>
    </row>
    <row r="49" spans="1:27" ht="12.75" collapsed="1">
      <c r="A49" s="221" t="s">
        <v>137</v>
      </c>
      <c r="B49" s="222"/>
      <c r="C49" s="221" t="s">
        <v>1981</v>
      </c>
      <c r="D49" s="223"/>
      <c r="E49" s="198">
        <v>0</v>
      </c>
      <c r="F49" s="198">
        <v>0</v>
      </c>
      <c r="G49" s="101">
        <f t="shared" si="13"/>
        <v>0</v>
      </c>
      <c r="H49" s="101">
        <v>0</v>
      </c>
      <c r="I49" s="101">
        <v>12709.24</v>
      </c>
      <c r="J49" s="101">
        <v>0</v>
      </c>
      <c r="K49" s="101">
        <v>294165.93</v>
      </c>
      <c r="L49" s="101">
        <f t="shared" si="14"/>
        <v>306875.17</v>
      </c>
      <c r="M49" s="101">
        <v>0</v>
      </c>
      <c r="N49" s="101">
        <v>0</v>
      </c>
      <c r="O49" s="101">
        <v>0</v>
      </c>
      <c r="P49" s="101">
        <f t="shared" si="15"/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f t="shared" si="16"/>
        <v>0</v>
      </c>
      <c r="V49" s="101">
        <f t="shared" si="17"/>
        <v>306875.17</v>
      </c>
      <c r="W49" s="101">
        <v>0</v>
      </c>
      <c r="X49" s="101">
        <f t="shared" si="18"/>
        <v>306875.17</v>
      </c>
      <c r="Y49" s="101">
        <v>0</v>
      </c>
      <c r="Z49" s="101">
        <f t="shared" si="19"/>
        <v>306875.17</v>
      </c>
      <c r="AA49" s="221"/>
    </row>
    <row r="50" spans="1:26" ht="12.75" hidden="1" outlineLevel="1">
      <c r="A50" s="119" t="s">
        <v>138</v>
      </c>
      <c r="C50" s="120" t="s">
        <v>139</v>
      </c>
      <c r="D50" s="120" t="s">
        <v>140</v>
      </c>
      <c r="E50" s="119">
        <v>0</v>
      </c>
      <c r="F50" s="119">
        <v>0</v>
      </c>
      <c r="G50" s="120">
        <f t="shared" si="13"/>
        <v>0</v>
      </c>
      <c r="H50" s="119">
        <v>434128.94</v>
      </c>
      <c r="I50" s="119">
        <v>0</v>
      </c>
      <c r="J50" s="119">
        <v>0</v>
      </c>
      <c r="K50" s="119">
        <v>0</v>
      </c>
      <c r="L50" s="119">
        <f t="shared" si="14"/>
        <v>0</v>
      </c>
      <c r="M50" s="119">
        <v>0</v>
      </c>
      <c r="N50" s="119">
        <v>0</v>
      </c>
      <c r="O50" s="119">
        <v>0</v>
      </c>
      <c r="P50" s="119">
        <f t="shared" si="15"/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f t="shared" si="16"/>
        <v>0</v>
      </c>
      <c r="V50" s="120">
        <f t="shared" si="17"/>
        <v>434128.94</v>
      </c>
      <c r="W50" s="119">
        <v>0</v>
      </c>
      <c r="X50" s="119">
        <f t="shared" si="18"/>
        <v>434128.94</v>
      </c>
      <c r="Y50" s="120">
        <v>554160.89</v>
      </c>
      <c r="Z50" s="119">
        <f t="shared" si="19"/>
        <v>988289.8300000001</v>
      </c>
    </row>
    <row r="51" spans="1:26" ht="12.75" hidden="1" outlineLevel="1">
      <c r="A51" s="119" t="s">
        <v>141</v>
      </c>
      <c r="C51" s="120" t="s">
        <v>142</v>
      </c>
      <c r="D51" s="120" t="s">
        <v>143</v>
      </c>
      <c r="E51" s="119">
        <v>0</v>
      </c>
      <c r="F51" s="119">
        <v>0</v>
      </c>
      <c r="G51" s="120">
        <f t="shared" si="13"/>
        <v>0</v>
      </c>
      <c r="H51" s="119">
        <v>415.84</v>
      </c>
      <c r="I51" s="119">
        <v>0</v>
      </c>
      <c r="J51" s="119">
        <v>0</v>
      </c>
      <c r="K51" s="119">
        <v>0</v>
      </c>
      <c r="L51" s="119">
        <f t="shared" si="14"/>
        <v>0</v>
      </c>
      <c r="M51" s="119">
        <v>0</v>
      </c>
      <c r="N51" s="119">
        <v>0</v>
      </c>
      <c r="O51" s="119">
        <v>0</v>
      </c>
      <c r="P51" s="119">
        <f t="shared" si="15"/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f t="shared" si="16"/>
        <v>0</v>
      </c>
      <c r="V51" s="120">
        <f t="shared" si="17"/>
        <v>415.84</v>
      </c>
      <c r="W51" s="119">
        <v>0</v>
      </c>
      <c r="X51" s="119">
        <f t="shared" si="18"/>
        <v>415.84</v>
      </c>
      <c r="Y51" s="120">
        <v>0</v>
      </c>
      <c r="Z51" s="119">
        <f t="shared" si="19"/>
        <v>415.84</v>
      </c>
    </row>
    <row r="52" spans="1:26" ht="12.75" hidden="1" outlineLevel="1">
      <c r="A52" s="119" t="s">
        <v>144</v>
      </c>
      <c r="C52" s="120" t="s">
        <v>145</v>
      </c>
      <c r="D52" s="120" t="s">
        <v>146</v>
      </c>
      <c r="E52" s="119">
        <v>92627.5</v>
      </c>
      <c r="F52" s="119">
        <v>0</v>
      </c>
      <c r="G52" s="120">
        <f t="shared" si="13"/>
        <v>92627.5</v>
      </c>
      <c r="H52" s="119">
        <v>1971073.71</v>
      </c>
      <c r="I52" s="119">
        <v>15</v>
      </c>
      <c r="J52" s="119">
        <v>0</v>
      </c>
      <c r="K52" s="119">
        <v>2316.55</v>
      </c>
      <c r="L52" s="119">
        <f t="shared" si="14"/>
        <v>2331.55</v>
      </c>
      <c r="M52" s="119">
        <v>0</v>
      </c>
      <c r="N52" s="119">
        <v>31235.5</v>
      </c>
      <c r="O52" s="119">
        <v>12590</v>
      </c>
      <c r="P52" s="119">
        <f t="shared" si="15"/>
        <v>43825.5</v>
      </c>
      <c r="Q52" s="120">
        <v>0</v>
      </c>
      <c r="R52" s="120">
        <v>0</v>
      </c>
      <c r="S52" s="120">
        <v>0</v>
      </c>
      <c r="T52" s="120">
        <v>0</v>
      </c>
      <c r="U52" s="120">
        <f t="shared" si="16"/>
        <v>0</v>
      </c>
      <c r="V52" s="120">
        <f t="shared" si="17"/>
        <v>2109858.26</v>
      </c>
      <c r="W52" s="119">
        <v>0</v>
      </c>
      <c r="X52" s="119">
        <f t="shared" si="18"/>
        <v>2109858.26</v>
      </c>
      <c r="Y52" s="120">
        <v>86502605.12</v>
      </c>
      <c r="Z52" s="119">
        <f t="shared" si="19"/>
        <v>88612463.38000001</v>
      </c>
    </row>
    <row r="53" spans="1:26" ht="12.75" hidden="1" outlineLevel="1">
      <c r="A53" s="119" t="s">
        <v>147</v>
      </c>
      <c r="C53" s="120" t="s">
        <v>148</v>
      </c>
      <c r="D53" s="120" t="s">
        <v>149</v>
      </c>
      <c r="E53" s="119">
        <v>0</v>
      </c>
      <c r="F53" s="119">
        <v>0</v>
      </c>
      <c r="G53" s="120">
        <f t="shared" si="13"/>
        <v>0</v>
      </c>
      <c r="H53" s="119">
        <v>0</v>
      </c>
      <c r="I53" s="119">
        <v>561.04</v>
      </c>
      <c r="J53" s="119">
        <v>0</v>
      </c>
      <c r="K53" s="119">
        <v>9502.02</v>
      </c>
      <c r="L53" s="119">
        <f t="shared" si="14"/>
        <v>10063.060000000001</v>
      </c>
      <c r="M53" s="119">
        <v>0</v>
      </c>
      <c r="N53" s="119">
        <v>0</v>
      </c>
      <c r="O53" s="119">
        <v>0</v>
      </c>
      <c r="P53" s="119">
        <f t="shared" si="15"/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f t="shared" si="16"/>
        <v>0</v>
      </c>
      <c r="V53" s="120">
        <f t="shared" si="17"/>
        <v>10063.060000000001</v>
      </c>
      <c r="W53" s="119">
        <v>0</v>
      </c>
      <c r="X53" s="119">
        <f t="shared" si="18"/>
        <v>10063.060000000001</v>
      </c>
      <c r="Y53" s="120">
        <v>0</v>
      </c>
      <c r="Z53" s="119">
        <f t="shared" si="19"/>
        <v>10063.060000000001</v>
      </c>
    </row>
    <row r="54" spans="1:26" ht="12.75" hidden="1" outlineLevel="1">
      <c r="A54" s="119" t="s">
        <v>150</v>
      </c>
      <c r="C54" s="120" t="s">
        <v>151</v>
      </c>
      <c r="D54" s="120" t="s">
        <v>152</v>
      </c>
      <c r="E54" s="119">
        <v>-89627.5</v>
      </c>
      <c r="F54" s="119">
        <v>0</v>
      </c>
      <c r="G54" s="120">
        <f t="shared" si="13"/>
        <v>-89627.5</v>
      </c>
      <c r="H54" s="119">
        <v>-1875</v>
      </c>
      <c r="I54" s="119">
        <v>0</v>
      </c>
      <c r="J54" s="119">
        <v>0</v>
      </c>
      <c r="K54" s="119">
        <v>0</v>
      </c>
      <c r="L54" s="119">
        <f t="shared" si="14"/>
        <v>0</v>
      </c>
      <c r="M54" s="119">
        <v>0</v>
      </c>
      <c r="N54" s="119">
        <v>0</v>
      </c>
      <c r="O54" s="119">
        <v>0</v>
      </c>
      <c r="P54" s="119">
        <f t="shared" si="15"/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f t="shared" si="16"/>
        <v>0</v>
      </c>
      <c r="V54" s="120">
        <f t="shared" si="17"/>
        <v>-91502.5</v>
      </c>
      <c r="W54" s="119">
        <v>0</v>
      </c>
      <c r="X54" s="119">
        <f t="shared" si="18"/>
        <v>-91502.5</v>
      </c>
      <c r="Y54" s="120">
        <v>582339.4</v>
      </c>
      <c r="Z54" s="119">
        <f t="shared" si="19"/>
        <v>490836.9</v>
      </c>
    </row>
    <row r="55" spans="1:26" ht="12.75" hidden="1" outlineLevel="1">
      <c r="A55" s="119" t="s">
        <v>153</v>
      </c>
      <c r="C55" s="120" t="s">
        <v>154</v>
      </c>
      <c r="D55" s="120" t="s">
        <v>155</v>
      </c>
      <c r="E55" s="119">
        <v>0</v>
      </c>
      <c r="F55" s="119">
        <v>0</v>
      </c>
      <c r="G55" s="120">
        <f t="shared" si="13"/>
        <v>0</v>
      </c>
      <c r="H55" s="119">
        <v>0</v>
      </c>
      <c r="I55" s="119">
        <v>25</v>
      </c>
      <c r="J55" s="119">
        <v>0</v>
      </c>
      <c r="K55" s="119">
        <v>50</v>
      </c>
      <c r="L55" s="119">
        <f t="shared" si="14"/>
        <v>75</v>
      </c>
      <c r="M55" s="119">
        <v>0</v>
      </c>
      <c r="N55" s="119">
        <v>0</v>
      </c>
      <c r="O55" s="119">
        <v>0</v>
      </c>
      <c r="P55" s="119">
        <f t="shared" si="15"/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f t="shared" si="16"/>
        <v>0</v>
      </c>
      <c r="V55" s="120">
        <f t="shared" si="17"/>
        <v>75</v>
      </c>
      <c r="W55" s="119">
        <v>0</v>
      </c>
      <c r="X55" s="119">
        <f t="shared" si="18"/>
        <v>75</v>
      </c>
      <c r="Y55" s="120">
        <v>0</v>
      </c>
      <c r="Z55" s="119">
        <f t="shared" si="19"/>
        <v>75</v>
      </c>
    </row>
    <row r="56" spans="1:26" ht="12.75" hidden="1" outlineLevel="1">
      <c r="A56" s="119" t="s">
        <v>156</v>
      </c>
      <c r="C56" s="120" t="s">
        <v>157</v>
      </c>
      <c r="D56" s="120" t="s">
        <v>158</v>
      </c>
      <c r="E56" s="119">
        <v>0</v>
      </c>
      <c r="F56" s="119">
        <v>0</v>
      </c>
      <c r="G56" s="120">
        <f t="shared" si="13"/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f t="shared" si="14"/>
        <v>0</v>
      </c>
      <c r="M56" s="119">
        <v>0</v>
      </c>
      <c r="N56" s="119">
        <v>0</v>
      </c>
      <c r="O56" s="119">
        <v>0</v>
      </c>
      <c r="P56" s="119">
        <f t="shared" si="15"/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f t="shared" si="16"/>
        <v>0</v>
      </c>
      <c r="V56" s="120">
        <f t="shared" si="17"/>
        <v>0</v>
      </c>
      <c r="W56" s="119">
        <v>0</v>
      </c>
      <c r="X56" s="119">
        <f t="shared" si="18"/>
        <v>0</v>
      </c>
      <c r="Y56" s="120">
        <v>501072.65</v>
      </c>
      <c r="Z56" s="119">
        <f t="shared" si="19"/>
        <v>501072.65</v>
      </c>
    </row>
    <row r="57" spans="1:26" ht="12.75" hidden="1" outlineLevel="1">
      <c r="A57" s="119" t="s">
        <v>159</v>
      </c>
      <c r="C57" s="120" t="s">
        <v>160</v>
      </c>
      <c r="D57" s="120" t="s">
        <v>161</v>
      </c>
      <c r="E57" s="119">
        <v>0</v>
      </c>
      <c r="F57" s="119">
        <v>0</v>
      </c>
      <c r="G57" s="120">
        <f t="shared" si="13"/>
        <v>0</v>
      </c>
      <c r="H57" s="119">
        <v>-5271672.31</v>
      </c>
      <c r="I57" s="119">
        <v>0</v>
      </c>
      <c r="J57" s="119">
        <v>0</v>
      </c>
      <c r="K57" s="119">
        <v>0</v>
      </c>
      <c r="L57" s="119">
        <f t="shared" si="14"/>
        <v>0</v>
      </c>
      <c r="M57" s="119">
        <v>0</v>
      </c>
      <c r="N57" s="119">
        <v>0</v>
      </c>
      <c r="O57" s="119">
        <v>0</v>
      </c>
      <c r="P57" s="119">
        <f t="shared" si="15"/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f t="shared" si="16"/>
        <v>0</v>
      </c>
      <c r="V57" s="120">
        <f t="shared" si="17"/>
        <v>-5271672.31</v>
      </c>
      <c r="W57" s="119">
        <v>0</v>
      </c>
      <c r="X57" s="119">
        <f t="shared" si="18"/>
        <v>-5271672.31</v>
      </c>
      <c r="Y57" s="120">
        <v>0</v>
      </c>
      <c r="Z57" s="119">
        <f t="shared" si="19"/>
        <v>-5271672.31</v>
      </c>
    </row>
    <row r="58" spans="1:27" ht="12.75" collapsed="1">
      <c r="A58" s="221" t="s">
        <v>162</v>
      </c>
      <c r="B58" s="222"/>
      <c r="C58" s="221" t="s">
        <v>1982</v>
      </c>
      <c r="D58" s="223"/>
      <c r="E58" s="198">
        <v>3000</v>
      </c>
      <c r="F58" s="198">
        <v>11419216.28</v>
      </c>
      <c r="G58" s="101">
        <f t="shared" si="13"/>
        <v>11422216.28</v>
      </c>
      <c r="H58" s="101">
        <v>-2867928.82</v>
      </c>
      <c r="I58" s="101">
        <v>601.04</v>
      </c>
      <c r="J58" s="101">
        <v>0</v>
      </c>
      <c r="K58" s="101">
        <v>11868.57</v>
      </c>
      <c r="L58" s="101">
        <f t="shared" si="14"/>
        <v>12469.61</v>
      </c>
      <c r="M58" s="101">
        <v>0</v>
      </c>
      <c r="N58" s="101">
        <v>31235.5</v>
      </c>
      <c r="O58" s="101">
        <v>12590</v>
      </c>
      <c r="P58" s="101">
        <f t="shared" si="15"/>
        <v>43825.5</v>
      </c>
      <c r="Q58" s="101">
        <v>0</v>
      </c>
      <c r="R58" s="101">
        <v>0</v>
      </c>
      <c r="S58" s="101">
        <v>0</v>
      </c>
      <c r="T58" s="101">
        <v>0</v>
      </c>
      <c r="U58" s="101">
        <f t="shared" si="16"/>
        <v>0</v>
      </c>
      <c r="V58" s="101">
        <f t="shared" si="17"/>
        <v>8610582.569999998</v>
      </c>
      <c r="W58" s="101">
        <v>0</v>
      </c>
      <c r="X58" s="101">
        <f t="shared" si="18"/>
        <v>8610582.569999998</v>
      </c>
      <c r="Y58" s="101">
        <v>88140178.06000002</v>
      </c>
      <c r="Z58" s="101">
        <f t="shared" si="19"/>
        <v>96750760.63000001</v>
      </c>
      <c r="AA58" s="221"/>
    </row>
    <row r="59" spans="1:27" ht="15.75">
      <c r="A59" s="228"/>
      <c r="B59" s="226"/>
      <c r="C59" s="220" t="s">
        <v>163</v>
      </c>
      <c r="D59" s="62"/>
      <c r="E59" s="161">
        <f aca="true" t="shared" si="20" ref="E59:T59">+E26+E28+E29+E30+E33+E35+E36+E37+E38+E39+E49+E58</f>
        <v>-57258.99</v>
      </c>
      <c r="F59" s="161">
        <f t="shared" si="20"/>
        <v>158883608.89</v>
      </c>
      <c r="G59" s="103">
        <f t="shared" si="20"/>
        <v>158826349.89999998</v>
      </c>
      <c r="H59" s="103">
        <f t="shared" si="20"/>
        <v>32807404.9</v>
      </c>
      <c r="I59" s="103">
        <f t="shared" si="20"/>
        <v>13310.279999999999</v>
      </c>
      <c r="J59" s="103">
        <f t="shared" si="20"/>
        <v>0</v>
      </c>
      <c r="K59" s="103">
        <f t="shared" si="20"/>
        <v>425492.5</v>
      </c>
      <c r="L59" s="103">
        <f t="shared" si="20"/>
        <v>438802.77999999997</v>
      </c>
      <c r="M59" s="103">
        <f t="shared" si="20"/>
        <v>0</v>
      </c>
      <c r="N59" s="103">
        <f t="shared" si="20"/>
        <v>29972.6</v>
      </c>
      <c r="O59" s="103">
        <f t="shared" si="20"/>
        <v>12590</v>
      </c>
      <c r="P59" s="103">
        <f t="shared" si="20"/>
        <v>42562.6</v>
      </c>
      <c r="Q59" s="103">
        <f t="shared" si="20"/>
        <v>0</v>
      </c>
      <c r="R59" s="103">
        <f t="shared" si="20"/>
        <v>0</v>
      </c>
      <c r="S59" s="103">
        <f t="shared" si="20"/>
        <v>0</v>
      </c>
      <c r="T59" s="103">
        <f t="shared" si="20"/>
        <v>0</v>
      </c>
      <c r="U59" s="103">
        <f>+U26+U33+U35+U36+U37+U38+U39+U49+U58</f>
        <v>0</v>
      </c>
      <c r="V59" s="103">
        <f>+V26+V28+V29+V30+V33+V35+V36+V37+V38+V39+V49+V58</f>
        <v>192115120.17999998</v>
      </c>
      <c r="W59" s="103">
        <f>+W26+W28+W29+W30+W33+W35+W36+W37+W38+W39+W49+W58</f>
        <v>0</v>
      </c>
      <c r="X59" s="103">
        <f>+X26+X28+X29+X30+X33+X35+X36+X37+X38+X39+X49+X58</f>
        <v>192115120.17999998</v>
      </c>
      <c r="Y59" s="103">
        <f>+Y26+Y28+Y29+Y30+Y33+Y35+Y36+Y37+Y38+Y39+Y49+Y58</f>
        <v>2136177.260000035</v>
      </c>
      <c r="Z59" s="103">
        <f>+Z26+Z28+Z29+Z30+Z33+Z35+Z36+Z37+Z38+Z39+Z49+Z58</f>
        <v>194251297.44000006</v>
      </c>
      <c r="AA59" s="219"/>
    </row>
    <row r="60" spans="2:26" ht="12.75">
      <c r="B60" s="222"/>
      <c r="C60" s="221"/>
      <c r="D60" s="223"/>
      <c r="E60" s="198"/>
      <c r="F60" s="198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7" ht="15">
      <c r="A61" s="219"/>
      <c r="B61" s="226" t="s">
        <v>164</v>
      </c>
      <c r="C61" s="227"/>
      <c r="D61" s="72"/>
      <c r="E61" s="198"/>
      <c r="F61" s="198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19"/>
    </row>
    <row r="62" spans="1:26" ht="12.75" hidden="1" outlineLevel="1">
      <c r="A62" s="119" t="s">
        <v>165</v>
      </c>
      <c r="C62" s="120" t="s">
        <v>166</v>
      </c>
      <c r="D62" s="120" t="s">
        <v>167</v>
      </c>
      <c r="E62" s="119">
        <v>0</v>
      </c>
      <c r="F62" s="119">
        <v>32246502.23</v>
      </c>
      <c r="G62" s="120">
        <f aca="true" t="shared" si="21" ref="G62:G125">E62+F62</f>
        <v>32246502.23</v>
      </c>
      <c r="H62" s="119">
        <v>4534412.02</v>
      </c>
      <c r="I62" s="119">
        <v>0</v>
      </c>
      <c r="J62" s="119">
        <v>0</v>
      </c>
      <c r="K62" s="119">
        <v>0</v>
      </c>
      <c r="L62" s="119">
        <f aca="true" t="shared" si="22" ref="L62:L125">J62+I62+K62</f>
        <v>0</v>
      </c>
      <c r="M62" s="119">
        <v>0</v>
      </c>
      <c r="N62" s="119">
        <v>0</v>
      </c>
      <c r="O62" s="119">
        <v>0</v>
      </c>
      <c r="P62" s="119">
        <f aca="true" t="shared" si="23" ref="P62:P125">M62+N62+O62</f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f aca="true" t="shared" si="24" ref="U62:U125">Q62+R62+S62+T62</f>
        <v>0</v>
      </c>
      <c r="V62" s="120">
        <f aca="true" t="shared" si="25" ref="V62:V125">G62+H62+L62+P62+U62</f>
        <v>36780914.25</v>
      </c>
      <c r="W62" s="119">
        <v>0</v>
      </c>
      <c r="X62" s="119">
        <f aca="true" t="shared" si="26" ref="X62:X125">V62+W62</f>
        <v>36780914.25</v>
      </c>
      <c r="Y62" s="120">
        <v>92500.04</v>
      </c>
      <c r="Z62" s="119">
        <f aca="true" t="shared" si="27" ref="Z62:Z125">X62+Y62</f>
        <v>36873414.29</v>
      </c>
    </row>
    <row r="63" spans="1:26" ht="12.75" hidden="1" outlineLevel="1">
      <c r="A63" s="119" t="s">
        <v>168</v>
      </c>
      <c r="C63" s="120" t="s">
        <v>169</v>
      </c>
      <c r="D63" s="120" t="s">
        <v>170</v>
      </c>
      <c r="E63" s="119">
        <v>0</v>
      </c>
      <c r="F63" s="119">
        <v>7428873.78</v>
      </c>
      <c r="G63" s="120">
        <f t="shared" si="21"/>
        <v>7428873.78</v>
      </c>
      <c r="H63" s="119">
        <v>1180300.2</v>
      </c>
      <c r="I63" s="119">
        <v>0</v>
      </c>
      <c r="J63" s="119">
        <v>0</v>
      </c>
      <c r="K63" s="119">
        <v>0</v>
      </c>
      <c r="L63" s="119">
        <f t="shared" si="22"/>
        <v>0</v>
      </c>
      <c r="M63" s="119">
        <v>0</v>
      </c>
      <c r="N63" s="119">
        <v>0</v>
      </c>
      <c r="O63" s="119">
        <v>0</v>
      </c>
      <c r="P63" s="119">
        <f t="shared" si="23"/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f t="shared" si="24"/>
        <v>0</v>
      </c>
      <c r="V63" s="120">
        <f t="shared" si="25"/>
        <v>8609173.98</v>
      </c>
      <c r="W63" s="119">
        <v>0</v>
      </c>
      <c r="X63" s="119">
        <f t="shared" si="26"/>
        <v>8609173.98</v>
      </c>
      <c r="Y63" s="120">
        <v>0</v>
      </c>
      <c r="Z63" s="119">
        <f t="shared" si="27"/>
        <v>8609173.98</v>
      </c>
    </row>
    <row r="64" spans="1:26" ht="12.75" hidden="1" outlineLevel="1">
      <c r="A64" s="119" t="s">
        <v>171</v>
      </c>
      <c r="C64" s="120" t="s">
        <v>172</v>
      </c>
      <c r="D64" s="120" t="s">
        <v>173</v>
      </c>
      <c r="E64" s="119">
        <v>0</v>
      </c>
      <c r="F64" s="119">
        <v>27964886.079000004</v>
      </c>
      <c r="G64" s="120">
        <f t="shared" si="21"/>
        <v>27964886.079000004</v>
      </c>
      <c r="H64" s="119">
        <v>6488795.447</v>
      </c>
      <c r="I64" s="119">
        <v>0</v>
      </c>
      <c r="J64" s="119">
        <v>0</v>
      </c>
      <c r="K64" s="119">
        <v>0</v>
      </c>
      <c r="L64" s="119">
        <f t="shared" si="22"/>
        <v>0</v>
      </c>
      <c r="M64" s="119">
        <v>0</v>
      </c>
      <c r="N64" s="119">
        <v>0</v>
      </c>
      <c r="O64" s="119">
        <v>0</v>
      </c>
      <c r="P64" s="119">
        <f t="shared" si="23"/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f t="shared" si="24"/>
        <v>0</v>
      </c>
      <c r="V64" s="120">
        <f t="shared" si="25"/>
        <v>34453681.526</v>
      </c>
      <c r="W64" s="119">
        <v>0</v>
      </c>
      <c r="X64" s="119">
        <f t="shared" si="26"/>
        <v>34453681.526</v>
      </c>
      <c r="Y64" s="120">
        <v>0</v>
      </c>
      <c r="Z64" s="119">
        <f t="shared" si="27"/>
        <v>34453681.526</v>
      </c>
    </row>
    <row r="65" spans="1:26" ht="12.75" hidden="1" outlineLevel="1">
      <c r="A65" s="119" t="s">
        <v>174</v>
      </c>
      <c r="C65" s="120" t="s">
        <v>175</v>
      </c>
      <c r="D65" s="120" t="s">
        <v>176</v>
      </c>
      <c r="E65" s="119">
        <v>0</v>
      </c>
      <c r="F65" s="119">
        <v>3357521.058</v>
      </c>
      <c r="G65" s="120">
        <f t="shared" si="21"/>
        <v>3357521.058</v>
      </c>
      <c r="H65" s="119">
        <v>1678474.425</v>
      </c>
      <c r="I65" s="119">
        <v>0</v>
      </c>
      <c r="J65" s="119">
        <v>0</v>
      </c>
      <c r="K65" s="119">
        <v>0</v>
      </c>
      <c r="L65" s="119">
        <f t="shared" si="22"/>
        <v>0</v>
      </c>
      <c r="M65" s="119">
        <v>0</v>
      </c>
      <c r="N65" s="119">
        <v>0</v>
      </c>
      <c r="O65" s="119">
        <v>0</v>
      </c>
      <c r="P65" s="119">
        <f t="shared" si="23"/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f t="shared" si="24"/>
        <v>0</v>
      </c>
      <c r="V65" s="120">
        <f t="shared" si="25"/>
        <v>5035995.483</v>
      </c>
      <c r="W65" s="119">
        <v>0</v>
      </c>
      <c r="X65" s="119">
        <f t="shared" si="26"/>
        <v>5035995.483</v>
      </c>
      <c r="Y65" s="120">
        <v>1000</v>
      </c>
      <c r="Z65" s="119">
        <f t="shared" si="27"/>
        <v>5036995.483</v>
      </c>
    </row>
    <row r="66" spans="1:26" ht="12.75" hidden="1" outlineLevel="1">
      <c r="A66" s="119" t="s">
        <v>177</v>
      </c>
      <c r="C66" s="120" t="s">
        <v>178</v>
      </c>
      <c r="D66" s="120" t="s">
        <v>179</v>
      </c>
      <c r="E66" s="119">
        <v>0</v>
      </c>
      <c r="F66" s="119">
        <v>10289.85</v>
      </c>
      <c r="G66" s="120">
        <f t="shared" si="21"/>
        <v>10289.85</v>
      </c>
      <c r="H66" s="119">
        <v>0</v>
      </c>
      <c r="I66" s="119">
        <v>0</v>
      </c>
      <c r="J66" s="119">
        <v>0</v>
      </c>
      <c r="K66" s="119">
        <v>0</v>
      </c>
      <c r="L66" s="119">
        <f t="shared" si="22"/>
        <v>0</v>
      </c>
      <c r="M66" s="119">
        <v>0</v>
      </c>
      <c r="N66" s="119">
        <v>0</v>
      </c>
      <c r="O66" s="119">
        <v>0</v>
      </c>
      <c r="P66" s="119">
        <f t="shared" si="23"/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f t="shared" si="24"/>
        <v>0</v>
      </c>
      <c r="V66" s="120">
        <f t="shared" si="25"/>
        <v>10289.85</v>
      </c>
      <c r="W66" s="119">
        <v>0</v>
      </c>
      <c r="X66" s="119">
        <f t="shared" si="26"/>
        <v>10289.85</v>
      </c>
      <c r="Y66" s="120">
        <v>0</v>
      </c>
      <c r="Z66" s="119">
        <f t="shared" si="27"/>
        <v>10289.85</v>
      </c>
    </row>
    <row r="67" spans="1:26" ht="12.75" hidden="1" outlineLevel="1">
      <c r="A67" s="119" t="s">
        <v>180</v>
      </c>
      <c r="C67" s="120" t="s">
        <v>181</v>
      </c>
      <c r="D67" s="120" t="s">
        <v>182</v>
      </c>
      <c r="E67" s="119">
        <v>0</v>
      </c>
      <c r="F67" s="119">
        <v>17451884.040000003</v>
      </c>
      <c r="G67" s="120">
        <f t="shared" si="21"/>
        <v>17451884.040000003</v>
      </c>
      <c r="H67" s="119">
        <v>1965148.83</v>
      </c>
      <c r="I67" s="119">
        <v>0</v>
      </c>
      <c r="J67" s="119">
        <v>0</v>
      </c>
      <c r="K67" s="119">
        <v>0</v>
      </c>
      <c r="L67" s="119">
        <f t="shared" si="22"/>
        <v>0</v>
      </c>
      <c r="M67" s="119">
        <v>0</v>
      </c>
      <c r="N67" s="119">
        <v>0</v>
      </c>
      <c r="O67" s="119">
        <v>0</v>
      </c>
      <c r="P67" s="119">
        <f t="shared" si="23"/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f t="shared" si="24"/>
        <v>0</v>
      </c>
      <c r="V67" s="120">
        <f t="shared" si="25"/>
        <v>19417032.870000005</v>
      </c>
      <c r="W67" s="119">
        <v>0</v>
      </c>
      <c r="X67" s="119">
        <f t="shared" si="26"/>
        <v>19417032.870000005</v>
      </c>
      <c r="Y67" s="120">
        <v>0</v>
      </c>
      <c r="Z67" s="119">
        <f t="shared" si="27"/>
        <v>19417032.870000005</v>
      </c>
    </row>
    <row r="68" spans="1:26" ht="12.75" hidden="1" outlineLevel="1">
      <c r="A68" s="119" t="s">
        <v>183</v>
      </c>
      <c r="C68" s="120" t="s">
        <v>184</v>
      </c>
      <c r="D68" s="120" t="s">
        <v>185</v>
      </c>
      <c r="E68" s="119">
        <v>0</v>
      </c>
      <c r="F68" s="119">
        <v>12206897.071999999</v>
      </c>
      <c r="G68" s="120">
        <f t="shared" si="21"/>
        <v>12206897.071999999</v>
      </c>
      <c r="H68" s="119">
        <v>2069471.602</v>
      </c>
      <c r="I68" s="119">
        <v>0</v>
      </c>
      <c r="J68" s="119">
        <v>0</v>
      </c>
      <c r="K68" s="119">
        <v>0</v>
      </c>
      <c r="L68" s="119">
        <f t="shared" si="22"/>
        <v>0</v>
      </c>
      <c r="M68" s="119">
        <v>0</v>
      </c>
      <c r="N68" s="119">
        <v>0</v>
      </c>
      <c r="O68" s="119">
        <v>0</v>
      </c>
      <c r="P68" s="119">
        <f t="shared" si="23"/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f t="shared" si="24"/>
        <v>0</v>
      </c>
      <c r="V68" s="120">
        <f t="shared" si="25"/>
        <v>14276368.673999999</v>
      </c>
      <c r="W68" s="119">
        <v>0</v>
      </c>
      <c r="X68" s="119">
        <f t="shared" si="26"/>
        <v>14276368.673999999</v>
      </c>
      <c r="Y68" s="120">
        <v>5621.1</v>
      </c>
      <c r="Z68" s="119">
        <f t="shared" si="27"/>
        <v>14281989.773999998</v>
      </c>
    </row>
    <row r="69" spans="1:26" ht="12.75" hidden="1" outlineLevel="1">
      <c r="A69" s="119" t="s">
        <v>186</v>
      </c>
      <c r="C69" s="120" t="s">
        <v>187</v>
      </c>
      <c r="D69" s="120" t="s">
        <v>188</v>
      </c>
      <c r="E69" s="119">
        <v>0.001</v>
      </c>
      <c r="F69" s="119">
        <v>3962769.363</v>
      </c>
      <c r="G69" s="120">
        <f t="shared" si="21"/>
        <v>3962769.364</v>
      </c>
      <c r="H69" s="119">
        <v>271454.98899999994</v>
      </c>
      <c r="I69" s="119">
        <v>0</v>
      </c>
      <c r="J69" s="119">
        <v>0</v>
      </c>
      <c r="K69" s="119">
        <v>0</v>
      </c>
      <c r="L69" s="119">
        <f t="shared" si="22"/>
        <v>0</v>
      </c>
      <c r="M69" s="119">
        <v>0</v>
      </c>
      <c r="N69" s="119">
        <v>0</v>
      </c>
      <c r="O69" s="119">
        <v>0</v>
      </c>
      <c r="P69" s="119">
        <f t="shared" si="23"/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f t="shared" si="24"/>
        <v>0</v>
      </c>
      <c r="V69" s="120">
        <f t="shared" si="25"/>
        <v>4234224.353</v>
      </c>
      <c r="W69" s="119">
        <v>0</v>
      </c>
      <c r="X69" s="119">
        <f t="shared" si="26"/>
        <v>4234224.353</v>
      </c>
      <c r="Y69" s="120">
        <v>0</v>
      </c>
      <c r="Z69" s="119">
        <f t="shared" si="27"/>
        <v>4234224.353</v>
      </c>
    </row>
    <row r="70" spans="1:26" ht="12.75" hidden="1" outlineLevel="1">
      <c r="A70" s="119" t="s">
        <v>189</v>
      </c>
      <c r="C70" s="120" t="s">
        <v>190</v>
      </c>
      <c r="D70" s="120" t="s">
        <v>191</v>
      </c>
      <c r="E70" s="119">
        <v>-0.003</v>
      </c>
      <c r="F70" s="119">
        <v>8356632.9229999995</v>
      </c>
      <c r="G70" s="120">
        <f t="shared" si="21"/>
        <v>8356632.92</v>
      </c>
      <c r="H70" s="119">
        <v>668924.848</v>
      </c>
      <c r="I70" s="119">
        <v>0</v>
      </c>
      <c r="J70" s="119">
        <v>0</v>
      </c>
      <c r="K70" s="119">
        <v>0</v>
      </c>
      <c r="L70" s="119">
        <f t="shared" si="22"/>
        <v>0</v>
      </c>
      <c r="M70" s="119">
        <v>0</v>
      </c>
      <c r="N70" s="119">
        <v>0</v>
      </c>
      <c r="O70" s="119">
        <v>0</v>
      </c>
      <c r="P70" s="119">
        <f t="shared" si="23"/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f t="shared" si="24"/>
        <v>0</v>
      </c>
      <c r="V70" s="120">
        <f t="shared" si="25"/>
        <v>9025557.768</v>
      </c>
      <c r="W70" s="119">
        <v>0</v>
      </c>
      <c r="X70" s="119">
        <f t="shared" si="26"/>
        <v>9025557.768</v>
      </c>
      <c r="Y70" s="120">
        <v>0</v>
      </c>
      <c r="Z70" s="119">
        <f t="shared" si="27"/>
        <v>9025557.768</v>
      </c>
    </row>
    <row r="71" spans="1:26" ht="12.75" hidden="1" outlineLevel="1">
      <c r="A71" s="119" t="s">
        <v>192</v>
      </c>
      <c r="C71" s="120" t="s">
        <v>193</v>
      </c>
      <c r="D71" s="120" t="s">
        <v>194</v>
      </c>
      <c r="E71" s="119">
        <v>0</v>
      </c>
      <c r="F71" s="119">
        <v>3516453.714</v>
      </c>
      <c r="G71" s="120">
        <f t="shared" si="21"/>
        <v>3516453.714</v>
      </c>
      <c r="H71" s="119">
        <v>0</v>
      </c>
      <c r="I71" s="119">
        <v>0</v>
      </c>
      <c r="J71" s="119">
        <v>0</v>
      </c>
      <c r="K71" s="119">
        <v>0</v>
      </c>
      <c r="L71" s="119">
        <f t="shared" si="22"/>
        <v>0</v>
      </c>
      <c r="M71" s="119">
        <v>0</v>
      </c>
      <c r="N71" s="119">
        <v>0</v>
      </c>
      <c r="O71" s="119">
        <v>0</v>
      </c>
      <c r="P71" s="119">
        <f t="shared" si="23"/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f t="shared" si="24"/>
        <v>0</v>
      </c>
      <c r="V71" s="120">
        <f t="shared" si="25"/>
        <v>3516453.714</v>
      </c>
      <c r="W71" s="119">
        <v>0</v>
      </c>
      <c r="X71" s="119">
        <f t="shared" si="26"/>
        <v>3516453.714</v>
      </c>
      <c r="Y71" s="120">
        <v>0</v>
      </c>
      <c r="Z71" s="119">
        <f t="shared" si="27"/>
        <v>3516453.714</v>
      </c>
    </row>
    <row r="72" spans="1:26" ht="12.75" hidden="1" outlineLevel="1">
      <c r="A72" s="119" t="s">
        <v>195</v>
      </c>
      <c r="C72" s="120" t="s">
        <v>196</v>
      </c>
      <c r="D72" s="120" t="s">
        <v>197</v>
      </c>
      <c r="E72" s="119">
        <v>0.002</v>
      </c>
      <c r="F72" s="119">
        <v>5057379.048</v>
      </c>
      <c r="G72" s="120">
        <f t="shared" si="21"/>
        <v>5057379.050000001</v>
      </c>
      <c r="H72" s="119">
        <v>131765.87900000002</v>
      </c>
      <c r="I72" s="119">
        <v>0</v>
      </c>
      <c r="J72" s="119">
        <v>0</v>
      </c>
      <c r="K72" s="119">
        <v>0</v>
      </c>
      <c r="L72" s="119">
        <f t="shared" si="22"/>
        <v>0</v>
      </c>
      <c r="M72" s="119">
        <v>0</v>
      </c>
      <c r="N72" s="119">
        <v>0</v>
      </c>
      <c r="O72" s="119">
        <v>0</v>
      </c>
      <c r="P72" s="119">
        <f t="shared" si="23"/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f t="shared" si="24"/>
        <v>0</v>
      </c>
      <c r="V72" s="120">
        <f t="shared" si="25"/>
        <v>5189144.9290000005</v>
      </c>
      <c r="W72" s="119">
        <v>0</v>
      </c>
      <c r="X72" s="119">
        <f t="shared" si="26"/>
        <v>5189144.9290000005</v>
      </c>
      <c r="Y72" s="120">
        <v>0</v>
      </c>
      <c r="Z72" s="119">
        <f t="shared" si="27"/>
        <v>5189144.9290000005</v>
      </c>
    </row>
    <row r="73" spans="1:26" ht="12.75" hidden="1" outlineLevel="1">
      <c r="A73" s="119" t="s">
        <v>198</v>
      </c>
      <c r="C73" s="120" t="s">
        <v>199</v>
      </c>
      <c r="D73" s="120" t="s">
        <v>200</v>
      </c>
      <c r="E73" s="119">
        <v>0</v>
      </c>
      <c r="F73" s="119">
        <v>1903440.165</v>
      </c>
      <c r="G73" s="120">
        <f t="shared" si="21"/>
        <v>1903440.165</v>
      </c>
      <c r="H73" s="119">
        <v>1714480.861</v>
      </c>
      <c r="I73" s="119">
        <v>0</v>
      </c>
      <c r="J73" s="119">
        <v>0</v>
      </c>
      <c r="K73" s="119">
        <v>0</v>
      </c>
      <c r="L73" s="119">
        <f t="shared" si="22"/>
        <v>0</v>
      </c>
      <c r="M73" s="119">
        <v>0</v>
      </c>
      <c r="N73" s="119">
        <v>0</v>
      </c>
      <c r="O73" s="119">
        <v>0</v>
      </c>
      <c r="P73" s="119">
        <f t="shared" si="23"/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f t="shared" si="24"/>
        <v>0</v>
      </c>
      <c r="V73" s="120">
        <f t="shared" si="25"/>
        <v>3617921.026</v>
      </c>
      <c r="W73" s="119">
        <v>0</v>
      </c>
      <c r="X73" s="119">
        <f t="shared" si="26"/>
        <v>3617921.026</v>
      </c>
      <c r="Y73" s="120">
        <v>0</v>
      </c>
      <c r="Z73" s="119">
        <f t="shared" si="27"/>
        <v>3617921.026</v>
      </c>
    </row>
    <row r="74" spans="1:26" ht="12.75" hidden="1" outlineLevel="1">
      <c r="A74" s="119" t="s">
        <v>201</v>
      </c>
      <c r="C74" s="120" t="s">
        <v>202</v>
      </c>
      <c r="D74" s="120" t="s">
        <v>203</v>
      </c>
      <c r="E74" s="119">
        <v>0</v>
      </c>
      <c r="F74" s="119">
        <v>715</v>
      </c>
      <c r="G74" s="120">
        <f t="shared" si="21"/>
        <v>715</v>
      </c>
      <c r="H74" s="119">
        <v>1751.4</v>
      </c>
      <c r="I74" s="119">
        <v>0</v>
      </c>
      <c r="J74" s="119">
        <v>0</v>
      </c>
      <c r="K74" s="119">
        <v>0</v>
      </c>
      <c r="L74" s="119">
        <f t="shared" si="22"/>
        <v>0</v>
      </c>
      <c r="M74" s="119">
        <v>0</v>
      </c>
      <c r="N74" s="119">
        <v>0</v>
      </c>
      <c r="O74" s="119">
        <v>0</v>
      </c>
      <c r="P74" s="119">
        <f t="shared" si="23"/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f t="shared" si="24"/>
        <v>0</v>
      </c>
      <c r="V74" s="120">
        <f t="shared" si="25"/>
        <v>2466.4</v>
      </c>
      <c r="W74" s="119">
        <v>0</v>
      </c>
      <c r="X74" s="119">
        <f t="shared" si="26"/>
        <v>2466.4</v>
      </c>
      <c r="Y74" s="120">
        <v>0</v>
      </c>
      <c r="Z74" s="119">
        <f t="shared" si="27"/>
        <v>2466.4</v>
      </c>
    </row>
    <row r="75" spans="1:26" ht="12.75" hidden="1" outlineLevel="1">
      <c r="A75" s="119" t="s">
        <v>204</v>
      </c>
      <c r="C75" s="120" t="s">
        <v>205</v>
      </c>
      <c r="D75" s="120" t="s">
        <v>206</v>
      </c>
      <c r="E75" s="119">
        <v>0</v>
      </c>
      <c r="F75" s="119">
        <v>800000</v>
      </c>
      <c r="G75" s="120">
        <f t="shared" si="21"/>
        <v>800000</v>
      </c>
      <c r="H75" s="119">
        <v>0</v>
      </c>
      <c r="I75" s="119">
        <v>0</v>
      </c>
      <c r="J75" s="119">
        <v>0</v>
      </c>
      <c r="K75" s="119">
        <v>0</v>
      </c>
      <c r="L75" s="119">
        <f t="shared" si="22"/>
        <v>0</v>
      </c>
      <c r="M75" s="119">
        <v>0</v>
      </c>
      <c r="N75" s="119">
        <v>0</v>
      </c>
      <c r="O75" s="119">
        <v>0</v>
      </c>
      <c r="P75" s="119">
        <f t="shared" si="23"/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f t="shared" si="24"/>
        <v>0</v>
      </c>
      <c r="V75" s="120">
        <f t="shared" si="25"/>
        <v>800000</v>
      </c>
      <c r="W75" s="119">
        <v>0</v>
      </c>
      <c r="X75" s="119">
        <f t="shared" si="26"/>
        <v>800000</v>
      </c>
      <c r="Y75" s="120">
        <v>0</v>
      </c>
      <c r="Z75" s="119">
        <f t="shared" si="27"/>
        <v>800000</v>
      </c>
    </row>
    <row r="76" spans="1:26" ht="12.75" hidden="1" outlineLevel="1">
      <c r="A76" s="119" t="s">
        <v>207</v>
      </c>
      <c r="C76" s="120" t="s">
        <v>208</v>
      </c>
      <c r="D76" s="120" t="s">
        <v>209</v>
      </c>
      <c r="E76" s="119">
        <v>-7917.17</v>
      </c>
      <c r="F76" s="119">
        <v>134421.76</v>
      </c>
      <c r="G76" s="120">
        <f t="shared" si="21"/>
        <v>126504.59000000001</v>
      </c>
      <c r="H76" s="119">
        <v>48765.07</v>
      </c>
      <c r="I76" s="119">
        <v>0</v>
      </c>
      <c r="J76" s="119">
        <v>0</v>
      </c>
      <c r="K76" s="119">
        <v>0</v>
      </c>
      <c r="L76" s="119">
        <f t="shared" si="22"/>
        <v>0</v>
      </c>
      <c r="M76" s="119">
        <v>0</v>
      </c>
      <c r="N76" s="119">
        <v>0</v>
      </c>
      <c r="O76" s="119">
        <v>0</v>
      </c>
      <c r="P76" s="119">
        <f t="shared" si="23"/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f t="shared" si="24"/>
        <v>0</v>
      </c>
      <c r="V76" s="120">
        <f t="shared" si="25"/>
        <v>175269.66</v>
      </c>
      <c r="W76" s="119">
        <v>0</v>
      </c>
      <c r="X76" s="119">
        <f t="shared" si="26"/>
        <v>175269.66</v>
      </c>
      <c r="Y76" s="120">
        <v>379.98</v>
      </c>
      <c r="Z76" s="119">
        <f t="shared" si="27"/>
        <v>175649.64</v>
      </c>
    </row>
    <row r="77" spans="1:26" ht="12.75" hidden="1" outlineLevel="1">
      <c r="A77" s="119" t="s">
        <v>210</v>
      </c>
      <c r="C77" s="120" t="s">
        <v>211</v>
      </c>
      <c r="D77" s="120" t="s">
        <v>212</v>
      </c>
      <c r="E77" s="119">
        <v>0</v>
      </c>
      <c r="F77" s="119">
        <v>5495130.89</v>
      </c>
      <c r="G77" s="120">
        <f t="shared" si="21"/>
        <v>5495130.89</v>
      </c>
      <c r="H77" s="119">
        <v>46994.41</v>
      </c>
      <c r="I77" s="119">
        <v>0</v>
      </c>
      <c r="J77" s="119">
        <v>0</v>
      </c>
      <c r="K77" s="119">
        <v>0</v>
      </c>
      <c r="L77" s="119">
        <f t="shared" si="22"/>
        <v>0</v>
      </c>
      <c r="M77" s="119">
        <v>0</v>
      </c>
      <c r="N77" s="119">
        <v>0</v>
      </c>
      <c r="O77" s="119">
        <v>0</v>
      </c>
      <c r="P77" s="119">
        <f t="shared" si="23"/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f t="shared" si="24"/>
        <v>0</v>
      </c>
      <c r="V77" s="120">
        <f t="shared" si="25"/>
        <v>5542125.3</v>
      </c>
      <c r="W77" s="119">
        <v>0</v>
      </c>
      <c r="X77" s="119">
        <f t="shared" si="26"/>
        <v>5542125.3</v>
      </c>
      <c r="Y77" s="120">
        <v>0</v>
      </c>
      <c r="Z77" s="119">
        <f t="shared" si="27"/>
        <v>5542125.3</v>
      </c>
    </row>
    <row r="78" spans="1:26" ht="12.75" hidden="1" outlineLevel="1">
      <c r="A78" s="119" t="s">
        <v>213</v>
      </c>
      <c r="C78" s="120" t="s">
        <v>214</v>
      </c>
      <c r="D78" s="120" t="s">
        <v>215</v>
      </c>
      <c r="E78" s="119">
        <v>0</v>
      </c>
      <c r="F78" s="119">
        <v>36723.21</v>
      </c>
      <c r="G78" s="120">
        <f t="shared" si="21"/>
        <v>36723.21</v>
      </c>
      <c r="H78" s="119">
        <v>0</v>
      </c>
      <c r="I78" s="119">
        <v>0</v>
      </c>
      <c r="J78" s="119">
        <v>0</v>
      </c>
      <c r="K78" s="119">
        <v>0</v>
      </c>
      <c r="L78" s="119">
        <f t="shared" si="22"/>
        <v>0</v>
      </c>
      <c r="M78" s="119">
        <v>0</v>
      </c>
      <c r="N78" s="119">
        <v>0</v>
      </c>
      <c r="O78" s="119">
        <v>0</v>
      </c>
      <c r="P78" s="119">
        <f t="shared" si="23"/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f t="shared" si="24"/>
        <v>0</v>
      </c>
      <c r="V78" s="120">
        <f t="shared" si="25"/>
        <v>36723.21</v>
      </c>
      <c r="W78" s="119">
        <v>0</v>
      </c>
      <c r="X78" s="119">
        <f t="shared" si="26"/>
        <v>36723.21</v>
      </c>
      <c r="Y78" s="120">
        <v>0</v>
      </c>
      <c r="Z78" s="119">
        <f t="shared" si="27"/>
        <v>36723.21</v>
      </c>
    </row>
    <row r="79" spans="1:27" ht="12.75" collapsed="1">
      <c r="A79" s="221" t="s">
        <v>216</v>
      </c>
      <c r="B79" s="222"/>
      <c r="C79" s="221" t="s">
        <v>217</v>
      </c>
      <c r="D79" s="223"/>
      <c r="E79" s="198">
        <v>-7917.17</v>
      </c>
      <c r="F79" s="198">
        <v>129930520.18200003</v>
      </c>
      <c r="G79" s="101">
        <f t="shared" si="21"/>
        <v>129922603.01200002</v>
      </c>
      <c r="H79" s="101">
        <v>20800739.981000002</v>
      </c>
      <c r="I79" s="101">
        <v>0</v>
      </c>
      <c r="J79" s="101">
        <v>0</v>
      </c>
      <c r="K79" s="101">
        <v>0</v>
      </c>
      <c r="L79" s="101">
        <f t="shared" si="22"/>
        <v>0</v>
      </c>
      <c r="M79" s="101">
        <v>0</v>
      </c>
      <c r="N79" s="101">
        <v>0</v>
      </c>
      <c r="O79" s="101">
        <v>0</v>
      </c>
      <c r="P79" s="101">
        <f t="shared" si="23"/>
        <v>0</v>
      </c>
      <c r="Q79" s="101">
        <v>0</v>
      </c>
      <c r="R79" s="101">
        <v>0</v>
      </c>
      <c r="S79" s="101">
        <v>0</v>
      </c>
      <c r="T79" s="101">
        <v>0</v>
      </c>
      <c r="U79" s="101">
        <f t="shared" si="24"/>
        <v>0</v>
      </c>
      <c r="V79" s="101">
        <f t="shared" si="25"/>
        <v>150723342.99300003</v>
      </c>
      <c r="W79" s="101">
        <v>0</v>
      </c>
      <c r="X79" s="101">
        <f t="shared" si="26"/>
        <v>150723342.99300003</v>
      </c>
      <c r="Y79" s="101">
        <v>99501.12</v>
      </c>
      <c r="Z79" s="101">
        <f t="shared" si="27"/>
        <v>150822844.11300004</v>
      </c>
      <c r="AA79" s="221"/>
    </row>
    <row r="80" spans="1:26" ht="12.75" hidden="1" outlineLevel="1">
      <c r="A80" s="119" t="s">
        <v>218</v>
      </c>
      <c r="C80" s="120" t="s">
        <v>1983</v>
      </c>
      <c r="D80" s="120" t="s">
        <v>219</v>
      </c>
      <c r="E80" s="119">
        <v>0</v>
      </c>
      <c r="F80" s="119">
        <v>15905.75</v>
      </c>
      <c r="G80" s="120">
        <f t="shared" si="21"/>
        <v>15905.75</v>
      </c>
      <c r="H80" s="119">
        <v>835.48</v>
      </c>
      <c r="I80" s="119">
        <v>0</v>
      </c>
      <c r="J80" s="119">
        <v>0</v>
      </c>
      <c r="K80" s="119">
        <v>0</v>
      </c>
      <c r="L80" s="119">
        <f t="shared" si="22"/>
        <v>0</v>
      </c>
      <c r="M80" s="119">
        <v>0</v>
      </c>
      <c r="N80" s="119">
        <v>0</v>
      </c>
      <c r="O80" s="119">
        <v>0</v>
      </c>
      <c r="P80" s="119">
        <f t="shared" si="23"/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f t="shared" si="24"/>
        <v>0</v>
      </c>
      <c r="V80" s="120">
        <f t="shared" si="25"/>
        <v>16741.23</v>
      </c>
      <c r="W80" s="119">
        <v>0</v>
      </c>
      <c r="X80" s="119">
        <f t="shared" si="26"/>
        <v>16741.23</v>
      </c>
      <c r="Y80" s="120">
        <v>0</v>
      </c>
      <c r="Z80" s="119">
        <f t="shared" si="27"/>
        <v>16741.23</v>
      </c>
    </row>
    <row r="81" spans="1:26" ht="12.75" hidden="1" outlineLevel="1">
      <c r="A81" s="119" t="s">
        <v>220</v>
      </c>
      <c r="C81" s="120" t="s">
        <v>221</v>
      </c>
      <c r="D81" s="120" t="s">
        <v>222</v>
      </c>
      <c r="E81" s="119">
        <v>0</v>
      </c>
      <c r="F81" s="119">
        <v>8394925.029999997</v>
      </c>
      <c r="G81" s="120">
        <f t="shared" si="21"/>
        <v>8394925.029999997</v>
      </c>
      <c r="H81" s="119">
        <v>1154966.64</v>
      </c>
      <c r="I81" s="119">
        <v>0</v>
      </c>
      <c r="J81" s="119">
        <v>0</v>
      </c>
      <c r="K81" s="119">
        <v>0</v>
      </c>
      <c r="L81" s="119">
        <f t="shared" si="22"/>
        <v>0</v>
      </c>
      <c r="M81" s="119">
        <v>0</v>
      </c>
      <c r="N81" s="119">
        <v>0</v>
      </c>
      <c r="O81" s="119">
        <v>0</v>
      </c>
      <c r="P81" s="119">
        <f t="shared" si="23"/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f t="shared" si="24"/>
        <v>0</v>
      </c>
      <c r="V81" s="120">
        <f t="shared" si="25"/>
        <v>9549891.669999998</v>
      </c>
      <c r="W81" s="119">
        <v>0</v>
      </c>
      <c r="X81" s="119">
        <f t="shared" si="26"/>
        <v>9549891.669999998</v>
      </c>
      <c r="Y81" s="120">
        <v>22139.23</v>
      </c>
      <c r="Z81" s="119">
        <f t="shared" si="27"/>
        <v>9572030.899999999</v>
      </c>
    </row>
    <row r="82" spans="1:26" ht="12.75" hidden="1" outlineLevel="1">
      <c r="A82" s="119" t="s">
        <v>223</v>
      </c>
      <c r="C82" s="120" t="s">
        <v>224</v>
      </c>
      <c r="D82" s="120" t="s">
        <v>225</v>
      </c>
      <c r="E82" s="119">
        <v>0</v>
      </c>
      <c r="F82" s="119">
        <v>1750090.93</v>
      </c>
      <c r="G82" s="120">
        <f t="shared" si="21"/>
        <v>1750090.93</v>
      </c>
      <c r="H82" s="119">
        <v>261020.367</v>
      </c>
      <c r="I82" s="119">
        <v>0</v>
      </c>
      <c r="J82" s="119">
        <v>0</v>
      </c>
      <c r="K82" s="119">
        <v>0</v>
      </c>
      <c r="L82" s="119">
        <f t="shared" si="22"/>
        <v>0</v>
      </c>
      <c r="M82" s="119">
        <v>0</v>
      </c>
      <c r="N82" s="119">
        <v>0</v>
      </c>
      <c r="O82" s="119">
        <v>0</v>
      </c>
      <c r="P82" s="119">
        <f t="shared" si="23"/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f t="shared" si="24"/>
        <v>0</v>
      </c>
      <c r="V82" s="120">
        <f t="shared" si="25"/>
        <v>2011111.297</v>
      </c>
      <c r="W82" s="119">
        <v>0</v>
      </c>
      <c r="X82" s="119">
        <f t="shared" si="26"/>
        <v>2011111.297</v>
      </c>
      <c r="Y82" s="120">
        <v>0</v>
      </c>
      <c r="Z82" s="119">
        <f t="shared" si="27"/>
        <v>2011111.297</v>
      </c>
    </row>
    <row r="83" spans="1:26" ht="12.75" hidden="1" outlineLevel="1">
      <c r="A83" s="119" t="s">
        <v>226</v>
      </c>
      <c r="C83" s="120" t="s">
        <v>227</v>
      </c>
      <c r="D83" s="120" t="s">
        <v>228</v>
      </c>
      <c r="E83" s="119">
        <v>0</v>
      </c>
      <c r="F83" s="119">
        <v>5371511.933999999</v>
      </c>
      <c r="G83" s="120">
        <f t="shared" si="21"/>
        <v>5371511.933999999</v>
      </c>
      <c r="H83" s="119">
        <v>1510751.139</v>
      </c>
      <c r="I83" s="119">
        <v>0</v>
      </c>
      <c r="J83" s="119">
        <v>0</v>
      </c>
      <c r="K83" s="119">
        <v>0</v>
      </c>
      <c r="L83" s="119">
        <f t="shared" si="22"/>
        <v>0</v>
      </c>
      <c r="M83" s="119">
        <v>0</v>
      </c>
      <c r="N83" s="119">
        <v>0</v>
      </c>
      <c r="O83" s="119">
        <v>0</v>
      </c>
      <c r="P83" s="119">
        <f t="shared" si="23"/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f t="shared" si="24"/>
        <v>0</v>
      </c>
      <c r="V83" s="120">
        <f t="shared" si="25"/>
        <v>6882263.072999999</v>
      </c>
      <c r="W83" s="119">
        <v>0</v>
      </c>
      <c r="X83" s="119">
        <f t="shared" si="26"/>
        <v>6882263.072999999</v>
      </c>
      <c r="Y83" s="120">
        <v>0</v>
      </c>
      <c r="Z83" s="119">
        <f t="shared" si="27"/>
        <v>6882263.072999999</v>
      </c>
    </row>
    <row r="84" spans="1:26" ht="12.75" hidden="1" outlineLevel="1">
      <c r="A84" s="119" t="s">
        <v>229</v>
      </c>
      <c r="C84" s="120" t="s">
        <v>230</v>
      </c>
      <c r="D84" s="120" t="s">
        <v>231</v>
      </c>
      <c r="E84" s="119">
        <v>0</v>
      </c>
      <c r="F84" s="119">
        <v>27842.301</v>
      </c>
      <c r="G84" s="120">
        <f t="shared" si="21"/>
        <v>27842.301</v>
      </c>
      <c r="H84" s="119">
        <v>12960.1</v>
      </c>
      <c r="I84" s="119">
        <v>0</v>
      </c>
      <c r="J84" s="119">
        <v>0</v>
      </c>
      <c r="K84" s="119">
        <v>0</v>
      </c>
      <c r="L84" s="119">
        <f t="shared" si="22"/>
        <v>0</v>
      </c>
      <c r="M84" s="119">
        <v>0</v>
      </c>
      <c r="N84" s="119">
        <v>0</v>
      </c>
      <c r="O84" s="119">
        <v>0</v>
      </c>
      <c r="P84" s="119">
        <f t="shared" si="23"/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f t="shared" si="24"/>
        <v>0</v>
      </c>
      <c r="V84" s="120">
        <f t="shared" si="25"/>
        <v>40802.401</v>
      </c>
      <c r="W84" s="119">
        <v>0</v>
      </c>
      <c r="X84" s="119">
        <f t="shared" si="26"/>
        <v>40802.401</v>
      </c>
      <c r="Y84" s="120">
        <v>0</v>
      </c>
      <c r="Z84" s="119">
        <f t="shared" si="27"/>
        <v>40802.401</v>
      </c>
    </row>
    <row r="85" spans="1:26" ht="12.75" hidden="1" outlineLevel="1">
      <c r="A85" s="119" t="s">
        <v>232</v>
      </c>
      <c r="C85" s="120" t="s">
        <v>233</v>
      </c>
      <c r="D85" s="120" t="s">
        <v>234</v>
      </c>
      <c r="E85" s="119">
        <v>0</v>
      </c>
      <c r="F85" s="119">
        <v>4510959.221999999</v>
      </c>
      <c r="G85" s="120">
        <f t="shared" si="21"/>
        <v>4510959.221999999</v>
      </c>
      <c r="H85" s="119">
        <v>512407.15</v>
      </c>
      <c r="I85" s="119">
        <v>0</v>
      </c>
      <c r="J85" s="119">
        <v>0</v>
      </c>
      <c r="K85" s="119">
        <v>0</v>
      </c>
      <c r="L85" s="119">
        <f t="shared" si="22"/>
        <v>0</v>
      </c>
      <c r="M85" s="119">
        <v>0</v>
      </c>
      <c r="N85" s="119">
        <v>0</v>
      </c>
      <c r="O85" s="119">
        <v>0</v>
      </c>
      <c r="P85" s="119">
        <f t="shared" si="23"/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f t="shared" si="24"/>
        <v>0</v>
      </c>
      <c r="V85" s="120">
        <f t="shared" si="25"/>
        <v>5023366.3719999995</v>
      </c>
      <c r="W85" s="119">
        <v>0</v>
      </c>
      <c r="X85" s="119">
        <f t="shared" si="26"/>
        <v>5023366.3719999995</v>
      </c>
      <c r="Y85" s="120">
        <v>0</v>
      </c>
      <c r="Z85" s="119">
        <f t="shared" si="27"/>
        <v>5023366.3719999995</v>
      </c>
    </row>
    <row r="86" spans="1:26" ht="12.75" hidden="1" outlineLevel="1">
      <c r="A86" s="119" t="s">
        <v>235</v>
      </c>
      <c r="C86" s="120" t="s">
        <v>236</v>
      </c>
      <c r="D86" s="120" t="s">
        <v>237</v>
      </c>
      <c r="E86" s="119">
        <v>0</v>
      </c>
      <c r="F86" s="119">
        <v>3154429.298</v>
      </c>
      <c r="G86" s="120">
        <f t="shared" si="21"/>
        <v>3154429.298</v>
      </c>
      <c r="H86" s="119">
        <v>519660.512</v>
      </c>
      <c r="I86" s="119">
        <v>0</v>
      </c>
      <c r="J86" s="119">
        <v>0</v>
      </c>
      <c r="K86" s="119">
        <v>0</v>
      </c>
      <c r="L86" s="119">
        <f t="shared" si="22"/>
        <v>0</v>
      </c>
      <c r="M86" s="119">
        <v>0</v>
      </c>
      <c r="N86" s="119">
        <v>0</v>
      </c>
      <c r="O86" s="119">
        <v>0</v>
      </c>
      <c r="P86" s="119">
        <f t="shared" si="23"/>
        <v>0</v>
      </c>
      <c r="Q86" s="120">
        <v>0</v>
      </c>
      <c r="R86" s="120">
        <v>0</v>
      </c>
      <c r="S86" s="120">
        <v>0</v>
      </c>
      <c r="T86" s="120">
        <v>0</v>
      </c>
      <c r="U86" s="120">
        <f t="shared" si="24"/>
        <v>0</v>
      </c>
      <c r="V86" s="120">
        <f t="shared" si="25"/>
        <v>3674089.81</v>
      </c>
      <c r="W86" s="119">
        <v>0</v>
      </c>
      <c r="X86" s="119">
        <f t="shared" si="26"/>
        <v>3674089.81</v>
      </c>
      <c r="Y86" s="120">
        <v>1520.61</v>
      </c>
      <c r="Z86" s="119">
        <f t="shared" si="27"/>
        <v>3675610.42</v>
      </c>
    </row>
    <row r="87" spans="1:26" ht="12.75" hidden="1" outlineLevel="1">
      <c r="A87" s="119" t="s">
        <v>238</v>
      </c>
      <c r="C87" s="120" t="s">
        <v>239</v>
      </c>
      <c r="D87" s="120" t="s">
        <v>240</v>
      </c>
      <c r="E87" s="119">
        <v>-0.001</v>
      </c>
      <c r="F87" s="119">
        <v>972773.566</v>
      </c>
      <c r="G87" s="120">
        <f t="shared" si="21"/>
        <v>972773.565</v>
      </c>
      <c r="H87" s="119">
        <v>52879.225</v>
      </c>
      <c r="I87" s="119">
        <v>0</v>
      </c>
      <c r="J87" s="119">
        <v>0</v>
      </c>
      <c r="K87" s="119">
        <v>0</v>
      </c>
      <c r="L87" s="119">
        <f t="shared" si="22"/>
        <v>0</v>
      </c>
      <c r="M87" s="119">
        <v>0</v>
      </c>
      <c r="N87" s="119">
        <v>0</v>
      </c>
      <c r="O87" s="119">
        <v>0</v>
      </c>
      <c r="P87" s="119">
        <f t="shared" si="23"/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f t="shared" si="24"/>
        <v>0</v>
      </c>
      <c r="V87" s="120">
        <f t="shared" si="25"/>
        <v>1025652.7899999999</v>
      </c>
      <c r="W87" s="119">
        <v>0</v>
      </c>
      <c r="X87" s="119">
        <f t="shared" si="26"/>
        <v>1025652.7899999999</v>
      </c>
      <c r="Y87" s="120">
        <v>0</v>
      </c>
      <c r="Z87" s="119">
        <f t="shared" si="27"/>
        <v>1025652.7899999999</v>
      </c>
    </row>
    <row r="88" spans="1:26" ht="12.75" hidden="1" outlineLevel="1">
      <c r="A88" s="119" t="s">
        <v>241</v>
      </c>
      <c r="C88" s="120" t="s">
        <v>242</v>
      </c>
      <c r="D88" s="120" t="s">
        <v>243</v>
      </c>
      <c r="E88" s="119">
        <v>-0.001</v>
      </c>
      <c r="F88" s="119">
        <v>2167281.3929999997</v>
      </c>
      <c r="G88" s="120">
        <f t="shared" si="21"/>
        <v>2167281.3919999995</v>
      </c>
      <c r="H88" s="119">
        <v>156778.079</v>
      </c>
      <c r="I88" s="119">
        <v>0</v>
      </c>
      <c r="J88" s="119">
        <v>0</v>
      </c>
      <c r="K88" s="119">
        <v>0</v>
      </c>
      <c r="L88" s="119">
        <f t="shared" si="22"/>
        <v>0</v>
      </c>
      <c r="M88" s="119">
        <v>0</v>
      </c>
      <c r="N88" s="119">
        <v>0</v>
      </c>
      <c r="O88" s="119">
        <v>0</v>
      </c>
      <c r="P88" s="119">
        <f t="shared" si="23"/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f t="shared" si="24"/>
        <v>0</v>
      </c>
      <c r="V88" s="120">
        <f t="shared" si="25"/>
        <v>2324059.4709999994</v>
      </c>
      <c r="W88" s="119">
        <v>0</v>
      </c>
      <c r="X88" s="119">
        <f t="shared" si="26"/>
        <v>2324059.4709999994</v>
      </c>
      <c r="Y88" s="120">
        <v>0</v>
      </c>
      <c r="Z88" s="119">
        <f t="shared" si="27"/>
        <v>2324059.4709999994</v>
      </c>
    </row>
    <row r="89" spans="1:26" ht="12.75" hidden="1" outlineLevel="1">
      <c r="A89" s="119" t="s">
        <v>244</v>
      </c>
      <c r="C89" s="120" t="s">
        <v>245</v>
      </c>
      <c r="D89" s="120" t="s">
        <v>246</v>
      </c>
      <c r="E89" s="119">
        <v>0</v>
      </c>
      <c r="F89" s="119">
        <v>921040.667</v>
      </c>
      <c r="G89" s="120">
        <f t="shared" si="21"/>
        <v>921040.667</v>
      </c>
      <c r="H89" s="119">
        <v>0</v>
      </c>
      <c r="I89" s="119">
        <v>0</v>
      </c>
      <c r="J89" s="119">
        <v>0</v>
      </c>
      <c r="K89" s="119">
        <v>0</v>
      </c>
      <c r="L89" s="119">
        <f t="shared" si="22"/>
        <v>0</v>
      </c>
      <c r="M89" s="119">
        <v>0</v>
      </c>
      <c r="N89" s="119">
        <v>0</v>
      </c>
      <c r="O89" s="119">
        <v>0</v>
      </c>
      <c r="P89" s="119">
        <f t="shared" si="23"/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f t="shared" si="24"/>
        <v>0</v>
      </c>
      <c r="V89" s="120">
        <f t="shared" si="25"/>
        <v>921040.667</v>
      </c>
      <c r="W89" s="119">
        <v>0</v>
      </c>
      <c r="X89" s="119">
        <f t="shared" si="26"/>
        <v>921040.667</v>
      </c>
      <c r="Y89" s="120">
        <v>0</v>
      </c>
      <c r="Z89" s="119">
        <f t="shared" si="27"/>
        <v>921040.667</v>
      </c>
    </row>
    <row r="90" spans="1:26" ht="12.75" hidden="1" outlineLevel="1">
      <c r="A90" s="119" t="s">
        <v>247</v>
      </c>
      <c r="C90" s="120" t="s">
        <v>248</v>
      </c>
      <c r="D90" s="120" t="s">
        <v>249</v>
      </c>
      <c r="E90" s="119">
        <v>0.004</v>
      </c>
      <c r="F90" s="119">
        <v>1226305.745</v>
      </c>
      <c r="G90" s="120">
        <f t="shared" si="21"/>
        <v>1226305.749</v>
      </c>
      <c r="H90" s="119">
        <v>8165.971</v>
      </c>
      <c r="I90" s="119">
        <v>0</v>
      </c>
      <c r="J90" s="119">
        <v>0</v>
      </c>
      <c r="K90" s="119">
        <v>0</v>
      </c>
      <c r="L90" s="119">
        <f t="shared" si="22"/>
        <v>0</v>
      </c>
      <c r="M90" s="119">
        <v>0</v>
      </c>
      <c r="N90" s="119">
        <v>0</v>
      </c>
      <c r="O90" s="119">
        <v>0</v>
      </c>
      <c r="P90" s="119">
        <f t="shared" si="23"/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f t="shared" si="24"/>
        <v>0</v>
      </c>
      <c r="V90" s="120">
        <f t="shared" si="25"/>
        <v>1234471.72</v>
      </c>
      <c r="W90" s="119">
        <v>0</v>
      </c>
      <c r="X90" s="119">
        <f t="shared" si="26"/>
        <v>1234471.72</v>
      </c>
      <c r="Y90" s="120">
        <v>0</v>
      </c>
      <c r="Z90" s="119">
        <f t="shared" si="27"/>
        <v>1234471.72</v>
      </c>
    </row>
    <row r="91" spans="1:26" ht="12.75" hidden="1" outlineLevel="1">
      <c r="A91" s="119" t="s">
        <v>250</v>
      </c>
      <c r="C91" s="120" t="s">
        <v>251</v>
      </c>
      <c r="D91" s="120" t="s">
        <v>252</v>
      </c>
      <c r="E91" s="119">
        <v>0</v>
      </c>
      <c r="F91" s="119">
        <v>19757.224000000002</v>
      </c>
      <c r="G91" s="120">
        <f t="shared" si="21"/>
        <v>19757.224000000002</v>
      </c>
      <c r="H91" s="119">
        <v>6969.632</v>
      </c>
      <c r="I91" s="119">
        <v>0</v>
      </c>
      <c r="J91" s="119">
        <v>0</v>
      </c>
      <c r="K91" s="119">
        <v>0</v>
      </c>
      <c r="L91" s="119">
        <f t="shared" si="22"/>
        <v>0</v>
      </c>
      <c r="M91" s="119">
        <v>0</v>
      </c>
      <c r="N91" s="119">
        <v>0</v>
      </c>
      <c r="O91" s="119">
        <v>0</v>
      </c>
      <c r="P91" s="119">
        <f t="shared" si="23"/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f t="shared" si="24"/>
        <v>0</v>
      </c>
      <c r="V91" s="120">
        <f t="shared" si="25"/>
        <v>26726.856</v>
      </c>
      <c r="W91" s="119">
        <v>0</v>
      </c>
      <c r="X91" s="119">
        <f t="shared" si="26"/>
        <v>26726.856</v>
      </c>
      <c r="Y91" s="120">
        <v>0</v>
      </c>
      <c r="Z91" s="119">
        <f t="shared" si="27"/>
        <v>26726.856</v>
      </c>
    </row>
    <row r="92" spans="1:26" ht="12.75" hidden="1" outlineLevel="1">
      <c r="A92" s="119" t="s">
        <v>253</v>
      </c>
      <c r="C92" s="120" t="s">
        <v>254</v>
      </c>
      <c r="D92" s="120" t="s">
        <v>255</v>
      </c>
      <c r="E92" s="119">
        <v>0</v>
      </c>
      <c r="F92" s="119">
        <v>15.29</v>
      </c>
      <c r="G92" s="120">
        <f t="shared" si="21"/>
        <v>15.29</v>
      </c>
      <c r="H92" s="119">
        <v>0</v>
      </c>
      <c r="I92" s="119">
        <v>0</v>
      </c>
      <c r="J92" s="119">
        <v>0</v>
      </c>
      <c r="K92" s="119">
        <v>0</v>
      </c>
      <c r="L92" s="119">
        <f t="shared" si="22"/>
        <v>0</v>
      </c>
      <c r="M92" s="119">
        <v>0</v>
      </c>
      <c r="N92" s="119">
        <v>0</v>
      </c>
      <c r="O92" s="119">
        <v>0</v>
      </c>
      <c r="P92" s="119">
        <f t="shared" si="23"/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f t="shared" si="24"/>
        <v>0</v>
      </c>
      <c r="V92" s="120">
        <f t="shared" si="25"/>
        <v>15.29</v>
      </c>
      <c r="W92" s="119">
        <v>0</v>
      </c>
      <c r="X92" s="119">
        <f t="shared" si="26"/>
        <v>15.29</v>
      </c>
      <c r="Y92" s="120">
        <v>0</v>
      </c>
      <c r="Z92" s="119">
        <f t="shared" si="27"/>
        <v>15.29</v>
      </c>
    </row>
    <row r="93" spans="1:26" ht="12.75" hidden="1" outlineLevel="1">
      <c r="A93" s="119" t="s">
        <v>256</v>
      </c>
      <c r="C93" s="120" t="s">
        <v>257</v>
      </c>
      <c r="D93" s="120" t="s">
        <v>258</v>
      </c>
      <c r="E93" s="119">
        <v>0</v>
      </c>
      <c r="F93" s="119">
        <v>75618.59</v>
      </c>
      <c r="G93" s="120">
        <f t="shared" si="21"/>
        <v>75618.59</v>
      </c>
      <c r="H93" s="119">
        <v>1630.36</v>
      </c>
      <c r="I93" s="119">
        <v>0</v>
      </c>
      <c r="J93" s="119">
        <v>0</v>
      </c>
      <c r="K93" s="119">
        <v>0</v>
      </c>
      <c r="L93" s="119">
        <f t="shared" si="22"/>
        <v>0</v>
      </c>
      <c r="M93" s="119">
        <v>0</v>
      </c>
      <c r="N93" s="119">
        <v>0</v>
      </c>
      <c r="O93" s="119">
        <v>0</v>
      </c>
      <c r="P93" s="119">
        <f t="shared" si="23"/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f t="shared" si="24"/>
        <v>0</v>
      </c>
      <c r="V93" s="120">
        <f t="shared" si="25"/>
        <v>77248.95</v>
      </c>
      <c r="W93" s="119">
        <v>0</v>
      </c>
      <c r="X93" s="119">
        <f t="shared" si="26"/>
        <v>77248.95</v>
      </c>
      <c r="Y93" s="120">
        <v>0</v>
      </c>
      <c r="Z93" s="119">
        <f t="shared" si="27"/>
        <v>77248.95</v>
      </c>
    </row>
    <row r="94" spans="1:26" ht="12.75" hidden="1" outlineLevel="1">
      <c r="A94" s="119" t="s">
        <v>259</v>
      </c>
      <c r="C94" s="120" t="s">
        <v>260</v>
      </c>
      <c r="D94" s="120" t="s">
        <v>261</v>
      </c>
      <c r="E94" s="119">
        <v>0</v>
      </c>
      <c r="F94" s="119">
        <v>71298.52</v>
      </c>
      <c r="G94" s="120">
        <f t="shared" si="21"/>
        <v>71298.52</v>
      </c>
      <c r="H94" s="119">
        <v>0</v>
      </c>
      <c r="I94" s="119">
        <v>0</v>
      </c>
      <c r="J94" s="119">
        <v>0</v>
      </c>
      <c r="K94" s="119">
        <v>0</v>
      </c>
      <c r="L94" s="119">
        <f t="shared" si="22"/>
        <v>0</v>
      </c>
      <c r="M94" s="119">
        <v>0</v>
      </c>
      <c r="N94" s="119">
        <v>0</v>
      </c>
      <c r="O94" s="119">
        <v>0</v>
      </c>
      <c r="P94" s="119">
        <f t="shared" si="23"/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f t="shared" si="24"/>
        <v>0</v>
      </c>
      <c r="V94" s="120">
        <f t="shared" si="25"/>
        <v>71298.52</v>
      </c>
      <c r="W94" s="119">
        <v>0</v>
      </c>
      <c r="X94" s="119">
        <f t="shared" si="26"/>
        <v>71298.52</v>
      </c>
      <c r="Y94" s="120">
        <v>0</v>
      </c>
      <c r="Z94" s="119">
        <f t="shared" si="27"/>
        <v>71298.52</v>
      </c>
    </row>
    <row r="95" spans="1:26" ht="12.75" hidden="1" outlineLevel="1">
      <c r="A95" s="119" t="s">
        <v>262</v>
      </c>
      <c r="C95" s="120" t="s">
        <v>263</v>
      </c>
      <c r="D95" s="120" t="s">
        <v>264</v>
      </c>
      <c r="E95" s="119">
        <v>-1618.28</v>
      </c>
      <c r="F95" s="119">
        <v>23428.64</v>
      </c>
      <c r="G95" s="120">
        <f t="shared" si="21"/>
        <v>21810.36</v>
      </c>
      <c r="H95" s="119">
        <v>8085.05</v>
      </c>
      <c r="I95" s="119">
        <v>0</v>
      </c>
      <c r="J95" s="119">
        <v>0</v>
      </c>
      <c r="K95" s="119">
        <v>0</v>
      </c>
      <c r="L95" s="119">
        <f t="shared" si="22"/>
        <v>0</v>
      </c>
      <c r="M95" s="119">
        <v>0</v>
      </c>
      <c r="N95" s="119">
        <v>0</v>
      </c>
      <c r="O95" s="119">
        <v>0</v>
      </c>
      <c r="P95" s="119">
        <f t="shared" si="23"/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f t="shared" si="24"/>
        <v>0</v>
      </c>
      <c r="V95" s="120">
        <f t="shared" si="25"/>
        <v>29895.41</v>
      </c>
      <c r="W95" s="119">
        <v>0</v>
      </c>
      <c r="X95" s="119">
        <f t="shared" si="26"/>
        <v>29895.41</v>
      </c>
      <c r="Y95" s="120">
        <v>63</v>
      </c>
      <c r="Z95" s="119">
        <f t="shared" si="27"/>
        <v>29958.41</v>
      </c>
    </row>
    <row r="96" spans="1:26" ht="12.75" hidden="1" outlineLevel="1">
      <c r="A96" s="119" t="s">
        <v>265</v>
      </c>
      <c r="C96" s="120" t="s">
        <v>266</v>
      </c>
      <c r="D96" s="120" t="s">
        <v>267</v>
      </c>
      <c r="E96" s="119">
        <v>0</v>
      </c>
      <c r="F96" s="119">
        <v>2811.66</v>
      </c>
      <c r="G96" s="120">
        <f t="shared" si="21"/>
        <v>2811.66</v>
      </c>
      <c r="H96" s="119">
        <v>109.88</v>
      </c>
      <c r="I96" s="119">
        <v>0</v>
      </c>
      <c r="J96" s="119">
        <v>0</v>
      </c>
      <c r="K96" s="119">
        <v>0</v>
      </c>
      <c r="L96" s="119">
        <f t="shared" si="22"/>
        <v>0</v>
      </c>
      <c r="M96" s="119">
        <v>0</v>
      </c>
      <c r="N96" s="119">
        <v>0</v>
      </c>
      <c r="O96" s="119">
        <v>0</v>
      </c>
      <c r="P96" s="119">
        <f t="shared" si="23"/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f t="shared" si="24"/>
        <v>0</v>
      </c>
      <c r="V96" s="120">
        <f t="shared" si="25"/>
        <v>2921.54</v>
      </c>
      <c r="W96" s="119">
        <v>0</v>
      </c>
      <c r="X96" s="119">
        <f t="shared" si="26"/>
        <v>2921.54</v>
      </c>
      <c r="Y96" s="120">
        <v>0</v>
      </c>
      <c r="Z96" s="119">
        <f t="shared" si="27"/>
        <v>2921.54</v>
      </c>
    </row>
    <row r="97" spans="1:27" ht="12.75" collapsed="1">
      <c r="A97" s="221" t="s">
        <v>268</v>
      </c>
      <c r="B97" s="222"/>
      <c r="C97" s="221" t="s">
        <v>1983</v>
      </c>
      <c r="D97" s="223"/>
      <c r="E97" s="198">
        <v>-1618.278</v>
      </c>
      <c r="F97" s="198">
        <v>28705995.759999994</v>
      </c>
      <c r="G97" s="101">
        <f t="shared" si="21"/>
        <v>28704377.481999993</v>
      </c>
      <c r="H97" s="101">
        <v>4207219.585000002</v>
      </c>
      <c r="I97" s="101">
        <v>0</v>
      </c>
      <c r="J97" s="101">
        <v>0</v>
      </c>
      <c r="K97" s="101">
        <v>0</v>
      </c>
      <c r="L97" s="101">
        <f t="shared" si="22"/>
        <v>0</v>
      </c>
      <c r="M97" s="101">
        <v>0</v>
      </c>
      <c r="N97" s="101">
        <v>0</v>
      </c>
      <c r="O97" s="101">
        <v>0</v>
      </c>
      <c r="P97" s="101">
        <f t="shared" si="23"/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f t="shared" si="24"/>
        <v>0</v>
      </c>
      <c r="V97" s="101">
        <f t="shared" si="25"/>
        <v>32911597.066999994</v>
      </c>
      <c r="W97" s="101">
        <v>0</v>
      </c>
      <c r="X97" s="101">
        <f t="shared" si="26"/>
        <v>32911597.066999994</v>
      </c>
      <c r="Y97" s="101">
        <v>23722.84</v>
      </c>
      <c r="Z97" s="101">
        <f t="shared" si="27"/>
        <v>32935319.906999994</v>
      </c>
      <c r="AA97" s="221"/>
    </row>
    <row r="98" spans="1:26" ht="12.75" hidden="1" outlineLevel="1">
      <c r="A98" s="119" t="s">
        <v>269</v>
      </c>
      <c r="C98" s="120" t="s">
        <v>270</v>
      </c>
      <c r="D98" s="120" t="s">
        <v>271</v>
      </c>
      <c r="E98" s="119">
        <v>0</v>
      </c>
      <c r="F98" s="119">
        <v>-13494268.093</v>
      </c>
      <c r="G98" s="120">
        <f t="shared" si="21"/>
        <v>-13494268.093</v>
      </c>
      <c r="H98" s="119">
        <v>-23152.44</v>
      </c>
      <c r="I98" s="119">
        <v>0</v>
      </c>
      <c r="J98" s="119">
        <v>0</v>
      </c>
      <c r="K98" s="119">
        <v>0</v>
      </c>
      <c r="L98" s="119">
        <f t="shared" si="22"/>
        <v>0</v>
      </c>
      <c r="M98" s="119">
        <v>0</v>
      </c>
      <c r="N98" s="119">
        <v>-1286</v>
      </c>
      <c r="O98" s="119">
        <v>0</v>
      </c>
      <c r="P98" s="119">
        <f t="shared" si="23"/>
        <v>-1286</v>
      </c>
      <c r="Q98" s="120">
        <v>0</v>
      </c>
      <c r="R98" s="120">
        <v>0</v>
      </c>
      <c r="S98" s="120">
        <v>0</v>
      </c>
      <c r="T98" s="120">
        <v>0</v>
      </c>
      <c r="U98" s="120">
        <f t="shared" si="24"/>
        <v>0</v>
      </c>
      <c r="V98" s="120">
        <f t="shared" si="25"/>
        <v>-13518706.533</v>
      </c>
      <c r="W98" s="119">
        <v>0</v>
      </c>
      <c r="X98" s="119">
        <f t="shared" si="26"/>
        <v>-13518706.533</v>
      </c>
      <c r="Y98" s="120">
        <v>-39235</v>
      </c>
      <c r="Z98" s="119">
        <f t="shared" si="27"/>
        <v>-13557941.533</v>
      </c>
    </row>
    <row r="99" spans="1:26" ht="12.75" hidden="1" outlineLevel="1">
      <c r="A99" s="119" t="s">
        <v>272</v>
      </c>
      <c r="C99" s="120" t="s">
        <v>273</v>
      </c>
      <c r="D99" s="120" t="s">
        <v>274</v>
      </c>
      <c r="E99" s="119">
        <v>0</v>
      </c>
      <c r="F99" s="119">
        <v>0</v>
      </c>
      <c r="G99" s="120">
        <f t="shared" si="21"/>
        <v>0</v>
      </c>
      <c r="H99" s="119">
        <v>-321.64</v>
      </c>
      <c r="I99" s="119">
        <v>0</v>
      </c>
      <c r="J99" s="119">
        <v>0</v>
      </c>
      <c r="K99" s="119">
        <v>0</v>
      </c>
      <c r="L99" s="119">
        <f t="shared" si="22"/>
        <v>0</v>
      </c>
      <c r="M99" s="119">
        <v>0</v>
      </c>
      <c r="N99" s="119">
        <v>0</v>
      </c>
      <c r="O99" s="119">
        <v>0</v>
      </c>
      <c r="P99" s="119">
        <f t="shared" si="23"/>
        <v>0</v>
      </c>
      <c r="Q99" s="120">
        <v>0</v>
      </c>
      <c r="R99" s="120">
        <v>0</v>
      </c>
      <c r="S99" s="120">
        <v>0</v>
      </c>
      <c r="T99" s="120">
        <v>0</v>
      </c>
      <c r="U99" s="120">
        <f t="shared" si="24"/>
        <v>0</v>
      </c>
      <c r="V99" s="120">
        <f t="shared" si="25"/>
        <v>-321.64</v>
      </c>
      <c r="W99" s="119">
        <v>0</v>
      </c>
      <c r="X99" s="119">
        <f t="shared" si="26"/>
        <v>-321.64</v>
      </c>
      <c r="Y99" s="120">
        <v>0</v>
      </c>
      <c r="Z99" s="119">
        <f t="shared" si="27"/>
        <v>-321.64</v>
      </c>
    </row>
    <row r="100" spans="1:26" ht="12.75" hidden="1" outlineLevel="1">
      <c r="A100" s="119" t="s">
        <v>275</v>
      </c>
      <c r="C100" s="120" t="s">
        <v>276</v>
      </c>
      <c r="D100" s="120" t="s">
        <v>277</v>
      </c>
      <c r="E100" s="119">
        <v>0</v>
      </c>
      <c r="F100" s="119">
        <v>966560.7</v>
      </c>
      <c r="G100" s="120">
        <f t="shared" si="21"/>
        <v>966560.7</v>
      </c>
      <c r="H100" s="119">
        <v>0</v>
      </c>
      <c r="I100" s="119">
        <v>0</v>
      </c>
      <c r="J100" s="119">
        <v>0</v>
      </c>
      <c r="K100" s="119">
        <v>0</v>
      </c>
      <c r="L100" s="119">
        <f t="shared" si="22"/>
        <v>0</v>
      </c>
      <c r="M100" s="119">
        <v>0</v>
      </c>
      <c r="N100" s="119">
        <v>0</v>
      </c>
      <c r="O100" s="119">
        <v>0</v>
      </c>
      <c r="P100" s="119">
        <f t="shared" si="23"/>
        <v>0</v>
      </c>
      <c r="Q100" s="120">
        <v>0</v>
      </c>
      <c r="R100" s="120">
        <v>0</v>
      </c>
      <c r="S100" s="120">
        <v>0</v>
      </c>
      <c r="T100" s="120">
        <v>0</v>
      </c>
      <c r="U100" s="120">
        <f t="shared" si="24"/>
        <v>0</v>
      </c>
      <c r="V100" s="120">
        <f t="shared" si="25"/>
        <v>966560.7</v>
      </c>
      <c r="W100" s="119">
        <v>0</v>
      </c>
      <c r="X100" s="119">
        <f t="shared" si="26"/>
        <v>966560.7</v>
      </c>
      <c r="Y100" s="120">
        <v>0</v>
      </c>
      <c r="Z100" s="119">
        <f t="shared" si="27"/>
        <v>966560.7</v>
      </c>
    </row>
    <row r="101" spans="1:26" ht="12.75" hidden="1" outlineLevel="1">
      <c r="A101" s="119" t="s">
        <v>278</v>
      </c>
      <c r="C101" s="120" t="s">
        <v>279</v>
      </c>
      <c r="D101" s="120" t="s">
        <v>280</v>
      </c>
      <c r="E101" s="119">
        <v>0</v>
      </c>
      <c r="F101" s="119">
        <v>162183.47</v>
      </c>
      <c r="G101" s="120">
        <f t="shared" si="21"/>
        <v>162183.47</v>
      </c>
      <c r="H101" s="119">
        <v>0</v>
      </c>
      <c r="I101" s="119">
        <v>0</v>
      </c>
      <c r="J101" s="119">
        <v>0</v>
      </c>
      <c r="K101" s="119">
        <v>0</v>
      </c>
      <c r="L101" s="119">
        <f t="shared" si="22"/>
        <v>0</v>
      </c>
      <c r="M101" s="119">
        <v>0</v>
      </c>
      <c r="N101" s="119">
        <v>0</v>
      </c>
      <c r="O101" s="119">
        <v>0</v>
      </c>
      <c r="P101" s="119">
        <f t="shared" si="23"/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f t="shared" si="24"/>
        <v>0</v>
      </c>
      <c r="V101" s="120">
        <f t="shared" si="25"/>
        <v>162183.47</v>
      </c>
      <c r="W101" s="119">
        <v>0</v>
      </c>
      <c r="X101" s="119">
        <f t="shared" si="26"/>
        <v>162183.47</v>
      </c>
      <c r="Y101" s="120">
        <v>0</v>
      </c>
      <c r="Z101" s="119">
        <f t="shared" si="27"/>
        <v>162183.47</v>
      </c>
    </row>
    <row r="102" spans="1:26" ht="12.75" hidden="1" outlineLevel="1">
      <c r="A102" s="119" t="s">
        <v>281</v>
      </c>
      <c r="C102" s="120" t="s">
        <v>282</v>
      </c>
      <c r="D102" s="120" t="s">
        <v>283</v>
      </c>
      <c r="E102" s="119">
        <v>0</v>
      </c>
      <c r="F102" s="119">
        <v>218.66</v>
      </c>
      <c r="G102" s="120">
        <f t="shared" si="21"/>
        <v>218.66</v>
      </c>
      <c r="H102" s="119">
        <v>0</v>
      </c>
      <c r="I102" s="119">
        <v>0</v>
      </c>
      <c r="J102" s="119">
        <v>0</v>
      </c>
      <c r="K102" s="119">
        <v>0</v>
      </c>
      <c r="L102" s="119">
        <f t="shared" si="22"/>
        <v>0</v>
      </c>
      <c r="M102" s="119">
        <v>0</v>
      </c>
      <c r="N102" s="119">
        <v>0</v>
      </c>
      <c r="O102" s="119">
        <v>0</v>
      </c>
      <c r="P102" s="119">
        <f t="shared" si="23"/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f t="shared" si="24"/>
        <v>0</v>
      </c>
      <c r="V102" s="120">
        <f t="shared" si="25"/>
        <v>218.66</v>
      </c>
      <c r="W102" s="119">
        <v>0</v>
      </c>
      <c r="X102" s="119">
        <f t="shared" si="26"/>
        <v>218.66</v>
      </c>
      <c r="Y102" s="120">
        <v>0</v>
      </c>
      <c r="Z102" s="119">
        <f t="shared" si="27"/>
        <v>218.66</v>
      </c>
    </row>
    <row r="103" spans="1:26" ht="12.75" hidden="1" outlineLevel="1">
      <c r="A103" s="119" t="s">
        <v>284</v>
      </c>
      <c r="C103" s="120" t="s">
        <v>285</v>
      </c>
      <c r="D103" s="120" t="s">
        <v>286</v>
      </c>
      <c r="E103" s="119">
        <v>0</v>
      </c>
      <c r="F103" s="119">
        <v>11953.99</v>
      </c>
      <c r="G103" s="120">
        <f t="shared" si="21"/>
        <v>11953.99</v>
      </c>
      <c r="H103" s="119">
        <v>0</v>
      </c>
      <c r="I103" s="119">
        <v>0</v>
      </c>
      <c r="J103" s="119">
        <v>0</v>
      </c>
      <c r="K103" s="119">
        <v>0</v>
      </c>
      <c r="L103" s="119">
        <f t="shared" si="22"/>
        <v>0</v>
      </c>
      <c r="M103" s="119">
        <v>0</v>
      </c>
      <c r="N103" s="119">
        <v>0</v>
      </c>
      <c r="O103" s="119">
        <v>0</v>
      </c>
      <c r="P103" s="119">
        <f t="shared" si="23"/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f t="shared" si="24"/>
        <v>0</v>
      </c>
      <c r="V103" s="120">
        <f t="shared" si="25"/>
        <v>11953.99</v>
      </c>
      <c r="W103" s="119">
        <v>0</v>
      </c>
      <c r="X103" s="119">
        <f t="shared" si="26"/>
        <v>11953.99</v>
      </c>
      <c r="Y103" s="120">
        <v>0</v>
      </c>
      <c r="Z103" s="119">
        <f t="shared" si="27"/>
        <v>11953.99</v>
      </c>
    </row>
    <row r="104" spans="1:26" ht="12.75" hidden="1" outlineLevel="1">
      <c r="A104" s="119" t="s">
        <v>287</v>
      </c>
      <c r="C104" s="120" t="s">
        <v>288</v>
      </c>
      <c r="D104" s="120" t="s">
        <v>289</v>
      </c>
      <c r="E104" s="119">
        <v>0</v>
      </c>
      <c r="F104" s="119">
        <v>20995.38</v>
      </c>
      <c r="G104" s="120">
        <f t="shared" si="21"/>
        <v>20995.38</v>
      </c>
      <c r="H104" s="119">
        <v>0</v>
      </c>
      <c r="I104" s="119">
        <v>0</v>
      </c>
      <c r="J104" s="119">
        <v>0</v>
      </c>
      <c r="K104" s="119">
        <v>0</v>
      </c>
      <c r="L104" s="119">
        <f t="shared" si="22"/>
        <v>0</v>
      </c>
      <c r="M104" s="119">
        <v>0</v>
      </c>
      <c r="N104" s="119">
        <v>0</v>
      </c>
      <c r="O104" s="119">
        <v>0</v>
      </c>
      <c r="P104" s="119">
        <f t="shared" si="23"/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f t="shared" si="24"/>
        <v>0</v>
      </c>
      <c r="V104" s="120">
        <f t="shared" si="25"/>
        <v>20995.38</v>
      </c>
      <c r="W104" s="119">
        <v>0</v>
      </c>
      <c r="X104" s="119">
        <f t="shared" si="26"/>
        <v>20995.38</v>
      </c>
      <c r="Y104" s="120">
        <v>0</v>
      </c>
      <c r="Z104" s="119">
        <f t="shared" si="27"/>
        <v>20995.38</v>
      </c>
    </row>
    <row r="105" spans="1:26" ht="12.75" hidden="1" outlineLevel="1">
      <c r="A105" s="119" t="s">
        <v>290</v>
      </c>
      <c r="C105" s="120" t="s">
        <v>291</v>
      </c>
      <c r="D105" s="120" t="s">
        <v>292</v>
      </c>
      <c r="E105" s="119">
        <v>0</v>
      </c>
      <c r="F105" s="119">
        <v>2681.75</v>
      </c>
      <c r="G105" s="120">
        <f t="shared" si="21"/>
        <v>2681.75</v>
      </c>
      <c r="H105" s="119">
        <v>0</v>
      </c>
      <c r="I105" s="119">
        <v>0</v>
      </c>
      <c r="J105" s="119">
        <v>0</v>
      </c>
      <c r="K105" s="119">
        <v>0</v>
      </c>
      <c r="L105" s="119">
        <f t="shared" si="22"/>
        <v>0</v>
      </c>
      <c r="M105" s="119">
        <v>0</v>
      </c>
      <c r="N105" s="119">
        <v>0</v>
      </c>
      <c r="O105" s="119">
        <v>0</v>
      </c>
      <c r="P105" s="119">
        <f t="shared" si="23"/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f t="shared" si="24"/>
        <v>0</v>
      </c>
      <c r="V105" s="120">
        <f t="shared" si="25"/>
        <v>2681.75</v>
      </c>
      <c r="W105" s="119">
        <v>0</v>
      </c>
      <c r="X105" s="119">
        <f t="shared" si="26"/>
        <v>2681.75</v>
      </c>
      <c r="Y105" s="120">
        <v>0</v>
      </c>
      <c r="Z105" s="119">
        <f t="shared" si="27"/>
        <v>2681.75</v>
      </c>
    </row>
    <row r="106" spans="1:26" ht="12.75" hidden="1" outlineLevel="1">
      <c r="A106" s="119" t="s">
        <v>293</v>
      </c>
      <c r="C106" s="120" t="s">
        <v>294</v>
      </c>
      <c r="D106" s="120" t="s">
        <v>295</v>
      </c>
      <c r="E106" s="119">
        <v>0</v>
      </c>
      <c r="F106" s="119">
        <v>10852.4</v>
      </c>
      <c r="G106" s="120">
        <f t="shared" si="21"/>
        <v>10852.4</v>
      </c>
      <c r="H106" s="119">
        <v>0</v>
      </c>
      <c r="I106" s="119">
        <v>0</v>
      </c>
      <c r="J106" s="119">
        <v>0</v>
      </c>
      <c r="K106" s="119">
        <v>0</v>
      </c>
      <c r="L106" s="119">
        <f t="shared" si="22"/>
        <v>0</v>
      </c>
      <c r="M106" s="119">
        <v>0</v>
      </c>
      <c r="N106" s="119">
        <v>0</v>
      </c>
      <c r="O106" s="119">
        <v>0</v>
      </c>
      <c r="P106" s="119">
        <f t="shared" si="23"/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f t="shared" si="24"/>
        <v>0</v>
      </c>
      <c r="V106" s="120">
        <f t="shared" si="25"/>
        <v>10852.4</v>
      </c>
      <c r="W106" s="119">
        <v>0</v>
      </c>
      <c r="X106" s="119">
        <f t="shared" si="26"/>
        <v>10852.4</v>
      </c>
      <c r="Y106" s="120">
        <v>0</v>
      </c>
      <c r="Z106" s="119">
        <f t="shared" si="27"/>
        <v>10852.4</v>
      </c>
    </row>
    <row r="107" spans="1:26" ht="12.75" hidden="1" outlineLevel="1">
      <c r="A107" s="119" t="s">
        <v>296</v>
      </c>
      <c r="C107" s="120" t="s">
        <v>297</v>
      </c>
      <c r="D107" s="120" t="s">
        <v>298</v>
      </c>
      <c r="E107" s="119">
        <v>0</v>
      </c>
      <c r="F107" s="119">
        <v>62498.92</v>
      </c>
      <c r="G107" s="120">
        <f t="shared" si="21"/>
        <v>62498.92</v>
      </c>
      <c r="H107" s="119">
        <v>0</v>
      </c>
      <c r="I107" s="119">
        <v>0</v>
      </c>
      <c r="J107" s="119">
        <v>0</v>
      </c>
      <c r="K107" s="119">
        <v>0</v>
      </c>
      <c r="L107" s="119">
        <f t="shared" si="22"/>
        <v>0</v>
      </c>
      <c r="M107" s="119">
        <v>0</v>
      </c>
      <c r="N107" s="119">
        <v>0</v>
      </c>
      <c r="O107" s="119">
        <v>0</v>
      </c>
      <c r="P107" s="119">
        <f t="shared" si="23"/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f t="shared" si="24"/>
        <v>0</v>
      </c>
      <c r="V107" s="120">
        <f t="shared" si="25"/>
        <v>62498.92</v>
      </c>
      <c r="W107" s="119">
        <v>0</v>
      </c>
      <c r="X107" s="119">
        <f t="shared" si="26"/>
        <v>62498.92</v>
      </c>
      <c r="Y107" s="120">
        <v>0</v>
      </c>
      <c r="Z107" s="119">
        <f t="shared" si="27"/>
        <v>62498.92</v>
      </c>
    </row>
    <row r="108" spans="1:26" ht="12.75" hidden="1" outlineLevel="1">
      <c r="A108" s="119" t="s">
        <v>299</v>
      </c>
      <c r="C108" s="120" t="s">
        <v>300</v>
      </c>
      <c r="D108" s="120" t="s">
        <v>301</v>
      </c>
      <c r="E108" s="119">
        <v>0</v>
      </c>
      <c r="F108" s="119">
        <v>207715.89</v>
      </c>
      <c r="G108" s="120">
        <f t="shared" si="21"/>
        <v>207715.89</v>
      </c>
      <c r="H108" s="119">
        <v>0</v>
      </c>
      <c r="I108" s="119">
        <v>0</v>
      </c>
      <c r="J108" s="119">
        <v>0</v>
      </c>
      <c r="K108" s="119">
        <v>0</v>
      </c>
      <c r="L108" s="119">
        <f t="shared" si="22"/>
        <v>0</v>
      </c>
      <c r="M108" s="119">
        <v>0</v>
      </c>
      <c r="N108" s="119">
        <v>0</v>
      </c>
      <c r="O108" s="119">
        <v>0</v>
      </c>
      <c r="P108" s="119">
        <f t="shared" si="23"/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f t="shared" si="24"/>
        <v>0</v>
      </c>
      <c r="V108" s="120">
        <f t="shared" si="25"/>
        <v>207715.89</v>
      </c>
      <c r="W108" s="119">
        <v>0</v>
      </c>
      <c r="X108" s="119">
        <f t="shared" si="26"/>
        <v>207715.89</v>
      </c>
      <c r="Y108" s="120">
        <v>0</v>
      </c>
      <c r="Z108" s="119">
        <f t="shared" si="27"/>
        <v>207715.89</v>
      </c>
    </row>
    <row r="109" spans="1:26" ht="12.75" hidden="1" outlineLevel="1">
      <c r="A109" s="119" t="s">
        <v>302</v>
      </c>
      <c r="C109" s="120" t="s">
        <v>303</v>
      </c>
      <c r="D109" s="120" t="s">
        <v>304</v>
      </c>
      <c r="E109" s="119">
        <v>0</v>
      </c>
      <c r="F109" s="119">
        <v>32085.14</v>
      </c>
      <c r="G109" s="120">
        <f t="shared" si="21"/>
        <v>32085.14</v>
      </c>
      <c r="H109" s="119">
        <v>0</v>
      </c>
      <c r="I109" s="119">
        <v>0</v>
      </c>
      <c r="J109" s="119">
        <v>0</v>
      </c>
      <c r="K109" s="119">
        <v>0</v>
      </c>
      <c r="L109" s="119">
        <f t="shared" si="22"/>
        <v>0</v>
      </c>
      <c r="M109" s="119">
        <v>0</v>
      </c>
      <c r="N109" s="119">
        <v>0</v>
      </c>
      <c r="O109" s="119">
        <v>0</v>
      </c>
      <c r="P109" s="119">
        <f t="shared" si="23"/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f t="shared" si="24"/>
        <v>0</v>
      </c>
      <c r="V109" s="120">
        <f t="shared" si="25"/>
        <v>32085.14</v>
      </c>
      <c r="W109" s="119">
        <v>0</v>
      </c>
      <c r="X109" s="119">
        <f t="shared" si="26"/>
        <v>32085.14</v>
      </c>
      <c r="Y109" s="120">
        <v>0</v>
      </c>
      <c r="Z109" s="119">
        <f t="shared" si="27"/>
        <v>32085.14</v>
      </c>
    </row>
    <row r="110" spans="1:26" ht="12.75" hidden="1" outlineLevel="1">
      <c r="A110" s="119" t="s">
        <v>305</v>
      </c>
      <c r="C110" s="120" t="s">
        <v>306</v>
      </c>
      <c r="D110" s="120" t="s">
        <v>307</v>
      </c>
      <c r="E110" s="119">
        <v>0</v>
      </c>
      <c r="F110" s="119">
        <v>597.01</v>
      </c>
      <c r="G110" s="120">
        <f t="shared" si="21"/>
        <v>597.01</v>
      </c>
      <c r="H110" s="119">
        <v>0</v>
      </c>
      <c r="I110" s="119">
        <v>0</v>
      </c>
      <c r="J110" s="119">
        <v>0</v>
      </c>
      <c r="K110" s="119">
        <v>0</v>
      </c>
      <c r="L110" s="119">
        <f t="shared" si="22"/>
        <v>0</v>
      </c>
      <c r="M110" s="119">
        <v>0</v>
      </c>
      <c r="N110" s="119">
        <v>0</v>
      </c>
      <c r="O110" s="119">
        <v>0</v>
      </c>
      <c r="P110" s="119">
        <f t="shared" si="23"/>
        <v>0</v>
      </c>
      <c r="Q110" s="120">
        <v>0</v>
      </c>
      <c r="R110" s="120">
        <v>0</v>
      </c>
      <c r="S110" s="120">
        <v>0</v>
      </c>
      <c r="T110" s="120">
        <v>0</v>
      </c>
      <c r="U110" s="120">
        <f t="shared" si="24"/>
        <v>0</v>
      </c>
      <c r="V110" s="120">
        <f t="shared" si="25"/>
        <v>597.01</v>
      </c>
      <c r="W110" s="119">
        <v>0</v>
      </c>
      <c r="X110" s="119">
        <f t="shared" si="26"/>
        <v>597.01</v>
      </c>
      <c r="Y110" s="120">
        <v>0</v>
      </c>
      <c r="Z110" s="119">
        <f t="shared" si="27"/>
        <v>597.01</v>
      </c>
    </row>
    <row r="111" spans="1:26" ht="12.75" hidden="1" outlineLevel="1">
      <c r="A111" s="119" t="s">
        <v>308</v>
      </c>
      <c r="C111" s="120" t="s">
        <v>309</v>
      </c>
      <c r="D111" s="120" t="s">
        <v>310</v>
      </c>
      <c r="E111" s="119">
        <v>0</v>
      </c>
      <c r="F111" s="119">
        <v>243815.34</v>
      </c>
      <c r="G111" s="120">
        <f t="shared" si="21"/>
        <v>243815.34</v>
      </c>
      <c r="H111" s="119">
        <v>0</v>
      </c>
      <c r="I111" s="119">
        <v>0</v>
      </c>
      <c r="J111" s="119">
        <v>0</v>
      </c>
      <c r="K111" s="119">
        <v>0</v>
      </c>
      <c r="L111" s="119">
        <f t="shared" si="22"/>
        <v>0</v>
      </c>
      <c r="M111" s="119">
        <v>0</v>
      </c>
      <c r="N111" s="119">
        <v>0</v>
      </c>
      <c r="O111" s="119">
        <v>0</v>
      </c>
      <c r="P111" s="119">
        <f t="shared" si="23"/>
        <v>0</v>
      </c>
      <c r="Q111" s="120">
        <v>0</v>
      </c>
      <c r="R111" s="120">
        <v>0</v>
      </c>
      <c r="S111" s="120">
        <v>0</v>
      </c>
      <c r="T111" s="120">
        <v>0</v>
      </c>
      <c r="U111" s="120">
        <f t="shared" si="24"/>
        <v>0</v>
      </c>
      <c r="V111" s="120">
        <f t="shared" si="25"/>
        <v>243815.34</v>
      </c>
      <c r="W111" s="119">
        <v>0</v>
      </c>
      <c r="X111" s="119">
        <f t="shared" si="26"/>
        <v>243815.34</v>
      </c>
      <c r="Y111" s="120">
        <v>0</v>
      </c>
      <c r="Z111" s="119">
        <f t="shared" si="27"/>
        <v>243815.34</v>
      </c>
    </row>
    <row r="112" spans="1:26" ht="12.75" hidden="1" outlineLevel="1">
      <c r="A112" s="119" t="s">
        <v>311</v>
      </c>
      <c r="C112" s="120" t="s">
        <v>312</v>
      </c>
      <c r="D112" s="120" t="s">
        <v>313</v>
      </c>
      <c r="E112" s="119">
        <v>0</v>
      </c>
      <c r="F112" s="119">
        <v>295199.05</v>
      </c>
      <c r="G112" s="120">
        <f t="shared" si="21"/>
        <v>295199.05</v>
      </c>
      <c r="H112" s="119">
        <v>0</v>
      </c>
      <c r="I112" s="119">
        <v>0</v>
      </c>
      <c r="J112" s="119">
        <v>0</v>
      </c>
      <c r="K112" s="119">
        <v>0</v>
      </c>
      <c r="L112" s="119">
        <f t="shared" si="22"/>
        <v>0</v>
      </c>
      <c r="M112" s="119">
        <v>0</v>
      </c>
      <c r="N112" s="119">
        <v>0</v>
      </c>
      <c r="O112" s="119">
        <v>0</v>
      </c>
      <c r="P112" s="119">
        <f t="shared" si="23"/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f t="shared" si="24"/>
        <v>0</v>
      </c>
      <c r="V112" s="120">
        <f t="shared" si="25"/>
        <v>295199.05</v>
      </c>
      <c r="W112" s="119">
        <v>0</v>
      </c>
      <c r="X112" s="119">
        <f t="shared" si="26"/>
        <v>295199.05</v>
      </c>
      <c r="Y112" s="120">
        <v>0</v>
      </c>
      <c r="Z112" s="119">
        <f t="shared" si="27"/>
        <v>295199.05</v>
      </c>
    </row>
    <row r="113" spans="1:26" ht="12.75" hidden="1" outlineLevel="1">
      <c r="A113" s="119" t="s">
        <v>314</v>
      </c>
      <c r="C113" s="120" t="s">
        <v>315</v>
      </c>
      <c r="D113" s="120" t="s">
        <v>316</v>
      </c>
      <c r="E113" s="119">
        <v>0</v>
      </c>
      <c r="F113" s="119">
        <v>354587.69</v>
      </c>
      <c r="G113" s="120">
        <f t="shared" si="21"/>
        <v>354587.69</v>
      </c>
      <c r="H113" s="119">
        <v>0</v>
      </c>
      <c r="I113" s="119">
        <v>0</v>
      </c>
      <c r="J113" s="119">
        <v>0</v>
      </c>
      <c r="K113" s="119">
        <v>0</v>
      </c>
      <c r="L113" s="119">
        <f t="shared" si="22"/>
        <v>0</v>
      </c>
      <c r="M113" s="119">
        <v>0</v>
      </c>
      <c r="N113" s="119">
        <v>0</v>
      </c>
      <c r="O113" s="119">
        <v>0</v>
      </c>
      <c r="P113" s="119">
        <f t="shared" si="23"/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f t="shared" si="24"/>
        <v>0</v>
      </c>
      <c r="V113" s="120">
        <f t="shared" si="25"/>
        <v>354587.69</v>
      </c>
      <c r="W113" s="119">
        <v>0</v>
      </c>
      <c r="X113" s="119">
        <f t="shared" si="26"/>
        <v>354587.69</v>
      </c>
      <c r="Y113" s="120">
        <v>0</v>
      </c>
      <c r="Z113" s="119">
        <f t="shared" si="27"/>
        <v>354587.69</v>
      </c>
    </row>
    <row r="114" spans="1:26" ht="12.75" hidden="1" outlineLevel="1">
      <c r="A114" s="119" t="s">
        <v>317</v>
      </c>
      <c r="C114" s="120" t="s">
        <v>318</v>
      </c>
      <c r="D114" s="120" t="s">
        <v>319</v>
      </c>
      <c r="E114" s="119">
        <v>0</v>
      </c>
      <c r="F114" s="119">
        <v>252733.85</v>
      </c>
      <c r="G114" s="120">
        <f t="shared" si="21"/>
        <v>252733.85</v>
      </c>
      <c r="H114" s="119">
        <v>0</v>
      </c>
      <c r="I114" s="119">
        <v>0</v>
      </c>
      <c r="J114" s="119">
        <v>0</v>
      </c>
      <c r="K114" s="119">
        <v>0</v>
      </c>
      <c r="L114" s="119">
        <f t="shared" si="22"/>
        <v>0</v>
      </c>
      <c r="M114" s="119">
        <v>0</v>
      </c>
      <c r="N114" s="119">
        <v>0</v>
      </c>
      <c r="O114" s="119">
        <v>0</v>
      </c>
      <c r="P114" s="119">
        <f t="shared" si="23"/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f t="shared" si="24"/>
        <v>0</v>
      </c>
      <c r="V114" s="120">
        <f t="shared" si="25"/>
        <v>252733.85</v>
      </c>
      <c r="W114" s="119">
        <v>0</v>
      </c>
      <c r="X114" s="119">
        <f t="shared" si="26"/>
        <v>252733.85</v>
      </c>
      <c r="Y114" s="120">
        <v>0</v>
      </c>
      <c r="Z114" s="119">
        <f t="shared" si="27"/>
        <v>252733.85</v>
      </c>
    </row>
    <row r="115" spans="1:26" ht="12.75" hidden="1" outlineLevel="1">
      <c r="A115" s="119" t="s">
        <v>320</v>
      </c>
      <c r="C115" s="120" t="s">
        <v>321</v>
      </c>
      <c r="D115" s="120" t="s">
        <v>322</v>
      </c>
      <c r="E115" s="119">
        <v>0</v>
      </c>
      <c r="F115" s="119">
        <v>186711.29</v>
      </c>
      <c r="G115" s="120">
        <f t="shared" si="21"/>
        <v>186711.29</v>
      </c>
      <c r="H115" s="119">
        <v>0</v>
      </c>
      <c r="I115" s="119">
        <v>0</v>
      </c>
      <c r="J115" s="119">
        <v>0</v>
      </c>
      <c r="K115" s="119">
        <v>0</v>
      </c>
      <c r="L115" s="119">
        <f t="shared" si="22"/>
        <v>0</v>
      </c>
      <c r="M115" s="119">
        <v>0</v>
      </c>
      <c r="N115" s="119">
        <v>0</v>
      </c>
      <c r="O115" s="119">
        <v>0</v>
      </c>
      <c r="P115" s="119">
        <f t="shared" si="23"/>
        <v>0</v>
      </c>
      <c r="Q115" s="120">
        <v>0</v>
      </c>
      <c r="R115" s="120">
        <v>0</v>
      </c>
      <c r="S115" s="120">
        <v>0</v>
      </c>
      <c r="T115" s="120">
        <v>0</v>
      </c>
      <c r="U115" s="120">
        <f t="shared" si="24"/>
        <v>0</v>
      </c>
      <c r="V115" s="120">
        <f t="shared" si="25"/>
        <v>186711.29</v>
      </c>
      <c r="W115" s="119">
        <v>0</v>
      </c>
      <c r="X115" s="119">
        <f t="shared" si="26"/>
        <v>186711.29</v>
      </c>
      <c r="Y115" s="120">
        <v>0</v>
      </c>
      <c r="Z115" s="119">
        <f t="shared" si="27"/>
        <v>186711.29</v>
      </c>
    </row>
    <row r="116" spans="1:26" ht="12.75" hidden="1" outlineLevel="1">
      <c r="A116" s="119" t="s">
        <v>323</v>
      </c>
      <c r="C116" s="120" t="s">
        <v>324</v>
      </c>
      <c r="D116" s="120" t="s">
        <v>325</v>
      </c>
      <c r="E116" s="119">
        <v>0</v>
      </c>
      <c r="F116" s="119">
        <v>894238.16</v>
      </c>
      <c r="G116" s="120">
        <f t="shared" si="21"/>
        <v>894238.16</v>
      </c>
      <c r="H116" s="119">
        <v>0</v>
      </c>
      <c r="I116" s="119">
        <v>0</v>
      </c>
      <c r="J116" s="119">
        <v>0</v>
      </c>
      <c r="K116" s="119">
        <v>0</v>
      </c>
      <c r="L116" s="119">
        <f t="shared" si="22"/>
        <v>0</v>
      </c>
      <c r="M116" s="119">
        <v>0</v>
      </c>
      <c r="N116" s="119">
        <v>0</v>
      </c>
      <c r="O116" s="119">
        <v>0</v>
      </c>
      <c r="P116" s="119">
        <f t="shared" si="23"/>
        <v>0</v>
      </c>
      <c r="Q116" s="120">
        <v>0</v>
      </c>
      <c r="R116" s="120">
        <v>0</v>
      </c>
      <c r="S116" s="120">
        <v>0</v>
      </c>
      <c r="T116" s="120">
        <v>0</v>
      </c>
      <c r="U116" s="120">
        <f t="shared" si="24"/>
        <v>0</v>
      </c>
      <c r="V116" s="120">
        <f t="shared" si="25"/>
        <v>894238.16</v>
      </c>
      <c r="W116" s="119">
        <v>0</v>
      </c>
      <c r="X116" s="119">
        <f t="shared" si="26"/>
        <v>894238.16</v>
      </c>
      <c r="Y116" s="120">
        <v>0</v>
      </c>
      <c r="Z116" s="119">
        <f t="shared" si="27"/>
        <v>894238.16</v>
      </c>
    </row>
    <row r="117" spans="1:26" ht="12.75" hidden="1" outlineLevel="1">
      <c r="A117" s="119" t="s">
        <v>326</v>
      </c>
      <c r="C117" s="120" t="s">
        <v>327</v>
      </c>
      <c r="D117" s="120" t="s">
        <v>328</v>
      </c>
      <c r="E117" s="119">
        <v>0</v>
      </c>
      <c r="F117" s="119">
        <v>860200.81</v>
      </c>
      <c r="G117" s="120">
        <f t="shared" si="21"/>
        <v>860200.81</v>
      </c>
      <c r="H117" s="119">
        <v>0</v>
      </c>
      <c r="I117" s="119">
        <v>0</v>
      </c>
      <c r="J117" s="119">
        <v>0</v>
      </c>
      <c r="K117" s="119">
        <v>0</v>
      </c>
      <c r="L117" s="119">
        <f t="shared" si="22"/>
        <v>0</v>
      </c>
      <c r="M117" s="119">
        <v>0</v>
      </c>
      <c r="N117" s="119">
        <v>0</v>
      </c>
      <c r="O117" s="119">
        <v>0</v>
      </c>
      <c r="P117" s="119">
        <f t="shared" si="23"/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f t="shared" si="24"/>
        <v>0</v>
      </c>
      <c r="V117" s="120">
        <f t="shared" si="25"/>
        <v>860200.81</v>
      </c>
      <c r="W117" s="119">
        <v>0</v>
      </c>
      <c r="X117" s="119">
        <f t="shared" si="26"/>
        <v>860200.81</v>
      </c>
      <c r="Y117" s="120">
        <v>0</v>
      </c>
      <c r="Z117" s="119">
        <f t="shared" si="27"/>
        <v>860200.81</v>
      </c>
    </row>
    <row r="118" spans="1:26" ht="12.75" hidden="1" outlineLevel="1">
      <c r="A118" s="119" t="s">
        <v>329</v>
      </c>
      <c r="C118" s="120" t="s">
        <v>330</v>
      </c>
      <c r="D118" s="120" t="s">
        <v>331</v>
      </c>
      <c r="E118" s="119">
        <v>0</v>
      </c>
      <c r="F118" s="119">
        <v>29951.3</v>
      </c>
      <c r="G118" s="120">
        <f t="shared" si="21"/>
        <v>29951.3</v>
      </c>
      <c r="H118" s="119">
        <v>0</v>
      </c>
      <c r="I118" s="119">
        <v>0</v>
      </c>
      <c r="J118" s="119">
        <v>0</v>
      </c>
      <c r="K118" s="119">
        <v>0</v>
      </c>
      <c r="L118" s="119">
        <f t="shared" si="22"/>
        <v>0</v>
      </c>
      <c r="M118" s="119">
        <v>0</v>
      </c>
      <c r="N118" s="119">
        <v>0</v>
      </c>
      <c r="O118" s="119">
        <v>0</v>
      </c>
      <c r="P118" s="119">
        <f t="shared" si="23"/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f t="shared" si="24"/>
        <v>0</v>
      </c>
      <c r="V118" s="120">
        <f t="shared" si="25"/>
        <v>29951.3</v>
      </c>
      <c r="W118" s="119">
        <v>0</v>
      </c>
      <c r="X118" s="119">
        <f t="shared" si="26"/>
        <v>29951.3</v>
      </c>
      <c r="Y118" s="120">
        <v>0</v>
      </c>
      <c r="Z118" s="119">
        <f t="shared" si="27"/>
        <v>29951.3</v>
      </c>
    </row>
    <row r="119" spans="1:26" ht="12.75" hidden="1" outlineLevel="1">
      <c r="A119" s="119" t="s">
        <v>332</v>
      </c>
      <c r="C119" s="120" t="s">
        <v>333</v>
      </c>
      <c r="D119" s="120" t="s">
        <v>334</v>
      </c>
      <c r="E119" s="119">
        <v>0</v>
      </c>
      <c r="F119" s="119">
        <v>7915.86</v>
      </c>
      <c r="G119" s="120">
        <f t="shared" si="21"/>
        <v>7915.86</v>
      </c>
      <c r="H119" s="119">
        <v>0</v>
      </c>
      <c r="I119" s="119">
        <v>0</v>
      </c>
      <c r="J119" s="119">
        <v>0</v>
      </c>
      <c r="K119" s="119">
        <v>0</v>
      </c>
      <c r="L119" s="119">
        <f t="shared" si="22"/>
        <v>0</v>
      </c>
      <c r="M119" s="119">
        <v>0</v>
      </c>
      <c r="N119" s="119">
        <v>0</v>
      </c>
      <c r="O119" s="119">
        <v>0</v>
      </c>
      <c r="P119" s="119">
        <f t="shared" si="23"/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f t="shared" si="24"/>
        <v>0</v>
      </c>
      <c r="V119" s="120">
        <f t="shared" si="25"/>
        <v>7915.86</v>
      </c>
      <c r="W119" s="119">
        <v>0</v>
      </c>
      <c r="X119" s="119">
        <f t="shared" si="26"/>
        <v>7915.86</v>
      </c>
      <c r="Y119" s="120">
        <v>0</v>
      </c>
      <c r="Z119" s="119">
        <f t="shared" si="27"/>
        <v>7915.86</v>
      </c>
    </row>
    <row r="120" spans="1:26" ht="12.75" hidden="1" outlineLevel="1">
      <c r="A120" s="119" t="s">
        <v>335</v>
      </c>
      <c r="C120" s="120" t="s">
        <v>336</v>
      </c>
      <c r="D120" s="120" t="s">
        <v>337</v>
      </c>
      <c r="E120" s="119">
        <v>0</v>
      </c>
      <c r="F120" s="119">
        <v>214851.47</v>
      </c>
      <c r="G120" s="120">
        <f t="shared" si="21"/>
        <v>214851.47</v>
      </c>
      <c r="H120" s="119">
        <v>0</v>
      </c>
      <c r="I120" s="119">
        <v>0</v>
      </c>
      <c r="J120" s="119">
        <v>0</v>
      </c>
      <c r="K120" s="119">
        <v>0</v>
      </c>
      <c r="L120" s="119">
        <f t="shared" si="22"/>
        <v>0</v>
      </c>
      <c r="M120" s="119">
        <v>0</v>
      </c>
      <c r="N120" s="119">
        <v>0</v>
      </c>
      <c r="O120" s="119">
        <v>0</v>
      </c>
      <c r="P120" s="119">
        <f t="shared" si="23"/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f t="shared" si="24"/>
        <v>0</v>
      </c>
      <c r="V120" s="120">
        <f t="shared" si="25"/>
        <v>214851.47</v>
      </c>
      <c r="W120" s="119">
        <v>0</v>
      </c>
      <c r="X120" s="119">
        <f t="shared" si="26"/>
        <v>214851.47</v>
      </c>
      <c r="Y120" s="120">
        <v>0</v>
      </c>
      <c r="Z120" s="119">
        <f t="shared" si="27"/>
        <v>214851.47</v>
      </c>
    </row>
    <row r="121" spans="1:26" ht="12.75" hidden="1" outlineLevel="1">
      <c r="A121" s="119" t="s">
        <v>338</v>
      </c>
      <c r="C121" s="120" t="s">
        <v>339</v>
      </c>
      <c r="D121" s="120" t="s">
        <v>340</v>
      </c>
      <c r="E121" s="119">
        <v>0</v>
      </c>
      <c r="F121" s="119">
        <v>2121033.71</v>
      </c>
      <c r="G121" s="120">
        <f t="shared" si="21"/>
        <v>2121033.71</v>
      </c>
      <c r="H121" s="119">
        <v>0</v>
      </c>
      <c r="I121" s="119">
        <v>0</v>
      </c>
      <c r="J121" s="119">
        <v>0</v>
      </c>
      <c r="K121" s="119">
        <v>0</v>
      </c>
      <c r="L121" s="119">
        <f t="shared" si="22"/>
        <v>0</v>
      </c>
      <c r="M121" s="119">
        <v>0</v>
      </c>
      <c r="N121" s="119">
        <v>0</v>
      </c>
      <c r="O121" s="119">
        <v>0</v>
      </c>
      <c r="P121" s="119">
        <f t="shared" si="23"/>
        <v>0</v>
      </c>
      <c r="Q121" s="120">
        <v>0</v>
      </c>
      <c r="R121" s="120">
        <v>0</v>
      </c>
      <c r="S121" s="120">
        <v>0</v>
      </c>
      <c r="T121" s="120">
        <v>0</v>
      </c>
      <c r="U121" s="120">
        <f t="shared" si="24"/>
        <v>0</v>
      </c>
      <c r="V121" s="120">
        <f t="shared" si="25"/>
        <v>2121033.71</v>
      </c>
      <c r="W121" s="119">
        <v>0</v>
      </c>
      <c r="X121" s="119">
        <f t="shared" si="26"/>
        <v>2121033.71</v>
      </c>
      <c r="Y121" s="120">
        <v>0</v>
      </c>
      <c r="Z121" s="119">
        <f t="shared" si="27"/>
        <v>2121033.71</v>
      </c>
    </row>
    <row r="122" spans="1:26" ht="12.75" hidden="1" outlineLevel="1">
      <c r="A122" s="119" t="s">
        <v>341</v>
      </c>
      <c r="C122" s="120" t="s">
        <v>342</v>
      </c>
      <c r="D122" s="120" t="s">
        <v>343</v>
      </c>
      <c r="E122" s="119">
        <v>0</v>
      </c>
      <c r="F122" s="119">
        <v>286517.34</v>
      </c>
      <c r="G122" s="120">
        <f t="shared" si="21"/>
        <v>286517.34</v>
      </c>
      <c r="H122" s="119">
        <v>0</v>
      </c>
      <c r="I122" s="119">
        <v>0</v>
      </c>
      <c r="J122" s="119">
        <v>0</v>
      </c>
      <c r="K122" s="119">
        <v>0</v>
      </c>
      <c r="L122" s="119">
        <f t="shared" si="22"/>
        <v>0</v>
      </c>
      <c r="M122" s="119">
        <v>0</v>
      </c>
      <c r="N122" s="119">
        <v>0</v>
      </c>
      <c r="O122" s="119">
        <v>0</v>
      </c>
      <c r="P122" s="119">
        <f t="shared" si="23"/>
        <v>0</v>
      </c>
      <c r="Q122" s="120">
        <v>0</v>
      </c>
      <c r="R122" s="120">
        <v>0</v>
      </c>
      <c r="S122" s="120">
        <v>0</v>
      </c>
      <c r="T122" s="120">
        <v>0</v>
      </c>
      <c r="U122" s="120">
        <f t="shared" si="24"/>
        <v>0</v>
      </c>
      <c r="V122" s="120">
        <f t="shared" si="25"/>
        <v>286517.34</v>
      </c>
      <c r="W122" s="119">
        <v>0</v>
      </c>
      <c r="X122" s="119">
        <f t="shared" si="26"/>
        <v>286517.34</v>
      </c>
      <c r="Y122" s="120">
        <v>0</v>
      </c>
      <c r="Z122" s="119">
        <f t="shared" si="27"/>
        <v>286517.34</v>
      </c>
    </row>
    <row r="123" spans="1:26" ht="12.75" hidden="1" outlineLevel="1">
      <c r="A123" s="119" t="s">
        <v>344</v>
      </c>
      <c r="C123" s="120" t="s">
        <v>345</v>
      </c>
      <c r="D123" s="120" t="s">
        <v>346</v>
      </c>
      <c r="E123" s="119">
        <v>0</v>
      </c>
      <c r="F123" s="119">
        <v>67.57</v>
      </c>
      <c r="G123" s="120">
        <f t="shared" si="21"/>
        <v>67.57</v>
      </c>
      <c r="H123" s="119">
        <v>0</v>
      </c>
      <c r="I123" s="119">
        <v>0</v>
      </c>
      <c r="J123" s="119">
        <v>0</v>
      </c>
      <c r="K123" s="119">
        <v>0</v>
      </c>
      <c r="L123" s="119">
        <f t="shared" si="22"/>
        <v>0</v>
      </c>
      <c r="M123" s="119">
        <v>0</v>
      </c>
      <c r="N123" s="119">
        <v>0</v>
      </c>
      <c r="O123" s="119">
        <v>0</v>
      </c>
      <c r="P123" s="119">
        <f t="shared" si="23"/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f t="shared" si="24"/>
        <v>0</v>
      </c>
      <c r="V123" s="120">
        <f t="shared" si="25"/>
        <v>67.57</v>
      </c>
      <c r="W123" s="119">
        <v>0</v>
      </c>
      <c r="X123" s="119">
        <f t="shared" si="26"/>
        <v>67.57</v>
      </c>
      <c r="Y123" s="120">
        <v>0</v>
      </c>
      <c r="Z123" s="119">
        <f t="shared" si="27"/>
        <v>67.57</v>
      </c>
    </row>
    <row r="124" spans="1:26" ht="12.75" hidden="1" outlineLevel="1">
      <c r="A124" s="119" t="s">
        <v>347</v>
      </c>
      <c r="C124" s="120" t="s">
        <v>348</v>
      </c>
      <c r="D124" s="120" t="s">
        <v>349</v>
      </c>
      <c r="E124" s="119">
        <v>0</v>
      </c>
      <c r="F124" s="119">
        <v>50072.33</v>
      </c>
      <c r="G124" s="120">
        <f t="shared" si="21"/>
        <v>50072.33</v>
      </c>
      <c r="H124" s="119">
        <v>0</v>
      </c>
      <c r="I124" s="119">
        <v>0</v>
      </c>
      <c r="J124" s="119">
        <v>0</v>
      </c>
      <c r="K124" s="119">
        <v>0</v>
      </c>
      <c r="L124" s="119">
        <f t="shared" si="22"/>
        <v>0</v>
      </c>
      <c r="M124" s="119">
        <v>0</v>
      </c>
      <c r="N124" s="119">
        <v>0</v>
      </c>
      <c r="O124" s="119">
        <v>0</v>
      </c>
      <c r="P124" s="119">
        <f t="shared" si="23"/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f t="shared" si="24"/>
        <v>0</v>
      </c>
      <c r="V124" s="120">
        <f t="shared" si="25"/>
        <v>50072.33</v>
      </c>
      <c r="W124" s="119">
        <v>0</v>
      </c>
      <c r="X124" s="119">
        <f t="shared" si="26"/>
        <v>50072.33</v>
      </c>
      <c r="Y124" s="120">
        <v>0</v>
      </c>
      <c r="Z124" s="119">
        <f t="shared" si="27"/>
        <v>50072.33</v>
      </c>
    </row>
    <row r="125" spans="1:26" ht="12.75" hidden="1" outlineLevel="1">
      <c r="A125" s="119" t="s">
        <v>350</v>
      </c>
      <c r="C125" s="120" t="s">
        <v>351</v>
      </c>
      <c r="D125" s="120" t="s">
        <v>352</v>
      </c>
      <c r="E125" s="119">
        <v>0</v>
      </c>
      <c r="F125" s="119">
        <v>206438.27</v>
      </c>
      <c r="G125" s="120">
        <f t="shared" si="21"/>
        <v>206438.27</v>
      </c>
      <c r="H125" s="119">
        <v>52230.98</v>
      </c>
      <c r="I125" s="119">
        <v>0</v>
      </c>
      <c r="J125" s="119">
        <v>0</v>
      </c>
      <c r="K125" s="119">
        <v>0</v>
      </c>
      <c r="L125" s="119">
        <f t="shared" si="22"/>
        <v>0</v>
      </c>
      <c r="M125" s="119">
        <v>0</v>
      </c>
      <c r="N125" s="119">
        <v>0</v>
      </c>
      <c r="O125" s="119">
        <v>0</v>
      </c>
      <c r="P125" s="119">
        <f t="shared" si="23"/>
        <v>0</v>
      </c>
      <c r="Q125" s="120">
        <v>0</v>
      </c>
      <c r="R125" s="120">
        <v>0</v>
      </c>
      <c r="S125" s="120">
        <v>0</v>
      </c>
      <c r="T125" s="120">
        <v>0</v>
      </c>
      <c r="U125" s="120">
        <f t="shared" si="24"/>
        <v>0</v>
      </c>
      <c r="V125" s="120">
        <f t="shared" si="25"/>
        <v>258669.25</v>
      </c>
      <c r="W125" s="119">
        <v>0</v>
      </c>
      <c r="X125" s="119">
        <f t="shared" si="26"/>
        <v>258669.25</v>
      </c>
      <c r="Y125" s="120">
        <v>0</v>
      </c>
      <c r="Z125" s="119">
        <f t="shared" si="27"/>
        <v>258669.25</v>
      </c>
    </row>
    <row r="126" spans="1:26" ht="12.75" hidden="1" outlineLevel="1">
      <c r="A126" s="119" t="s">
        <v>353</v>
      </c>
      <c r="C126" s="120" t="s">
        <v>354</v>
      </c>
      <c r="D126" s="120" t="s">
        <v>355</v>
      </c>
      <c r="E126" s="119">
        <v>6152.53</v>
      </c>
      <c r="F126" s="119">
        <v>961016.46</v>
      </c>
      <c r="G126" s="120">
        <f aca="true" t="shared" si="28" ref="G126:G189">E126+F126</f>
        <v>967168.99</v>
      </c>
      <c r="H126" s="119">
        <v>522613.16</v>
      </c>
      <c r="I126" s="119">
        <v>0</v>
      </c>
      <c r="J126" s="119">
        <v>0</v>
      </c>
      <c r="K126" s="119">
        <v>0</v>
      </c>
      <c r="L126" s="119">
        <f aca="true" t="shared" si="29" ref="L126:L189">J126+I126+K126</f>
        <v>0</v>
      </c>
      <c r="M126" s="119">
        <v>0</v>
      </c>
      <c r="N126" s="119">
        <v>0</v>
      </c>
      <c r="O126" s="119">
        <v>0</v>
      </c>
      <c r="P126" s="119">
        <f aca="true" t="shared" si="30" ref="P126:P189">M126+N126+O126</f>
        <v>0</v>
      </c>
      <c r="Q126" s="120">
        <v>0</v>
      </c>
      <c r="R126" s="120">
        <v>0</v>
      </c>
      <c r="S126" s="120">
        <v>0</v>
      </c>
      <c r="T126" s="120">
        <v>0</v>
      </c>
      <c r="U126" s="120">
        <f aca="true" t="shared" si="31" ref="U126:U189">Q126+R126+S126+T126</f>
        <v>0</v>
      </c>
      <c r="V126" s="120">
        <f aca="true" t="shared" si="32" ref="V126:V189">G126+H126+L126+P126+U126</f>
        <v>1489782.15</v>
      </c>
      <c r="W126" s="119">
        <v>0</v>
      </c>
      <c r="X126" s="119">
        <f aca="true" t="shared" si="33" ref="X126:X189">V126+W126</f>
        <v>1489782.15</v>
      </c>
      <c r="Y126" s="120">
        <v>4787.32</v>
      </c>
      <c r="Z126" s="119">
        <f aca="true" t="shared" si="34" ref="Z126:Z189">X126+Y126</f>
        <v>1494569.47</v>
      </c>
    </row>
    <row r="127" spans="1:26" ht="12.75" hidden="1" outlineLevel="1">
      <c r="A127" s="119" t="s">
        <v>356</v>
      </c>
      <c r="C127" s="120" t="s">
        <v>357</v>
      </c>
      <c r="D127" s="120" t="s">
        <v>358</v>
      </c>
      <c r="E127" s="119">
        <v>0</v>
      </c>
      <c r="F127" s="119">
        <v>292092.25</v>
      </c>
      <c r="G127" s="120">
        <f t="shared" si="28"/>
        <v>292092.25</v>
      </c>
      <c r="H127" s="119">
        <v>317357.66</v>
      </c>
      <c r="I127" s="119">
        <v>0</v>
      </c>
      <c r="J127" s="119">
        <v>0</v>
      </c>
      <c r="K127" s="119">
        <v>0</v>
      </c>
      <c r="L127" s="119">
        <f t="shared" si="29"/>
        <v>0</v>
      </c>
      <c r="M127" s="119">
        <v>0</v>
      </c>
      <c r="N127" s="119">
        <v>0</v>
      </c>
      <c r="O127" s="119">
        <v>0</v>
      </c>
      <c r="P127" s="119">
        <f t="shared" si="30"/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f t="shared" si="31"/>
        <v>0</v>
      </c>
      <c r="V127" s="120">
        <f t="shared" si="32"/>
        <v>609449.9099999999</v>
      </c>
      <c r="W127" s="119">
        <v>0</v>
      </c>
      <c r="X127" s="119">
        <f t="shared" si="33"/>
        <v>609449.9099999999</v>
      </c>
      <c r="Y127" s="120">
        <v>-1463.37</v>
      </c>
      <c r="Z127" s="119">
        <f t="shared" si="34"/>
        <v>607986.5399999999</v>
      </c>
    </row>
    <row r="128" spans="1:26" ht="12.75" hidden="1" outlineLevel="1">
      <c r="A128" s="119" t="s">
        <v>359</v>
      </c>
      <c r="C128" s="120" t="s">
        <v>360</v>
      </c>
      <c r="D128" s="120" t="s">
        <v>361</v>
      </c>
      <c r="E128" s="119">
        <v>-25320.26</v>
      </c>
      <c r="F128" s="119">
        <v>741999.9</v>
      </c>
      <c r="G128" s="120">
        <f t="shared" si="28"/>
        <v>716679.64</v>
      </c>
      <c r="H128" s="119">
        <v>398321.17</v>
      </c>
      <c r="I128" s="119">
        <v>0</v>
      </c>
      <c r="J128" s="119">
        <v>0</v>
      </c>
      <c r="K128" s="119">
        <v>0</v>
      </c>
      <c r="L128" s="119">
        <f t="shared" si="29"/>
        <v>0</v>
      </c>
      <c r="M128" s="119">
        <v>0</v>
      </c>
      <c r="N128" s="119">
        <v>0</v>
      </c>
      <c r="O128" s="119">
        <v>0</v>
      </c>
      <c r="P128" s="119">
        <f t="shared" si="30"/>
        <v>0</v>
      </c>
      <c r="Q128" s="120">
        <v>0</v>
      </c>
      <c r="R128" s="120">
        <v>153.63</v>
      </c>
      <c r="S128" s="120">
        <v>0</v>
      </c>
      <c r="T128" s="120">
        <v>0</v>
      </c>
      <c r="U128" s="120">
        <f t="shared" si="31"/>
        <v>153.63</v>
      </c>
      <c r="V128" s="120">
        <f t="shared" si="32"/>
        <v>1115154.44</v>
      </c>
      <c r="W128" s="119">
        <v>0</v>
      </c>
      <c r="X128" s="119">
        <f t="shared" si="33"/>
        <v>1115154.44</v>
      </c>
      <c r="Y128" s="120">
        <v>0</v>
      </c>
      <c r="Z128" s="119">
        <f t="shared" si="34"/>
        <v>1115154.44</v>
      </c>
    </row>
    <row r="129" spans="1:26" ht="12.75" hidden="1" outlineLevel="1">
      <c r="A129" s="119" t="s">
        <v>362</v>
      </c>
      <c r="C129" s="120" t="s">
        <v>363</v>
      </c>
      <c r="D129" s="120" t="s">
        <v>364</v>
      </c>
      <c r="E129" s="119">
        <v>0</v>
      </c>
      <c r="F129" s="119">
        <v>580457.34</v>
      </c>
      <c r="G129" s="120">
        <f t="shared" si="28"/>
        <v>580457.34</v>
      </c>
      <c r="H129" s="119">
        <v>140097.8</v>
      </c>
      <c r="I129" s="119">
        <v>0</v>
      </c>
      <c r="J129" s="119">
        <v>0</v>
      </c>
      <c r="K129" s="119">
        <v>0</v>
      </c>
      <c r="L129" s="119">
        <f t="shared" si="29"/>
        <v>0</v>
      </c>
      <c r="M129" s="119">
        <v>0</v>
      </c>
      <c r="N129" s="119">
        <v>0</v>
      </c>
      <c r="O129" s="119">
        <v>0</v>
      </c>
      <c r="P129" s="119">
        <f t="shared" si="30"/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f t="shared" si="31"/>
        <v>0</v>
      </c>
      <c r="V129" s="120">
        <f t="shared" si="32"/>
        <v>720555.1399999999</v>
      </c>
      <c r="W129" s="119">
        <v>0</v>
      </c>
      <c r="X129" s="119">
        <f t="shared" si="33"/>
        <v>720555.1399999999</v>
      </c>
      <c r="Y129" s="120">
        <v>-50</v>
      </c>
      <c r="Z129" s="119">
        <f t="shared" si="34"/>
        <v>720505.1399999999</v>
      </c>
    </row>
    <row r="130" spans="1:26" ht="12.75" hidden="1" outlineLevel="1">
      <c r="A130" s="119" t="s">
        <v>365</v>
      </c>
      <c r="C130" s="120" t="s">
        <v>366</v>
      </c>
      <c r="D130" s="120" t="s">
        <v>367</v>
      </c>
      <c r="E130" s="119">
        <v>0</v>
      </c>
      <c r="F130" s="119">
        <v>43650.74</v>
      </c>
      <c r="G130" s="120">
        <f t="shared" si="28"/>
        <v>43650.74</v>
      </c>
      <c r="H130" s="119">
        <v>7008.6</v>
      </c>
      <c r="I130" s="119">
        <v>0</v>
      </c>
      <c r="J130" s="119">
        <v>0</v>
      </c>
      <c r="K130" s="119">
        <v>0</v>
      </c>
      <c r="L130" s="119">
        <f t="shared" si="29"/>
        <v>0</v>
      </c>
      <c r="M130" s="119">
        <v>0</v>
      </c>
      <c r="N130" s="119">
        <v>0</v>
      </c>
      <c r="O130" s="119">
        <v>0</v>
      </c>
      <c r="P130" s="119">
        <f t="shared" si="30"/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f t="shared" si="31"/>
        <v>0</v>
      </c>
      <c r="V130" s="120">
        <f t="shared" si="32"/>
        <v>50659.34</v>
      </c>
      <c r="W130" s="119">
        <v>0</v>
      </c>
      <c r="X130" s="119">
        <f t="shared" si="33"/>
        <v>50659.34</v>
      </c>
      <c r="Y130" s="120">
        <v>0</v>
      </c>
      <c r="Z130" s="119">
        <f t="shared" si="34"/>
        <v>50659.34</v>
      </c>
    </row>
    <row r="131" spans="1:26" ht="12.75" hidden="1" outlineLevel="1">
      <c r="A131" s="119" t="s">
        <v>368</v>
      </c>
      <c r="C131" s="120" t="s">
        <v>369</v>
      </c>
      <c r="D131" s="120" t="s">
        <v>370</v>
      </c>
      <c r="E131" s="119">
        <v>0</v>
      </c>
      <c r="F131" s="119">
        <v>2065.68</v>
      </c>
      <c r="G131" s="120">
        <f t="shared" si="28"/>
        <v>2065.68</v>
      </c>
      <c r="H131" s="119">
        <v>635</v>
      </c>
      <c r="I131" s="119">
        <v>0</v>
      </c>
      <c r="J131" s="119">
        <v>0</v>
      </c>
      <c r="K131" s="119">
        <v>0</v>
      </c>
      <c r="L131" s="119">
        <f t="shared" si="29"/>
        <v>0</v>
      </c>
      <c r="M131" s="119">
        <v>0</v>
      </c>
      <c r="N131" s="119">
        <v>0</v>
      </c>
      <c r="O131" s="119">
        <v>0</v>
      </c>
      <c r="P131" s="119">
        <f t="shared" si="30"/>
        <v>0</v>
      </c>
      <c r="Q131" s="120">
        <v>0</v>
      </c>
      <c r="R131" s="120">
        <v>0</v>
      </c>
      <c r="S131" s="120">
        <v>0</v>
      </c>
      <c r="T131" s="120">
        <v>0</v>
      </c>
      <c r="U131" s="120">
        <f t="shared" si="31"/>
        <v>0</v>
      </c>
      <c r="V131" s="120">
        <f t="shared" si="32"/>
        <v>2700.68</v>
      </c>
      <c r="W131" s="119">
        <v>0</v>
      </c>
      <c r="X131" s="119">
        <f t="shared" si="33"/>
        <v>2700.68</v>
      </c>
      <c r="Y131" s="120">
        <v>0</v>
      </c>
      <c r="Z131" s="119">
        <f t="shared" si="34"/>
        <v>2700.68</v>
      </c>
    </row>
    <row r="132" spans="1:26" ht="12.75" hidden="1" outlineLevel="1">
      <c r="A132" s="119" t="s">
        <v>371</v>
      </c>
      <c r="C132" s="120" t="s">
        <v>372</v>
      </c>
      <c r="D132" s="120" t="s">
        <v>373</v>
      </c>
      <c r="E132" s="119">
        <v>0</v>
      </c>
      <c r="F132" s="119">
        <v>4482.82</v>
      </c>
      <c r="G132" s="120">
        <f t="shared" si="28"/>
        <v>4482.82</v>
      </c>
      <c r="H132" s="119">
        <v>0</v>
      </c>
      <c r="I132" s="119">
        <v>0</v>
      </c>
      <c r="J132" s="119">
        <v>0</v>
      </c>
      <c r="K132" s="119">
        <v>0</v>
      </c>
      <c r="L132" s="119">
        <f t="shared" si="29"/>
        <v>0</v>
      </c>
      <c r="M132" s="119">
        <v>0</v>
      </c>
      <c r="N132" s="119">
        <v>0</v>
      </c>
      <c r="O132" s="119">
        <v>0</v>
      </c>
      <c r="P132" s="119">
        <f t="shared" si="30"/>
        <v>0</v>
      </c>
      <c r="Q132" s="120">
        <v>0</v>
      </c>
      <c r="R132" s="120">
        <v>0</v>
      </c>
      <c r="S132" s="120">
        <v>0</v>
      </c>
      <c r="T132" s="120">
        <v>0</v>
      </c>
      <c r="U132" s="120">
        <f t="shared" si="31"/>
        <v>0</v>
      </c>
      <c r="V132" s="120">
        <f t="shared" si="32"/>
        <v>4482.82</v>
      </c>
      <c r="W132" s="119">
        <v>0</v>
      </c>
      <c r="X132" s="119">
        <f t="shared" si="33"/>
        <v>4482.82</v>
      </c>
      <c r="Y132" s="120">
        <v>0</v>
      </c>
      <c r="Z132" s="119">
        <f t="shared" si="34"/>
        <v>4482.82</v>
      </c>
    </row>
    <row r="133" spans="1:26" ht="12.75" hidden="1" outlineLevel="1">
      <c r="A133" s="119" t="s">
        <v>374</v>
      </c>
      <c r="C133" s="120" t="s">
        <v>375</v>
      </c>
      <c r="D133" s="120" t="s">
        <v>376</v>
      </c>
      <c r="E133" s="119">
        <v>0</v>
      </c>
      <c r="F133" s="119">
        <v>378418.56</v>
      </c>
      <c r="G133" s="120">
        <f t="shared" si="28"/>
        <v>378418.56</v>
      </c>
      <c r="H133" s="119">
        <v>20761.55</v>
      </c>
      <c r="I133" s="119">
        <v>0</v>
      </c>
      <c r="J133" s="119">
        <v>0</v>
      </c>
      <c r="K133" s="119">
        <v>0</v>
      </c>
      <c r="L133" s="119">
        <f t="shared" si="29"/>
        <v>0</v>
      </c>
      <c r="M133" s="119">
        <v>0</v>
      </c>
      <c r="N133" s="119">
        <v>0</v>
      </c>
      <c r="O133" s="119">
        <v>0</v>
      </c>
      <c r="P133" s="119">
        <f t="shared" si="30"/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f t="shared" si="31"/>
        <v>0</v>
      </c>
      <c r="V133" s="120">
        <f t="shared" si="32"/>
        <v>399180.11</v>
      </c>
      <c r="W133" s="119">
        <v>0</v>
      </c>
      <c r="X133" s="119">
        <f t="shared" si="33"/>
        <v>399180.11</v>
      </c>
      <c r="Y133" s="120">
        <v>0</v>
      </c>
      <c r="Z133" s="119">
        <f t="shared" si="34"/>
        <v>399180.11</v>
      </c>
    </row>
    <row r="134" spans="1:26" ht="12.75" hidden="1" outlineLevel="1">
      <c r="A134" s="119" t="s">
        <v>377</v>
      </c>
      <c r="C134" s="120" t="s">
        <v>378</v>
      </c>
      <c r="D134" s="120" t="s">
        <v>379</v>
      </c>
      <c r="E134" s="119">
        <v>0</v>
      </c>
      <c r="F134" s="119">
        <v>80528.83</v>
      </c>
      <c r="G134" s="120">
        <f t="shared" si="28"/>
        <v>80528.83</v>
      </c>
      <c r="H134" s="119">
        <v>0</v>
      </c>
      <c r="I134" s="119">
        <v>0</v>
      </c>
      <c r="J134" s="119">
        <v>0</v>
      </c>
      <c r="K134" s="119">
        <v>0</v>
      </c>
      <c r="L134" s="119">
        <f t="shared" si="29"/>
        <v>0</v>
      </c>
      <c r="M134" s="119">
        <v>0</v>
      </c>
      <c r="N134" s="119">
        <v>0</v>
      </c>
      <c r="O134" s="119">
        <v>0</v>
      </c>
      <c r="P134" s="119">
        <f t="shared" si="30"/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f t="shared" si="31"/>
        <v>0</v>
      </c>
      <c r="V134" s="120">
        <f t="shared" si="32"/>
        <v>80528.83</v>
      </c>
      <c r="W134" s="119">
        <v>0</v>
      </c>
      <c r="X134" s="119">
        <f t="shared" si="33"/>
        <v>80528.83</v>
      </c>
      <c r="Y134" s="120">
        <v>0</v>
      </c>
      <c r="Z134" s="119">
        <f t="shared" si="34"/>
        <v>80528.83</v>
      </c>
    </row>
    <row r="135" spans="1:26" ht="12.75" hidden="1" outlineLevel="1">
      <c r="A135" s="119" t="s">
        <v>380</v>
      </c>
      <c r="C135" s="120" t="s">
        <v>381</v>
      </c>
      <c r="D135" s="120" t="s">
        <v>382</v>
      </c>
      <c r="E135" s="119">
        <v>0</v>
      </c>
      <c r="F135" s="119">
        <v>88183.81</v>
      </c>
      <c r="G135" s="120">
        <f t="shared" si="28"/>
        <v>88183.81</v>
      </c>
      <c r="H135" s="119">
        <v>556.82</v>
      </c>
      <c r="I135" s="119">
        <v>0</v>
      </c>
      <c r="J135" s="119">
        <v>0</v>
      </c>
      <c r="K135" s="119">
        <v>0</v>
      </c>
      <c r="L135" s="119">
        <f t="shared" si="29"/>
        <v>0</v>
      </c>
      <c r="M135" s="119">
        <v>0</v>
      </c>
      <c r="N135" s="119">
        <v>0</v>
      </c>
      <c r="O135" s="119">
        <v>0</v>
      </c>
      <c r="P135" s="119">
        <f t="shared" si="30"/>
        <v>0</v>
      </c>
      <c r="Q135" s="120">
        <v>0</v>
      </c>
      <c r="R135" s="120">
        <v>0</v>
      </c>
      <c r="S135" s="120">
        <v>0</v>
      </c>
      <c r="T135" s="120">
        <v>0</v>
      </c>
      <c r="U135" s="120">
        <f t="shared" si="31"/>
        <v>0</v>
      </c>
      <c r="V135" s="120">
        <f t="shared" si="32"/>
        <v>88740.63</v>
      </c>
      <c r="W135" s="119">
        <v>0</v>
      </c>
      <c r="X135" s="119">
        <f t="shared" si="33"/>
        <v>88740.63</v>
      </c>
      <c r="Y135" s="120">
        <v>0</v>
      </c>
      <c r="Z135" s="119">
        <f t="shared" si="34"/>
        <v>88740.63</v>
      </c>
    </row>
    <row r="136" spans="1:26" ht="12.75" hidden="1" outlineLevel="1">
      <c r="A136" s="119" t="s">
        <v>383</v>
      </c>
      <c r="C136" s="120" t="s">
        <v>384</v>
      </c>
      <c r="D136" s="120" t="s">
        <v>385</v>
      </c>
      <c r="E136" s="119">
        <v>0</v>
      </c>
      <c r="F136" s="119">
        <v>13202.4</v>
      </c>
      <c r="G136" s="120">
        <f t="shared" si="28"/>
        <v>13202.4</v>
      </c>
      <c r="H136" s="119">
        <v>2828.69</v>
      </c>
      <c r="I136" s="119">
        <v>0</v>
      </c>
      <c r="J136" s="119">
        <v>0</v>
      </c>
      <c r="K136" s="119">
        <v>0</v>
      </c>
      <c r="L136" s="119">
        <f t="shared" si="29"/>
        <v>0</v>
      </c>
      <c r="M136" s="119">
        <v>0</v>
      </c>
      <c r="N136" s="119">
        <v>0</v>
      </c>
      <c r="O136" s="119">
        <v>0</v>
      </c>
      <c r="P136" s="119">
        <f t="shared" si="30"/>
        <v>0</v>
      </c>
      <c r="Q136" s="120">
        <v>0</v>
      </c>
      <c r="R136" s="120">
        <v>0</v>
      </c>
      <c r="S136" s="120">
        <v>0</v>
      </c>
      <c r="T136" s="120">
        <v>0</v>
      </c>
      <c r="U136" s="120">
        <f t="shared" si="31"/>
        <v>0</v>
      </c>
      <c r="V136" s="120">
        <f t="shared" si="32"/>
        <v>16031.09</v>
      </c>
      <c r="W136" s="119">
        <v>0</v>
      </c>
      <c r="X136" s="119">
        <f t="shared" si="33"/>
        <v>16031.09</v>
      </c>
      <c r="Y136" s="120">
        <v>0</v>
      </c>
      <c r="Z136" s="119">
        <f t="shared" si="34"/>
        <v>16031.09</v>
      </c>
    </row>
    <row r="137" spans="1:26" ht="12.75" hidden="1" outlineLevel="1">
      <c r="A137" s="119" t="s">
        <v>386</v>
      </c>
      <c r="C137" s="120" t="s">
        <v>387</v>
      </c>
      <c r="D137" s="120" t="s">
        <v>388</v>
      </c>
      <c r="E137" s="119">
        <v>0</v>
      </c>
      <c r="F137" s="119">
        <v>31364.05</v>
      </c>
      <c r="G137" s="120">
        <f t="shared" si="28"/>
        <v>31364.05</v>
      </c>
      <c r="H137" s="119">
        <v>1802.2</v>
      </c>
      <c r="I137" s="119">
        <v>0</v>
      </c>
      <c r="J137" s="119">
        <v>0</v>
      </c>
      <c r="K137" s="119">
        <v>0</v>
      </c>
      <c r="L137" s="119">
        <f t="shared" si="29"/>
        <v>0</v>
      </c>
      <c r="M137" s="119">
        <v>0</v>
      </c>
      <c r="N137" s="119">
        <v>0</v>
      </c>
      <c r="O137" s="119">
        <v>0</v>
      </c>
      <c r="P137" s="119">
        <f t="shared" si="30"/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f t="shared" si="31"/>
        <v>0</v>
      </c>
      <c r="V137" s="120">
        <f t="shared" si="32"/>
        <v>33166.25</v>
      </c>
      <c r="W137" s="119">
        <v>0</v>
      </c>
      <c r="X137" s="119">
        <f t="shared" si="33"/>
        <v>33166.25</v>
      </c>
      <c r="Y137" s="120">
        <v>10</v>
      </c>
      <c r="Z137" s="119">
        <f t="shared" si="34"/>
        <v>33176.25</v>
      </c>
    </row>
    <row r="138" spans="1:26" ht="12.75" hidden="1" outlineLevel="1">
      <c r="A138" s="119" t="s">
        <v>389</v>
      </c>
      <c r="C138" s="120" t="s">
        <v>390</v>
      </c>
      <c r="D138" s="120" t="s">
        <v>391</v>
      </c>
      <c r="E138" s="119">
        <v>0</v>
      </c>
      <c r="F138" s="119">
        <v>56243.49</v>
      </c>
      <c r="G138" s="120">
        <f t="shared" si="28"/>
        <v>56243.49</v>
      </c>
      <c r="H138" s="119">
        <v>13746.94</v>
      </c>
      <c r="I138" s="119">
        <v>0</v>
      </c>
      <c r="J138" s="119">
        <v>0</v>
      </c>
      <c r="K138" s="119">
        <v>0</v>
      </c>
      <c r="L138" s="119">
        <f t="shared" si="29"/>
        <v>0</v>
      </c>
      <c r="M138" s="119">
        <v>0</v>
      </c>
      <c r="N138" s="119">
        <v>0</v>
      </c>
      <c r="O138" s="119">
        <v>0</v>
      </c>
      <c r="P138" s="119">
        <f t="shared" si="30"/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f t="shared" si="31"/>
        <v>0</v>
      </c>
      <c r="V138" s="120">
        <f t="shared" si="32"/>
        <v>69990.43</v>
      </c>
      <c r="W138" s="119">
        <v>0</v>
      </c>
      <c r="X138" s="119">
        <f t="shared" si="33"/>
        <v>69990.43</v>
      </c>
      <c r="Y138" s="120">
        <v>0</v>
      </c>
      <c r="Z138" s="119">
        <f t="shared" si="34"/>
        <v>69990.43</v>
      </c>
    </row>
    <row r="139" spans="1:26" ht="12.75" hidden="1" outlineLevel="1">
      <c r="A139" s="119" t="s">
        <v>392</v>
      </c>
      <c r="C139" s="120" t="s">
        <v>393</v>
      </c>
      <c r="D139" s="120" t="s">
        <v>394</v>
      </c>
      <c r="E139" s="119">
        <v>0</v>
      </c>
      <c r="F139" s="119">
        <v>787731.46</v>
      </c>
      <c r="G139" s="120">
        <f t="shared" si="28"/>
        <v>787731.46</v>
      </c>
      <c r="H139" s="119">
        <v>412775.23</v>
      </c>
      <c r="I139" s="119">
        <v>0</v>
      </c>
      <c r="J139" s="119">
        <v>0</v>
      </c>
      <c r="K139" s="119">
        <v>395</v>
      </c>
      <c r="L139" s="119">
        <f t="shared" si="29"/>
        <v>395</v>
      </c>
      <c r="M139" s="119">
        <v>0</v>
      </c>
      <c r="N139" s="119">
        <v>0</v>
      </c>
      <c r="O139" s="119">
        <v>42</v>
      </c>
      <c r="P139" s="119">
        <f t="shared" si="30"/>
        <v>42</v>
      </c>
      <c r="Q139" s="120">
        <v>451.04</v>
      </c>
      <c r="R139" s="120">
        <v>1159.26</v>
      </c>
      <c r="S139" s="120">
        <v>0</v>
      </c>
      <c r="T139" s="120">
        <v>0</v>
      </c>
      <c r="U139" s="120">
        <f t="shared" si="31"/>
        <v>1610.3</v>
      </c>
      <c r="V139" s="120">
        <f t="shared" si="32"/>
        <v>1202553.99</v>
      </c>
      <c r="W139" s="119">
        <v>0</v>
      </c>
      <c r="X139" s="119">
        <f t="shared" si="33"/>
        <v>1202553.99</v>
      </c>
      <c r="Y139" s="120">
        <v>51794.77</v>
      </c>
      <c r="Z139" s="119">
        <f t="shared" si="34"/>
        <v>1254348.76</v>
      </c>
    </row>
    <row r="140" spans="1:26" ht="12.75" hidden="1" outlineLevel="1">
      <c r="A140" s="119" t="s">
        <v>395</v>
      </c>
      <c r="C140" s="120" t="s">
        <v>396</v>
      </c>
      <c r="D140" s="120" t="s">
        <v>397</v>
      </c>
      <c r="E140" s="119">
        <v>0</v>
      </c>
      <c r="F140" s="119">
        <v>79119.98</v>
      </c>
      <c r="G140" s="120">
        <f t="shared" si="28"/>
        <v>79119.98</v>
      </c>
      <c r="H140" s="119">
        <v>81190.86</v>
      </c>
      <c r="I140" s="119">
        <v>0</v>
      </c>
      <c r="J140" s="119">
        <v>0</v>
      </c>
      <c r="K140" s="119">
        <v>0</v>
      </c>
      <c r="L140" s="119">
        <f t="shared" si="29"/>
        <v>0</v>
      </c>
      <c r="M140" s="119">
        <v>0</v>
      </c>
      <c r="N140" s="119">
        <v>0</v>
      </c>
      <c r="O140" s="119">
        <v>0</v>
      </c>
      <c r="P140" s="119">
        <f t="shared" si="30"/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f t="shared" si="31"/>
        <v>0</v>
      </c>
      <c r="V140" s="120">
        <f t="shared" si="32"/>
        <v>160310.84</v>
      </c>
      <c r="W140" s="119">
        <v>0</v>
      </c>
      <c r="X140" s="119">
        <f t="shared" si="33"/>
        <v>160310.84</v>
      </c>
      <c r="Y140" s="120">
        <v>2738.93</v>
      </c>
      <c r="Z140" s="119">
        <f t="shared" si="34"/>
        <v>163049.77</v>
      </c>
    </row>
    <row r="141" spans="1:26" ht="12.75" hidden="1" outlineLevel="1">
      <c r="A141" s="119" t="s">
        <v>398</v>
      </c>
      <c r="C141" s="120" t="s">
        <v>399</v>
      </c>
      <c r="D141" s="120" t="s">
        <v>400</v>
      </c>
      <c r="E141" s="119">
        <v>0</v>
      </c>
      <c r="F141" s="119">
        <v>0</v>
      </c>
      <c r="G141" s="120">
        <f t="shared" si="28"/>
        <v>0</v>
      </c>
      <c r="H141" s="119">
        <v>640</v>
      </c>
      <c r="I141" s="119">
        <v>0</v>
      </c>
      <c r="J141" s="119">
        <v>0</v>
      </c>
      <c r="K141" s="119">
        <v>0</v>
      </c>
      <c r="L141" s="119">
        <f t="shared" si="29"/>
        <v>0</v>
      </c>
      <c r="M141" s="119">
        <v>0</v>
      </c>
      <c r="N141" s="119">
        <v>0</v>
      </c>
      <c r="O141" s="119">
        <v>0</v>
      </c>
      <c r="P141" s="119">
        <f t="shared" si="30"/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f t="shared" si="31"/>
        <v>0</v>
      </c>
      <c r="V141" s="120">
        <f t="shared" si="32"/>
        <v>640</v>
      </c>
      <c r="W141" s="119">
        <v>0</v>
      </c>
      <c r="X141" s="119">
        <f t="shared" si="33"/>
        <v>640</v>
      </c>
      <c r="Y141" s="120">
        <v>0</v>
      </c>
      <c r="Z141" s="119">
        <f t="shared" si="34"/>
        <v>640</v>
      </c>
    </row>
    <row r="142" spans="1:26" ht="12.75" hidden="1" outlineLevel="1">
      <c r="A142" s="119" t="s">
        <v>401</v>
      </c>
      <c r="C142" s="120" t="s">
        <v>402</v>
      </c>
      <c r="D142" s="120" t="s">
        <v>403</v>
      </c>
      <c r="E142" s="119">
        <v>0</v>
      </c>
      <c r="F142" s="119">
        <v>25491.28</v>
      </c>
      <c r="G142" s="120">
        <f t="shared" si="28"/>
        <v>25491.28</v>
      </c>
      <c r="H142" s="119">
        <v>8772.57</v>
      </c>
      <c r="I142" s="119">
        <v>0</v>
      </c>
      <c r="J142" s="119">
        <v>0</v>
      </c>
      <c r="K142" s="119">
        <v>0</v>
      </c>
      <c r="L142" s="119">
        <f t="shared" si="29"/>
        <v>0</v>
      </c>
      <c r="M142" s="119">
        <v>0</v>
      </c>
      <c r="N142" s="119">
        <v>0</v>
      </c>
      <c r="O142" s="119">
        <v>0</v>
      </c>
      <c r="P142" s="119">
        <f t="shared" si="30"/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f t="shared" si="31"/>
        <v>0</v>
      </c>
      <c r="V142" s="120">
        <f t="shared" si="32"/>
        <v>34263.85</v>
      </c>
      <c r="W142" s="119">
        <v>0</v>
      </c>
      <c r="X142" s="119">
        <f t="shared" si="33"/>
        <v>34263.85</v>
      </c>
      <c r="Y142" s="120">
        <v>2301.5</v>
      </c>
      <c r="Z142" s="119">
        <f t="shared" si="34"/>
        <v>36565.35</v>
      </c>
    </row>
    <row r="143" spans="1:26" ht="12.75" hidden="1" outlineLevel="1">
      <c r="A143" s="119" t="s">
        <v>404</v>
      </c>
      <c r="C143" s="120" t="s">
        <v>405</v>
      </c>
      <c r="D143" s="120" t="s">
        <v>406</v>
      </c>
      <c r="E143" s="119">
        <v>0</v>
      </c>
      <c r="F143" s="119">
        <v>248636.77</v>
      </c>
      <c r="G143" s="120">
        <f t="shared" si="28"/>
        <v>248636.77</v>
      </c>
      <c r="H143" s="119">
        <v>7429.32</v>
      </c>
      <c r="I143" s="119">
        <v>0</v>
      </c>
      <c r="J143" s="119">
        <v>0</v>
      </c>
      <c r="K143" s="119">
        <v>0</v>
      </c>
      <c r="L143" s="119">
        <f t="shared" si="29"/>
        <v>0</v>
      </c>
      <c r="M143" s="119">
        <v>0</v>
      </c>
      <c r="N143" s="119">
        <v>0</v>
      </c>
      <c r="O143" s="119">
        <v>0</v>
      </c>
      <c r="P143" s="119">
        <f t="shared" si="30"/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f t="shared" si="31"/>
        <v>0</v>
      </c>
      <c r="V143" s="120">
        <f t="shared" si="32"/>
        <v>256066.09</v>
      </c>
      <c r="W143" s="119">
        <v>0</v>
      </c>
      <c r="X143" s="119">
        <f t="shared" si="33"/>
        <v>256066.09</v>
      </c>
      <c r="Y143" s="120">
        <v>849.5</v>
      </c>
      <c r="Z143" s="119">
        <f t="shared" si="34"/>
        <v>256915.59</v>
      </c>
    </row>
    <row r="144" spans="1:26" ht="12.75" hidden="1" outlineLevel="1">
      <c r="A144" s="119" t="s">
        <v>407</v>
      </c>
      <c r="C144" s="120" t="s">
        <v>408</v>
      </c>
      <c r="D144" s="120" t="s">
        <v>409</v>
      </c>
      <c r="E144" s="119">
        <v>0</v>
      </c>
      <c r="F144" s="119">
        <v>60859.47</v>
      </c>
      <c r="G144" s="120">
        <f t="shared" si="28"/>
        <v>60859.47</v>
      </c>
      <c r="H144" s="119">
        <v>6585.55</v>
      </c>
      <c r="I144" s="119">
        <v>0</v>
      </c>
      <c r="J144" s="119">
        <v>0</v>
      </c>
      <c r="K144" s="119">
        <v>0</v>
      </c>
      <c r="L144" s="119">
        <f t="shared" si="29"/>
        <v>0</v>
      </c>
      <c r="M144" s="119">
        <v>0</v>
      </c>
      <c r="N144" s="119">
        <v>0</v>
      </c>
      <c r="O144" s="119">
        <v>0</v>
      </c>
      <c r="P144" s="119">
        <f t="shared" si="30"/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f t="shared" si="31"/>
        <v>0</v>
      </c>
      <c r="V144" s="120">
        <f t="shared" si="32"/>
        <v>67445.02</v>
      </c>
      <c r="W144" s="119">
        <v>0</v>
      </c>
      <c r="X144" s="119">
        <f t="shared" si="33"/>
        <v>67445.02</v>
      </c>
      <c r="Y144" s="120">
        <v>550</v>
      </c>
      <c r="Z144" s="119">
        <f t="shared" si="34"/>
        <v>67995.02</v>
      </c>
    </row>
    <row r="145" spans="1:26" ht="12.75" hidden="1" outlineLevel="1">
      <c r="A145" s="119" t="s">
        <v>410</v>
      </c>
      <c r="C145" s="120" t="s">
        <v>411</v>
      </c>
      <c r="D145" s="120" t="s">
        <v>412</v>
      </c>
      <c r="E145" s="119">
        <v>0</v>
      </c>
      <c r="F145" s="119">
        <v>19251.5</v>
      </c>
      <c r="G145" s="120">
        <f t="shared" si="28"/>
        <v>19251.5</v>
      </c>
      <c r="H145" s="119">
        <v>2575</v>
      </c>
      <c r="I145" s="119">
        <v>0</v>
      </c>
      <c r="J145" s="119">
        <v>0</v>
      </c>
      <c r="K145" s="119">
        <v>0</v>
      </c>
      <c r="L145" s="119">
        <f t="shared" si="29"/>
        <v>0</v>
      </c>
      <c r="M145" s="119">
        <v>0</v>
      </c>
      <c r="N145" s="119">
        <v>0</v>
      </c>
      <c r="O145" s="119">
        <v>0</v>
      </c>
      <c r="P145" s="119">
        <f t="shared" si="30"/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f t="shared" si="31"/>
        <v>0</v>
      </c>
      <c r="V145" s="120">
        <f t="shared" si="32"/>
        <v>21826.5</v>
      </c>
      <c r="W145" s="119">
        <v>0</v>
      </c>
      <c r="X145" s="119">
        <f t="shared" si="33"/>
        <v>21826.5</v>
      </c>
      <c r="Y145" s="120">
        <v>0</v>
      </c>
      <c r="Z145" s="119">
        <f t="shared" si="34"/>
        <v>21826.5</v>
      </c>
    </row>
    <row r="146" spans="1:26" ht="12.75" hidden="1" outlineLevel="1">
      <c r="A146" s="119" t="s">
        <v>413</v>
      </c>
      <c r="C146" s="120" t="s">
        <v>414</v>
      </c>
      <c r="D146" s="120" t="s">
        <v>415</v>
      </c>
      <c r="E146" s="119">
        <v>0</v>
      </c>
      <c r="F146" s="119">
        <v>18786.11</v>
      </c>
      <c r="G146" s="120">
        <f t="shared" si="28"/>
        <v>18786.11</v>
      </c>
      <c r="H146" s="119">
        <v>428.29</v>
      </c>
      <c r="I146" s="119">
        <v>0</v>
      </c>
      <c r="J146" s="119">
        <v>0</v>
      </c>
      <c r="K146" s="119">
        <v>0</v>
      </c>
      <c r="L146" s="119">
        <f t="shared" si="29"/>
        <v>0</v>
      </c>
      <c r="M146" s="119">
        <v>0</v>
      </c>
      <c r="N146" s="119">
        <v>0</v>
      </c>
      <c r="O146" s="119">
        <v>0</v>
      </c>
      <c r="P146" s="119">
        <f t="shared" si="30"/>
        <v>0</v>
      </c>
      <c r="Q146" s="120">
        <v>0</v>
      </c>
      <c r="R146" s="120">
        <v>0</v>
      </c>
      <c r="S146" s="120">
        <v>0</v>
      </c>
      <c r="T146" s="120">
        <v>0</v>
      </c>
      <c r="U146" s="120">
        <f t="shared" si="31"/>
        <v>0</v>
      </c>
      <c r="V146" s="120">
        <f t="shared" si="32"/>
        <v>19214.4</v>
      </c>
      <c r="W146" s="119">
        <v>0</v>
      </c>
      <c r="X146" s="119">
        <f t="shared" si="33"/>
        <v>19214.4</v>
      </c>
      <c r="Y146" s="120">
        <v>0</v>
      </c>
      <c r="Z146" s="119">
        <f t="shared" si="34"/>
        <v>19214.4</v>
      </c>
    </row>
    <row r="147" spans="1:26" ht="12.75" hidden="1" outlineLevel="1">
      <c r="A147" s="119" t="s">
        <v>416</v>
      </c>
      <c r="C147" s="120" t="s">
        <v>417</v>
      </c>
      <c r="D147" s="120" t="s">
        <v>418</v>
      </c>
      <c r="E147" s="119">
        <v>0</v>
      </c>
      <c r="F147" s="119">
        <v>43266.55</v>
      </c>
      <c r="G147" s="120">
        <f t="shared" si="28"/>
        <v>43266.55</v>
      </c>
      <c r="H147" s="119">
        <v>6485.26</v>
      </c>
      <c r="I147" s="119">
        <v>0</v>
      </c>
      <c r="J147" s="119">
        <v>0</v>
      </c>
      <c r="K147" s="119">
        <v>0</v>
      </c>
      <c r="L147" s="119">
        <f t="shared" si="29"/>
        <v>0</v>
      </c>
      <c r="M147" s="119">
        <v>0</v>
      </c>
      <c r="N147" s="119">
        <v>0</v>
      </c>
      <c r="O147" s="119">
        <v>0</v>
      </c>
      <c r="P147" s="119">
        <f t="shared" si="30"/>
        <v>0</v>
      </c>
      <c r="Q147" s="120">
        <v>0</v>
      </c>
      <c r="R147" s="120">
        <v>0</v>
      </c>
      <c r="S147" s="120">
        <v>0</v>
      </c>
      <c r="T147" s="120">
        <v>0</v>
      </c>
      <c r="U147" s="120">
        <f t="shared" si="31"/>
        <v>0</v>
      </c>
      <c r="V147" s="120">
        <f t="shared" si="32"/>
        <v>49751.810000000005</v>
      </c>
      <c r="W147" s="119">
        <v>0</v>
      </c>
      <c r="X147" s="119">
        <f t="shared" si="33"/>
        <v>49751.810000000005</v>
      </c>
      <c r="Y147" s="120">
        <v>0</v>
      </c>
      <c r="Z147" s="119">
        <f t="shared" si="34"/>
        <v>49751.810000000005</v>
      </c>
    </row>
    <row r="148" spans="1:26" ht="12.75" hidden="1" outlineLevel="1">
      <c r="A148" s="119" t="s">
        <v>419</v>
      </c>
      <c r="C148" s="120" t="s">
        <v>420</v>
      </c>
      <c r="D148" s="120" t="s">
        <v>421</v>
      </c>
      <c r="E148" s="119">
        <v>0</v>
      </c>
      <c r="F148" s="119">
        <v>5664.69</v>
      </c>
      <c r="G148" s="120">
        <f t="shared" si="28"/>
        <v>5664.69</v>
      </c>
      <c r="H148" s="119">
        <v>4093.2</v>
      </c>
      <c r="I148" s="119">
        <v>0</v>
      </c>
      <c r="J148" s="119">
        <v>0</v>
      </c>
      <c r="K148" s="119">
        <v>0</v>
      </c>
      <c r="L148" s="119">
        <f t="shared" si="29"/>
        <v>0</v>
      </c>
      <c r="M148" s="119">
        <v>0</v>
      </c>
      <c r="N148" s="119">
        <v>0</v>
      </c>
      <c r="O148" s="119">
        <v>0</v>
      </c>
      <c r="P148" s="119">
        <f t="shared" si="30"/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f t="shared" si="31"/>
        <v>0</v>
      </c>
      <c r="V148" s="120">
        <f t="shared" si="32"/>
        <v>9757.89</v>
      </c>
      <c r="W148" s="119">
        <v>0</v>
      </c>
      <c r="X148" s="119">
        <f t="shared" si="33"/>
        <v>9757.89</v>
      </c>
      <c r="Y148" s="120">
        <v>0</v>
      </c>
      <c r="Z148" s="119">
        <f t="shared" si="34"/>
        <v>9757.89</v>
      </c>
    </row>
    <row r="149" spans="1:26" ht="12.75" hidden="1" outlineLevel="1">
      <c r="A149" s="119" t="s">
        <v>422</v>
      </c>
      <c r="C149" s="120" t="s">
        <v>423</v>
      </c>
      <c r="D149" s="120" t="s">
        <v>424</v>
      </c>
      <c r="E149" s="119">
        <v>0</v>
      </c>
      <c r="F149" s="119">
        <v>0</v>
      </c>
      <c r="G149" s="120">
        <f t="shared" si="28"/>
        <v>0</v>
      </c>
      <c r="H149" s="119">
        <v>10756.88</v>
      </c>
      <c r="I149" s="119">
        <v>0</v>
      </c>
      <c r="J149" s="119">
        <v>0</v>
      </c>
      <c r="K149" s="119">
        <v>0</v>
      </c>
      <c r="L149" s="119">
        <f t="shared" si="29"/>
        <v>0</v>
      </c>
      <c r="M149" s="119">
        <v>0</v>
      </c>
      <c r="N149" s="119">
        <v>0</v>
      </c>
      <c r="O149" s="119">
        <v>0</v>
      </c>
      <c r="P149" s="119">
        <f t="shared" si="30"/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f t="shared" si="31"/>
        <v>0</v>
      </c>
      <c r="V149" s="120">
        <f t="shared" si="32"/>
        <v>10756.88</v>
      </c>
      <c r="W149" s="119">
        <v>0</v>
      </c>
      <c r="X149" s="119">
        <f t="shared" si="33"/>
        <v>10756.88</v>
      </c>
      <c r="Y149" s="120">
        <v>0</v>
      </c>
      <c r="Z149" s="119">
        <f t="shared" si="34"/>
        <v>10756.88</v>
      </c>
    </row>
    <row r="150" spans="1:26" ht="12.75" hidden="1" outlineLevel="1">
      <c r="A150" s="119" t="s">
        <v>425</v>
      </c>
      <c r="C150" s="120" t="s">
        <v>426</v>
      </c>
      <c r="D150" s="120" t="s">
        <v>427</v>
      </c>
      <c r="E150" s="119">
        <v>0</v>
      </c>
      <c r="F150" s="119">
        <v>1242171.314</v>
      </c>
      <c r="G150" s="120">
        <f t="shared" si="28"/>
        <v>1242171.314</v>
      </c>
      <c r="H150" s="119">
        <v>134651.514</v>
      </c>
      <c r="I150" s="119">
        <v>0</v>
      </c>
      <c r="J150" s="119">
        <v>0</v>
      </c>
      <c r="K150" s="119">
        <v>0</v>
      </c>
      <c r="L150" s="119">
        <f t="shared" si="29"/>
        <v>0</v>
      </c>
      <c r="M150" s="119">
        <v>0</v>
      </c>
      <c r="N150" s="119">
        <v>0.5</v>
      </c>
      <c r="O150" s="119">
        <v>0</v>
      </c>
      <c r="P150" s="119">
        <f t="shared" si="30"/>
        <v>0.5</v>
      </c>
      <c r="Q150" s="120">
        <v>0</v>
      </c>
      <c r="R150" s="120">
        <v>0</v>
      </c>
      <c r="S150" s="120">
        <v>0</v>
      </c>
      <c r="T150" s="120">
        <v>0</v>
      </c>
      <c r="U150" s="120">
        <f t="shared" si="31"/>
        <v>0</v>
      </c>
      <c r="V150" s="120">
        <f t="shared" si="32"/>
        <v>1376823.328</v>
      </c>
      <c r="W150" s="119">
        <v>0</v>
      </c>
      <c r="X150" s="119">
        <f t="shared" si="33"/>
        <v>1376823.328</v>
      </c>
      <c r="Y150" s="120">
        <v>7751.28</v>
      </c>
      <c r="Z150" s="119">
        <f t="shared" si="34"/>
        <v>1384574.608</v>
      </c>
    </row>
    <row r="151" spans="1:26" ht="12.75" hidden="1" outlineLevel="1">
      <c r="A151" s="119" t="s">
        <v>428</v>
      </c>
      <c r="C151" s="120" t="s">
        <v>429</v>
      </c>
      <c r="D151" s="120" t="s">
        <v>430</v>
      </c>
      <c r="E151" s="119">
        <v>0</v>
      </c>
      <c r="F151" s="119">
        <v>11087.36</v>
      </c>
      <c r="G151" s="120">
        <f t="shared" si="28"/>
        <v>11087.36</v>
      </c>
      <c r="H151" s="119">
        <v>5744.34</v>
      </c>
      <c r="I151" s="119">
        <v>0</v>
      </c>
      <c r="J151" s="119">
        <v>0</v>
      </c>
      <c r="K151" s="119">
        <v>0</v>
      </c>
      <c r="L151" s="119">
        <f t="shared" si="29"/>
        <v>0</v>
      </c>
      <c r="M151" s="119">
        <v>0</v>
      </c>
      <c r="N151" s="119">
        <v>0</v>
      </c>
      <c r="O151" s="119">
        <v>0</v>
      </c>
      <c r="P151" s="119">
        <f t="shared" si="30"/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f t="shared" si="31"/>
        <v>0</v>
      </c>
      <c r="V151" s="120">
        <f t="shared" si="32"/>
        <v>16831.7</v>
      </c>
      <c r="W151" s="119">
        <v>0</v>
      </c>
      <c r="X151" s="119">
        <f t="shared" si="33"/>
        <v>16831.7</v>
      </c>
      <c r="Y151" s="120">
        <v>573.79</v>
      </c>
      <c r="Z151" s="119">
        <f t="shared" si="34"/>
        <v>17405.49</v>
      </c>
    </row>
    <row r="152" spans="1:26" ht="12.75" hidden="1" outlineLevel="1">
      <c r="A152" s="119" t="s">
        <v>431</v>
      </c>
      <c r="C152" s="120" t="s">
        <v>432</v>
      </c>
      <c r="D152" s="120" t="s">
        <v>433</v>
      </c>
      <c r="E152" s="119">
        <v>0</v>
      </c>
      <c r="F152" s="119">
        <v>14289.22</v>
      </c>
      <c r="G152" s="120">
        <f t="shared" si="28"/>
        <v>14289.22</v>
      </c>
      <c r="H152" s="119">
        <v>5366.31</v>
      </c>
      <c r="I152" s="119">
        <v>0</v>
      </c>
      <c r="J152" s="119">
        <v>0</v>
      </c>
      <c r="K152" s="119">
        <v>0</v>
      </c>
      <c r="L152" s="119">
        <f t="shared" si="29"/>
        <v>0</v>
      </c>
      <c r="M152" s="119">
        <v>0</v>
      </c>
      <c r="N152" s="119">
        <v>0</v>
      </c>
      <c r="O152" s="119">
        <v>0</v>
      </c>
      <c r="P152" s="119">
        <f t="shared" si="30"/>
        <v>0</v>
      </c>
      <c r="Q152" s="120">
        <v>0</v>
      </c>
      <c r="R152" s="120">
        <v>0</v>
      </c>
      <c r="S152" s="120">
        <v>0</v>
      </c>
      <c r="T152" s="120">
        <v>0</v>
      </c>
      <c r="U152" s="120">
        <f t="shared" si="31"/>
        <v>0</v>
      </c>
      <c r="V152" s="120">
        <f t="shared" si="32"/>
        <v>19655.53</v>
      </c>
      <c r="W152" s="119">
        <v>0</v>
      </c>
      <c r="X152" s="119">
        <f t="shared" si="33"/>
        <v>19655.53</v>
      </c>
      <c r="Y152" s="120">
        <v>0</v>
      </c>
      <c r="Z152" s="119">
        <f t="shared" si="34"/>
        <v>19655.53</v>
      </c>
    </row>
    <row r="153" spans="1:26" ht="12.75" hidden="1" outlineLevel="1">
      <c r="A153" s="119" t="s">
        <v>434</v>
      </c>
      <c r="C153" s="120" t="s">
        <v>435</v>
      </c>
      <c r="D153" s="120" t="s">
        <v>436</v>
      </c>
      <c r="E153" s="119">
        <v>0</v>
      </c>
      <c r="F153" s="119">
        <v>32139.85</v>
      </c>
      <c r="G153" s="120">
        <f t="shared" si="28"/>
        <v>32139.85</v>
      </c>
      <c r="H153" s="119">
        <v>18372.92</v>
      </c>
      <c r="I153" s="119">
        <v>0</v>
      </c>
      <c r="J153" s="119">
        <v>0</v>
      </c>
      <c r="K153" s="119">
        <v>0</v>
      </c>
      <c r="L153" s="119">
        <f t="shared" si="29"/>
        <v>0</v>
      </c>
      <c r="M153" s="119">
        <v>0</v>
      </c>
      <c r="N153" s="119">
        <v>0</v>
      </c>
      <c r="O153" s="119">
        <v>0</v>
      </c>
      <c r="P153" s="119">
        <f t="shared" si="30"/>
        <v>0</v>
      </c>
      <c r="Q153" s="120">
        <v>-4.11</v>
      </c>
      <c r="R153" s="120">
        <v>13.48</v>
      </c>
      <c r="S153" s="120">
        <v>0</v>
      </c>
      <c r="T153" s="120">
        <v>0</v>
      </c>
      <c r="U153" s="120">
        <f t="shared" si="31"/>
        <v>9.370000000000001</v>
      </c>
      <c r="V153" s="120">
        <f t="shared" si="32"/>
        <v>50522.14</v>
      </c>
      <c r="W153" s="119">
        <v>0</v>
      </c>
      <c r="X153" s="119">
        <f t="shared" si="33"/>
        <v>50522.14</v>
      </c>
      <c r="Y153" s="120">
        <v>44.46</v>
      </c>
      <c r="Z153" s="119">
        <f t="shared" si="34"/>
        <v>50566.6</v>
      </c>
    </row>
    <row r="154" spans="1:26" ht="12.75" hidden="1" outlineLevel="1">
      <c r="A154" s="119" t="s">
        <v>437</v>
      </c>
      <c r="C154" s="120" t="s">
        <v>438</v>
      </c>
      <c r="D154" s="120" t="s">
        <v>439</v>
      </c>
      <c r="E154" s="119">
        <v>0</v>
      </c>
      <c r="F154" s="119">
        <v>4379.85</v>
      </c>
      <c r="G154" s="120">
        <f t="shared" si="28"/>
        <v>4379.85</v>
      </c>
      <c r="H154" s="119">
        <v>8865.8</v>
      </c>
      <c r="I154" s="119">
        <v>0</v>
      </c>
      <c r="J154" s="119">
        <v>0</v>
      </c>
      <c r="K154" s="119">
        <v>0</v>
      </c>
      <c r="L154" s="119">
        <f t="shared" si="29"/>
        <v>0</v>
      </c>
      <c r="M154" s="119">
        <v>0</v>
      </c>
      <c r="N154" s="119">
        <v>0</v>
      </c>
      <c r="O154" s="119">
        <v>0</v>
      </c>
      <c r="P154" s="119">
        <f t="shared" si="30"/>
        <v>0</v>
      </c>
      <c r="Q154" s="120">
        <v>0</v>
      </c>
      <c r="R154" s="120">
        <v>0</v>
      </c>
      <c r="S154" s="120">
        <v>0</v>
      </c>
      <c r="T154" s="120">
        <v>0</v>
      </c>
      <c r="U154" s="120">
        <f t="shared" si="31"/>
        <v>0</v>
      </c>
      <c r="V154" s="120">
        <f t="shared" si="32"/>
        <v>13245.65</v>
      </c>
      <c r="W154" s="119">
        <v>0</v>
      </c>
      <c r="X154" s="119">
        <f t="shared" si="33"/>
        <v>13245.65</v>
      </c>
      <c r="Y154" s="120">
        <v>0</v>
      </c>
      <c r="Z154" s="119">
        <f t="shared" si="34"/>
        <v>13245.65</v>
      </c>
    </row>
    <row r="155" spans="1:26" ht="12.75" hidden="1" outlineLevel="1">
      <c r="A155" s="119" t="s">
        <v>440</v>
      </c>
      <c r="C155" s="120" t="s">
        <v>441</v>
      </c>
      <c r="D155" s="120" t="s">
        <v>442</v>
      </c>
      <c r="E155" s="119">
        <v>0</v>
      </c>
      <c r="F155" s="119">
        <v>7459.25</v>
      </c>
      <c r="G155" s="120">
        <f t="shared" si="28"/>
        <v>7459.25</v>
      </c>
      <c r="H155" s="119">
        <v>0</v>
      </c>
      <c r="I155" s="119">
        <v>0</v>
      </c>
      <c r="J155" s="119">
        <v>0</v>
      </c>
      <c r="K155" s="119">
        <v>0</v>
      </c>
      <c r="L155" s="119">
        <f t="shared" si="29"/>
        <v>0</v>
      </c>
      <c r="M155" s="119">
        <v>0</v>
      </c>
      <c r="N155" s="119">
        <v>0</v>
      </c>
      <c r="O155" s="119">
        <v>0</v>
      </c>
      <c r="P155" s="119">
        <f t="shared" si="30"/>
        <v>0</v>
      </c>
      <c r="Q155" s="120">
        <v>0</v>
      </c>
      <c r="R155" s="120">
        <v>0</v>
      </c>
      <c r="S155" s="120">
        <v>0</v>
      </c>
      <c r="T155" s="120">
        <v>0</v>
      </c>
      <c r="U155" s="120">
        <f t="shared" si="31"/>
        <v>0</v>
      </c>
      <c r="V155" s="120">
        <f t="shared" si="32"/>
        <v>7459.25</v>
      </c>
      <c r="W155" s="119">
        <v>0</v>
      </c>
      <c r="X155" s="119">
        <f t="shared" si="33"/>
        <v>7459.25</v>
      </c>
      <c r="Y155" s="120">
        <v>0</v>
      </c>
      <c r="Z155" s="119">
        <f t="shared" si="34"/>
        <v>7459.25</v>
      </c>
    </row>
    <row r="156" spans="1:26" ht="12.75" hidden="1" outlineLevel="1">
      <c r="A156" s="119" t="s">
        <v>443</v>
      </c>
      <c r="C156" s="120" t="s">
        <v>444</v>
      </c>
      <c r="D156" s="120" t="s">
        <v>445</v>
      </c>
      <c r="E156" s="119">
        <v>0</v>
      </c>
      <c r="F156" s="119">
        <v>1588143.82</v>
      </c>
      <c r="G156" s="120">
        <f t="shared" si="28"/>
        <v>1588143.82</v>
      </c>
      <c r="H156" s="119">
        <v>116505.6</v>
      </c>
      <c r="I156" s="119">
        <v>0</v>
      </c>
      <c r="J156" s="119">
        <v>0</v>
      </c>
      <c r="K156" s="119">
        <v>0</v>
      </c>
      <c r="L156" s="119">
        <f t="shared" si="29"/>
        <v>0</v>
      </c>
      <c r="M156" s="119">
        <v>0</v>
      </c>
      <c r="N156" s="119">
        <v>0</v>
      </c>
      <c r="O156" s="119">
        <v>0</v>
      </c>
      <c r="P156" s="119">
        <f t="shared" si="30"/>
        <v>0</v>
      </c>
      <c r="Q156" s="120">
        <v>780</v>
      </c>
      <c r="R156" s="120">
        <v>0</v>
      </c>
      <c r="S156" s="120">
        <v>0</v>
      </c>
      <c r="T156" s="120">
        <v>0</v>
      </c>
      <c r="U156" s="120">
        <f t="shared" si="31"/>
        <v>780</v>
      </c>
      <c r="V156" s="120">
        <f t="shared" si="32"/>
        <v>1705429.4200000002</v>
      </c>
      <c r="W156" s="119">
        <v>0</v>
      </c>
      <c r="X156" s="119">
        <f t="shared" si="33"/>
        <v>1705429.4200000002</v>
      </c>
      <c r="Y156" s="120">
        <v>0</v>
      </c>
      <c r="Z156" s="119">
        <f t="shared" si="34"/>
        <v>1705429.4200000002</v>
      </c>
    </row>
    <row r="157" spans="1:26" ht="12.75" hidden="1" outlineLevel="1">
      <c r="A157" s="119" t="s">
        <v>446</v>
      </c>
      <c r="C157" s="120" t="s">
        <v>447</v>
      </c>
      <c r="D157" s="120" t="s">
        <v>448</v>
      </c>
      <c r="E157" s="119">
        <v>0</v>
      </c>
      <c r="F157" s="119">
        <v>-563.01</v>
      </c>
      <c r="G157" s="120">
        <f t="shared" si="28"/>
        <v>-563.01</v>
      </c>
      <c r="H157" s="119">
        <v>1916.15</v>
      </c>
      <c r="I157" s="119">
        <v>0</v>
      </c>
      <c r="J157" s="119">
        <v>0</v>
      </c>
      <c r="K157" s="119">
        <v>0</v>
      </c>
      <c r="L157" s="119">
        <f t="shared" si="29"/>
        <v>0</v>
      </c>
      <c r="M157" s="119">
        <v>0</v>
      </c>
      <c r="N157" s="119">
        <v>0</v>
      </c>
      <c r="O157" s="119">
        <v>0</v>
      </c>
      <c r="P157" s="119">
        <f t="shared" si="30"/>
        <v>0</v>
      </c>
      <c r="Q157" s="120">
        <v>0</v>
      </c>
      <c r="R157" s="120">
        <v>0</v>
      </c>
      <c r="S157" s="120">
        <v>0</v>
      </c>
      <c r="T157" s="120">
        <v>0</v>
      </c>
      <c r="U157" s="120">
        <f t="shared" si="31"/>
        <v>0</v>
      </c>
      <c r="V157" s="120">
        <f t="shared" si="32"/>
        <v>1353.14</v>
      </c>
      <c r="W157" s="119">
        <v>0</v>
      </c>
      <c r="X157" s="119">
        <f t="shared" si="33"/>
        <v>1353.14</v>
      </c>
      <c r="Y157" s="120">
        <v>0</v>
      </c>
      <c r="Z157" s="119">
        <f t="shared" si="34"/>
        <v>1353.14</v>
      </c>
    </row>
    <row r="158" spans="1:26" ht="12.75" hidden="1" outlineLevel="1">
      <c r="A158" s="119" t="s">
        <v>449</v>
      </c>
      <c r="C158" s="120" t="s">
        <v>450</v>
      </c>
      <c r="D158" s="120" t="s">
        <v>451</v>
      </c>
      <c r="E158" s="119">
        <v>0</v>
      </c>
      <c r="F158" s="119">
        <v>207435.55</v>
      </c>
      <c r="G158" s="120">
        <f t="shared" si="28"/>
        <v>207435.55</v>
      </c>
      <c r="H158" s="119">
        <v>22653.85</v>
      </c>
      <c r="I158" s="119">
        <v>0</v>
      </c>
      <c r="J158" s="119">
        <v>0</v>
      </c>
      <c r="K158" s="119">
        <v>0</v>
      </c>
      <c r="L158" s="119">
        <f t="shared" si="29"/>
        <v>0</v>
      </c>
      <c r="M158" s="119">
        <v>0</v>
      </c>
      <c r="N158" s="119">
        <v>0</v>
      </c>
      <c r="O158" s="119">
        <v>0</v>
      </c>
      <c r="P158" s="119">
        <f t="shared" si="30"/>
        <v>0</v>
      </c>
      <c r="Q158" s="120">
        <v>2856.75</v>
      </c>
      <c r="R158" s="120">
        <v>119900</v>
      </c>
      <c r="S158" s="120">
        <v>0</v>
      </c>
      <c r="T158" s="120">
        <v>0</v>
      </c>
      <c r="U158" s="120">
        <f t="shared" si="31"/>
        <v>122756.75</v>
      </c>
      <c r="V158" s="120">
        <f t="shared" si="32"/>
        <v>352846.15</v>
      </c>
      <c r="W158" s="119">
        <v>0</v>
      </c>
      <c r="X158" s="119">
        <f t="shared" si="33"/>
        <v>352846.15</v>
      </c>
      <c r="Y158" s="120">
        <v>0</v>
      </c>
      <c r="Z158" s="119">
        <f t="shared" si="34"/>
        <v>352846.15</v>
      </c>
    </row>
    <row r="159" spans="1:26" ht="12.75" hidden="1" outlineLevel="1">
      <c r="A159" s="119" t="s">
        <v>452</v>
      </c>
      <c r="C159" s="120" t="s">
        <v>453</v>
      </c>
      <c r="D159" s="120" t="s">
        <v>454</v>
      </c>
      <c r="E159" s="119">
        <v>0</v>
      </c>
      <c r="F159" s="119">
        <v>-175</v>
      </c>
      <c r="G159" s="120">
        <f t="shared" si="28"/>
        <v>-175</v>
      </c>
      <c r="H159" s="119">
        <v>15199.44</v>
      </c>
      <c r="I159" s="119">
        <v>0</v>
      </c>
      <c r="J159" s="119">
        <v>0</v>
      </c>
      <c r="K159" s="119">
        <v>0</v>
      </c>
      <c r="L159" s="119">
        <f t="shared" si="29"/>
        <v>0</v>
      </c>
      <c r="M159" s="119">
        <v>0</v>
      </c>
      <c r="N159" s="119">
        <v>0</v>
      </c>
      <c r="O159" s="119">
        <v>0</v>
      </c>
      <c r="P159" s="119">
        <f t="shared" si="30"/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f t="shared" si="31"/>
        <v>0</v>
      </c>
      <c r="V159" s="120">
        <f t="shared" si="32"/>
        <v>15024.44</v>
      </c>
      <c r="W159" s="119">
        <v>0</v>
      </c>
      <c r="X159" s="119">
        <f t="shared" si="33"/>
        <v>15024.44</v>
      </c>
      <c r="Y159" s="120">
        <v>0</v>
      </c>
      <c r="Z159" s="119">
        <f t="shared" si="34"/>
        <v>15024.44</v>
      </c>
    </row>
    <row r="160" spans="1:26" ht="12.75" hidden="1" outlineLevel="1">
      <c r="A160" s="119" t="s">
        <v>455</v>
      </c>
      <c r="C160" s="120" t="s">
        <v>456</v>
      </c>
      <c r="D160" s="120" t="s">
        <v>457</v>
      </c>
      <c r="E160" s="119">
        <v>0</v>
      </c>
      <c r="F160" s="119">
        <v>151643.13</v>
      </c>
      <c r="G160" s="120">
        <f t="shared" si="28"/>
        <v>151643.13</v>
      </c>
      <c r="H160" s="119">
        <v>37893.59</v>
      </c>
      <c r="I160" s="119">
        <v>0</v>
      </c>
      <c r="J160" s="119">
        <v>0</v>
      </c>
      <c r="K160" s="119">
        <v>0</v>
      </c>
      <c r="L160" s="119">
        <f t="shared" si="29"/>
        <v>0</v>
      </c>
      <c r="M160" s="119">
        <v>0</v>
      </c>
      <c r="N160" s="119">
        <v>0</v>
      </c>
      <c r="O160" s="119">
        <v>0</v>
      </c>
      <c r="P160" s="119">
        <f t="shared" si="30"/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f t="shared" si="31"/>
        <v>0</v>
      </c>
      <c r="V160" s="120">
        <f t="shared" si="32"/>
        <v>189536.72</v>
      </c>
      <c r="W160" s="119">
        <v>0</v>
      </c>
      <c r="X160" s="119">
        <f t="shared" si="33"/>
        <v>189536.72</v>
      </c>
      <c r="Y160" s="120">
        <v>0</v>
      </c>
      <c r="Z160" s="119">
        <f t="shared" si="34"/>
        <v>189536.72</v>
      </c>
    </row>
    <row r="161" spans="1:26" ht="12.75" hidden="1" outlineLevel="1">
      <c r="A161" s="119" t="s">
        <v>458</v>
      </c>
      <c r="C161" s="120" t="s">
        <v>459</v>
      </c>
      <c r="D161" s="120" t="s">
        <v>460</v>
      </c>
      <c r="E161" s="119">
        <v>0</v>
      </c>
      <c r="F161" s="119">
        <v>23778.62</v>
      </c>
      <c r="G161" s="120">
        <f t="shared" si="28"/>
        <v>23778.62</v>
      </c>
      <c r="H161" s="119">
        <v>516.79</v>
      </c>
      <c r="I161" s="119">
        <v>0</v>
      </c>
      <c r="J161" s="119">
        <v>0</v>
      </c>
      <c r="K161" s="119">
        <v>0</v>
      </c>
      <c r="L161" s="119">
        <f t="shared" si="29"/>
        <v>0</v>
      </c>
      <c r="M161" s="119">
        <v>0</v>
      </c>
      <c r="N161" s="119">
        <v>0</v>
      </c>
      <c r="O161" s="119">
        <v>0</v>
      </c>
      <c r="P161" s="119">
        <f t="shared" si="30"/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f t="shared" si="31"/>
        <v>0</v>
      </c>
      <c r="V161" s="120">
        <f t="shared" si="32"/>
        <v>24295.41</v>
      </c>
      <c r="W161" s="119">
        <v>0</v>
      </c>
      <c r="X161" s="119">
        <f t="shared" si="33"/>
        <v>24295.41</v>
      </c>
      <c r="Y161" s="120">
        <v>0</v>
      </c>
      <c r="Z161" s="119">
        <f t="shared" si="34"/>
        <v>24295.41</v>
      </c>
    </row>
    <row r="162" spans="1:26" ht="12.75" hidden="1" outlineLevel="1">
      <c r="A162" s="119" t="s">
        <v>461</v>
      </c>
      <c r="C162" s="120" t="s">
        <v>462</v>
      </c>
      <c r="D162" s="120" t="s">
        <v>463</v>
      </c>
      <c r="E162" s="119">
        <v>0</v>
      </c>
      <c r="F162" s="119">
        <v>197880.58</v>
      </c>
      <c r="G162" s="120">
        <f t="shared" si="28"/>
        <v>197880.58</v>
      </c>
      <c r="H162" s="119">
        <v>20367.41</v>
      </c>
      <c r="I162" s="119">
        <v>0</v>
      </c>
      <c r="J162" s="119">
        <v>0</v>
      </c>
      <c r="K162" s="119">
        <v>0</v>
      </c>
      <c r="L162" s="119">
        <f t="shared" si="29"/>
        <v>0</v>
      </c>
      <c r="M162" s="119">
        <v>0</v>
      </c>
      <c r="N162" s="119">
        <v>3</v>
      </c>
      <c r="O162" s="119">
        <v>0</v>
      </c>
      <c r="P162" s="119">
        <f t="shared" si="30"/>
        <v>3</v>
      </c>
      <c r="Q162" s="120">
        <v>0</v>
      </c>
      <c r="R162" s="120">
        <v>0</v>
      </c>
      <c r="S162" s="120">
        <v>0</v>
      </c>
      <c r="T162" s="120">
        <v>0</v>
      </c>
      <c r="U162" s="120">
        <f t="shared" si="31"/>
        <v>0</v>
      </c>
      <c r="V162" s="120">
        <f t="shared" si="32"/>
        <v>218250.99</v>
      </c>
      <c r="W162" s="119">
        <v>0</v>
      </c>
      <c r="X162" s="119">
        <f t="shared" si="33"/>
        <v>218250.99</v>
      </c>
      <c r="Y162" s="120">
        <v>0</v>
      </c>
      <c r="Z162" s="119">
        <f t="shared" si="34"/>
        <v>218250.99</v>
      </c>
    </row>
    <row r="163" spans="1:26" ht="12.75" hidden="1" outlineLevel="1">
      <c r="A163" s="119" t="s">
        <v>464</v>
      </c>
      <c r="C163" s="120" t="s">
        <v>465</v>
      </c>
      <c r="D163" s="120" t="s">
        <v>466</v>
      </c>
      <c r="E163" s="119">
        <v>0</v>
      </c>
      <c r="F163" s="119">
        <v>166569.12</v>
      </c>
      <c r="G163" s="120">
        <f t="shared" si="28"/>
        <v>166569.12</v>
      </c>
      <c r="H163" s="119">
        <v>55322.34</v>
      </c>
      <c r="I163" s="119">
        <v>0</v>
      </c>
      <c r="J163" s="119">
        <v>0</v>
      </c>
      <c r="K163" s="119">
        <v>0</v>
      </c>
      <c r="L163" s="119">
        <f t="shared" si="29"/>
        <v>0</v>
      </c>
      <c r="M163" s="119">
        <v>0</v>
      </c>
      <c r="N163" s="119">
        <v>0</v>
      </c>
      <c r="O163" s="119">
        <v>0</v>
      </c>
      <c r="P163" s="119">
        <f t="shared" si="30"/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f t="shared" si="31"/>
        <v>0</v>
      </c>
      <c r="V163" s="120">
        <f t="shared" si="32"/>
        <v>221891.46</v>
      </c>
      <c r="W163" s="119">
        <v>0</v>
      </c>
      <c r="X163" s="119">
        <f t="shared" si="33"/>
        <v>221891.46</v>
      </c>
      <c r="Y163" s="120">
        <v>2804</v>
      </c>
      <c r="Z163" s="119">
        <f t="shared" si="34"/>
        <v>224695.46</v>
      </c>
    </row>
    <row r="164" spans="1:26" ht="12.75" hidden="1" outlineLevel="1">
      <c r="A164" s="119" t="s">
        <v>467</v>
      </c>
      <c r="C164" s="120" t="s">
        <v>468</v>
      </c>
      <c r="D164" s="120" t="s">
        <v>469</v>
      </c>
      <c r="E164" s="119">
        <v>0</v>
      </c>
      <c r="F164" s="119">
        <v>289693.87</v>
      </c>
      <c r="G164" s="120">
        <f t="shared" si="28"/>
        <v>289693.87</v>
      </c>
      <c r="H164" s="119">
        <v>33919.3</v>
      </c>
      <c r="I164" s="119">
        <v>0</v>
      </c>
      <c r="J164" s="119">
        <v>0</v>
      </c>
      <c r="K164" s="119">
        <v>0</v>
      </c>
      <c r="L164" s="119">
        <f t="shared" si="29"/>
        <v>0</v>
      </c>
      <c r="M164" s="119">
        <v>0</v>
      </c>
      <c r="N164" s="119">
        <v>0</v>
      </c>
      <c r="O164" s="119">
        <v>0</v>
      </c>
      <c r="P164" s="119">
        <f t="shared" si="30"/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f t="shared" si="31"/>
        <v>0</v>
      </c>
      <c r="V164" s="120">
        <f t="shared" si="32"/>
        <v>323613.17</v>
      </c>
      <c r="W164" s="119">
        <v>0</v>
      </c>
      <c r="X164" s="119">
        <f t="shared" si="33"/>
        <v>323613.17</v>
      </c>
      <c r="Y164" s="120">
        <v>150.2</v>
      </c>
      <c r="Z164" s="119">
        <f t="shared" si="34"/>
        <v>323763.37</v>
      </c>
    </row>
    <row r="165" spans="1:26" ht="12.75" hidden="1" outlineLevel="1">
      <c r="A165" s="119" t="s">
        <v>470</v>
      </c>
      <c r="C165" s="120" t="s">
        <v>471</v>
      </c>
      <c r="D165" s="120" t="s">
        <v>472</v>
      </c>
      <c r="E165" s="119">
        <v>0</v>
      </c>
      <c r="F165" s="119">
        <v>55421.06</v>
      </c>
      <c r="G165" s="120">
        <f t="shared" si="28"/>
        <v>55421.06</v>
      </c>
      <c r="H165" s="119">
        <v>3479.24</v>
      </c>
      <c r="I165" s="119">
        <v>0</v>
      </c>
      <c r="J165" s="119">
        <v>0</v>
      </c>
      <c r="K165" s="119">
        <v>0</v>
      </c>
      <c r="L165" s="119">
        <f t="shared" si="29"/>
        <v>0</v>
      </c>
      <c r="M165" s="119">
        <v>0</v>
      </c>
      <c r="N165" s="119">
        <v>0</v>
      </c>
      <c r="O165" s="119">
        <v>0</v>
      </c>
      <c r="P165" s="119">
        <f t="shared" si="30"/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f t="shared" si="31"/>
        <v>0</v>
      </c>
      <c r="V165" s="120">
        <f t="shared" si="32"/>
        <v>58900.299999999996</v>
      </c>
      <c r="W165" s="119">
        <v>0</v>
      </c>
      <c r="X165" s="119">
        <f t="shared" si="33"/>
        <v>58900.299999999996</v>
      </c>
      <c r="Y165" s="120">
        <v>0</v>
      </c>
      <c r="Z165" s="119">
        <f t="shared" si="34"/>
        <v>58900.299999999996</v>
      </c>
    </row>
    <row r="166" spans="1:26" ht="12.75" hidden="1" outlineLevel="1">
      <c r="A166" s="119" t="s">
        <v>473</v>
      </c>
      <c r="C166" s="120" t="s">
        <v>474</v>
      </c>
      <c r="D166" s="120" t="s">
        <v>475</v>
      </c>
      <c r="E166" s="119">
        <v>0</v>
      </c>
      <c r="F166" s="119">
        <v>129818.54</v>
      </c>
      <c r="G166" s="120">
        <f t="shared" si="28"/>
        <v>129818.54</v>
      </c>
      <c r="H166" s="119">
        <v>1746.54</v>
      </c>
      <c r="I166" s="119">
        <v>0</v>
      </c>
      <c r="J166" s="119">
        <v>0</v>
      </c>
      <c r="K166" s="119">
        <v>0</v>
      </c>
      <c r="L166" s="119">
        <f t="shared" si="29"/>
        <v>0</v>
      </c>
      <c r="M166" s="119">
        <v>0</v>
      </c>
      <c r="N166" s="119">
        <v>0</v>
      </c>
      <c r="O166" s="119">
        <v>0</v>
      </c>
      <c r="P166" s="119">
        <f t="shared" si="30"/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f t="shared" si="31"/>
        <v>0</v>
      </c>
      <c r="V166" s="120">
        <f t="shared" si="32"/>
        <v>131565.08</v>
      </c>
      <c r="W166" s="119">
        <v>0</v>
      </c>
      <c r="X166" s="119">
        <f t="shared" si="33"/>
        <v>131565.08</v>
      </c>
      <c r="Y166" s="120">
        <v>0</v>
      </c>
      <c r="Z166" s="119">
        <f t="shared" si="34"/>
        <v>131565.08</v>
      </c>
    </row>
    <row r="167" spans="1:26" ht="12.75" hidden="1" outlineLevel="1">
      <c r="A167" s="119" t="s">
        <v>476</v>
      </c>
      <c r="C167" s="120" t="s">
        <v>477</v>
      </c>
      <c r="D167" s="120" t="s">
        <v>478</v>
      </c>
      <c r="E167" s="119">
        <v>0</v>
      </c>
      <c r="F167" s="119">
        <v>227204.51</v>
      </c>
      <c r="G167" s="120">
        <f t="shared" si="28"/>
        <v>227204.51</v>
      </c>
      <c r="H167" s="119">
        <v>44759.87</v>
      </c>
      <c r="I167" s="119">
        <v>0</v>
      </c>
      <c r="J167" s="119">
        <v>0</v>
      </c>
      <c r="K167" s="119">
        <v>0</v>
      </c>
      <c r="L167" s="119">
        <f t="shared" si="29"/>
        <v>0</v>
      </c>
      <c r="M167" s="119">
        <v>0</v>
      </c>
      <c r="N167" s="119">
        <v>0</v>
      </c>
      <c r="O167" s="119">
        <v>0</v>
      </c>
      <c r="P167" s="119">
        <f t="shared" si="30"/>
        <v>0</v>
      </c>
      <c r="Q167" s="120">
        <v>72</v>
      </c>
      <c r="R167" s="120">
        <v>0</v>
      </c>
      <c r="S167" s="120">
        <v>0</v>
      </c>
      <c r="T167" s="120">
        <v>0</v>
      </c>
      <c r="U167" s="120">
        <f t="shared" si="31"/>
        <v>72</v>
      </c>
      <c r="V167" s="120">
        <f t="shared" si="32"/>
        <v>272036.38</v>
      </c>
      <c r="W167" s="119">
        <v>0</v>
      </c>
      <c r="X167" s="119">
        <f t="shared" si="33"/>
        <v>272036.38</v>
      </c>
      <c r="Y167" s="120">
        <v>4415.46</v>
      </c>
      <c r="Z167" s="119">
        <f t="shared" si="34"/>
        <v>276451.84</v>
      </c>
    </row>
    <row r="168" spans="1:26" ht="12.75" hidden="1" outlineLevel="1">
      <c r="A168" s="119" t="s">
        <v>479</v>
      </c>
      <c r="C168" s="120" t="s">
        <v>480</v>
      </c>
      <c r="D168" s="120" t="s">
        <v>481</v>
      </c>
      <c r="E168" s="119">
        <v>0</v>
      </c>
      <c r="F168" s="119">
        <v>19638.97</v>
      </c>
      <c r="G168" s="120">
        <f t="shared" si="28"/>
        <v>19638.97</v>
      </c>
      <c r="H168" s="119">
        <v>2158.87</v>
      </c>
      <c r="I168" s="119">
        <v>0</v>
      </c>
      <c r="J168" s="119">
        <v>0</v>
      </c>
      <c r="K168" s="119">
        <v>0</v>
      </c>
      <c r="L168" s="119">
        <f t="shared" si="29"/>
        <v>0</v>
      </c>
      <c r="M168" s="119">
        <v>0</v>
      </c>
      <c r="N168" s="119">
        <v>0</v>
      </c>
      <c r="O168" s="119">
        <v>0</v>
      </c>
      <c r="P168" s="119">
        <f t="shared" si="30"/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f t="shared" si="31"/>
        <v>0</v>
      </c>
      <c r="V168" s="120">
        <f t="shared" si="32"/>
        <v>21797.84</v>
      </c>
      <c r="W168" s="119">
        <v>0</v>
      </c>
      <c r="X168" s="119">
        <f t="shared" si="33"/>
        <v>21797.84</v>
      </c>
      <c r="Y168" s="120">
        <v>200</v>
      </c>
      <c r="Z168" s="119">
        <f t="shared" si="34"/>
        <v>21997.84</v>
      </c>
    </row>
    <row r="169" spans="1:26" ht="12.75" hidden="1" outlineLevel="1">
      <c r="A169" s="119" t="s">
        <v>482</v>
      </c>
      <c r="C169" s="120" t="s">
        <v>483</v>
      </c>
      <c r="D169" s="120" t="s">
        <v>484</v>
      </c>
      <c r="E169" s="119">
        <v>-1388.3</v>
      </c>
      <c r="F169" s="119">
        <v>1278789.66</v>
      </c>
      <c r="G169" s="120">
        <f t="shared" si="28"/>
        <v>1277401.3599999999</v>
      </c>
      <c r="H169" s="119">
        <v>10001.05</v>
      </c>
      <c r="I169" s="119">
        <v>0</v>
      </c>
      <c r="J169" s="119">
        <v>0</v>
      </c>
      <c r="K169" s="119">
        <v>0</v>
      </c>
      <c r="L169" s="119">
        <f t="shared" si="29"/>
        <v>0</v>
      </c>
      <c r="M169" s="119">
        <v>0</v>
      </c>
      <c r="N169" s="119">
        <v>0</v>
      </c>
      <c r="O169" s="119">
        <v>0</v>
      </c>
      <c r="P169" s="119">
        <f t="shared" si="30"/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f t="shared" si="31"/>
        <v>0</v>
      </c>
      <c r="V169" s="120">
        <f t="shared" si="32"/>
        <v>1287402.41</v>
      </c>
      <c r="W169" s="119">
        <v>0</v>
      </c>
      <c r="X169" s="119">
        <f t="shared" si="33"/>
        <v>1287402.41</v>
      </c>
      <c r="Y169" s="120">
        <v>0</v>
      </c>
      <c r="Z169" s="119">
        <f t="shared" si="34"/>
        <v>1287402.41</v>
      </c>
    </row>
    <row r="170" spans="1:26" ht="12.75" hidden="1" outlineLevel="1">
      <c r="A170" s="119" t="s">
        <v>485</v>
      </c>
      <c r="C170" s="120" t="s">
        <v>486</v>
      </c>
      <c r="D170" s="120" t="s">
        <v>487</v>
      </c>
      <c r="E170" s="119">
        <v>0</v>
      </c>
      <c r="F170" s="119">
        <v>400</v>
      </c>
      <c r="G170" s="120">
        <f t="shared" si="28"/>
        <v>400</v>
      </c>
      <c r="H170" s="119">
        <v>0</v>
      </c>
      <c r="I170" s="119">
        <v>0</v>
      </c>
      <c r="J170" s="119">
        <v>0</v>
      </c>
      <c r="K170" s="119">
        <v>0</v>
      </c>
      <c r="L170" s="119">
        <f t="shared" si="29"/>
        <v>0</v>
      </c>
      <c r="M170" s="119">
        <v>0</v>
      </c>
      <c r="N170" s="119">
        <v>0</v>
      </c>
      <c r="O170" s="119">
        <v>0</v>
      </c>
      <c r="P170" s="119">
        <f t="shared" si="30"/>
        <v>0</v>
      </c>
      <c r="Q170" s="120">
        <v>0</v>
      </c>
      <c r="R170" s="120">
        <v>0</v>
      </c>
      <c r="S170" s="120">
        <v>0</v>
      </c>
      <c r="T170" s="120">
        <v>0</v>
      </c>
      <c r="U170" s="120">
        <f t="shared" si="31"/>
        <v>0</v>
      </c>
      <c r="V170" s="120">
        <f t="shared" si="32"/>
        <v>400</v>
      </c>
      <c r="W170" s="119">
        <v>0</v>
      </c>
      <c r="X170" s="119">
        <f t="shared" si="33"/>
        <v>400</v>
      </c>
      <c r="Y170" s="120">
        <v>0</v>
      </c>
      <c r="Z170" s="119">
        <f t="shared" si="34"/>
        <v>400</v>
      </c>
    </row>
    <row r="171" spans="1:26" ht="12.75" hidden="1" outlineLevel="1">
      <c r="A171" s="119" t="s">
        <v>488</v>
      </c>
      <c r="C171" s="120" t="s">
        <v>489</v>
      </c>
      <c r="D171" s="120" t="s">
        <v>490</v>
      </c>
      <c r="E171" s="119">
        <v>0</v>
      </c>
      <c r="F171" s="119">
        <v>185742.2</v>
      </c>
      <c r="G171" s="120">
        <f t="shared" si="28"/>
        <v>185742.2</v>
      </c>
      <c r="H171" s="119">
        <v>18846.2</v>
      </c>
      <c r="I171" s="119">
        <v>0</v>
      </c>
      <c r="J171" s="119">
        <v>0</v>
      </c>
      <c r="K171" s="119">
        <v>0</v>
      </c>
      <c r="L171" s="119">
        <f t="shared" si="29"/>
        <v>0</v>
      </c>
      <c r="M171" s="119">
        <v>0</v>
      </c>
      <c r="N171" s="119">
        <v>0</v>
      </c>
      <c r="O171" s="119">
        <v>0</v>
      </c>
      <c r="P171" s="119">
        <f t="shared" si="30"/>
        <v>0</v>
      </c>
      <c r="Q171" s="120">
        <v>0</v>
      </c>
      <c r="R171" s="120">
        <v>0</v>
      </c>
      <c r="S171" s="120">
        <v>0</v>
      </c>
      <c r="T171" s="120">
        <v>0</v>
      </c>
      <c r="U171" s="120">
        <f t="shared" si="31"/>
        <v>0</v>
      </c>
      <c r="V171" s="120">
        <f t="shared" si="32"/>
        <v>204588.40000000002</v>
      </c>
      <c r="W171" s="119">
        <v>0</v>
      </c>
      <c r="X171" s="119">
        <f t="shared" si="33"/>
        <v>204588.40000000002</v>
      </c>
      <c r="Y171" s="120">
        <v>655.18</v>
      </c>
      <c r="Z171" s="119">
        <f t="shared" si="34"/>
        <v>205243.58000000002</v>
      </c>
    </row>
    <row r="172" spans="1:26" ht="12.75" hidden="1" outlineLevel="1">
      <c r="A172" s="119" t="s">
        <v>491</v>
      </c>
      <c r="C172" s="120" t="s">
        <v>492</v>
      </c>
      <c r="D172" s="120" t="s">
        <v>493</v>
      </c>
      <c r="E172" s="119">
        <v>0</v>
      </c>
      <c r="F172" s="119">
        <v>844210.37</v>
      </c>
      <c r="G172" s="120">
        <f t="shared" si="28"/>
        <v>844210.37</v>
      </c>
      <c r="H172" s="119">
        <v>112582.64</v>
      </c>
      <c r="I172" s="119">
        <v>0</v>
      </c>
      <c r="J172" s="119">
        <v>0</v>
      </c>
      <c r="K172" s="119">
        <v>0</v>
      </c>
      <c r="L172" s="119">
        <f t="shared" si="29"/>
        <v>0</v>
      </c>
      <c r="M172" s="119">
        <v>0</v>
      </c>
      <c r="N172" s="119">
        <v>-1105</v>
      </c>
      <c r="O172" s="119">
        <v>0</v>
      </c>
      <c r="P172" s="119">
        <f t="shared" si="30"/>
        <v>-1105</v>
      </c>
      <c r="Q172" s="120">
        <v>0</v>
      </c>
      <c r="R172" s="120">
        <v>0</v>
      </c>
      <c r="S172" s="120">
        <v>0</v>
      </c>
      <c r="T172" s="120">
        <v>0</v>
      </c>
      <c r="U172" s="120">
        <f t="shared" si="31"/>
        <v>0</v>
      </c>
      <c r="V172" s="120">
        <f t="shared" si="32"/>
        <v>955688.01</v>
      </c>
      <c r="W172" s="119">
        <v>0</v>
      </c>
      <c r="X172" s="119">
        <f t="shared" si="33"/>
        <v>955688.01</v>
      </c>
      <c r="Y172" s="120">
        <v>21702.93</v>
      </c>
      <c r="Z172" s="119">
        <f t="shared" si="34"/>
        <v>977390.9400000001</v>
      </c>
    </row>
    <row r="173" spans="1:26" ht="12.75" hidden="1" outlineLevel="1">
      <c r="A173" s="119" t="s">
        <v>494</v>
      </c>
      <c r="C173" s="120" t="s">
        <v>495</v>
      </c>
      <c r="D173" s="120" t="s">
        <v>496</v>
      </c>
      <c r="E173" s="119">
        <v>0</v>
      </c>
      <c r="F173" s="119">
        <v>589800.68</v>
      </c>
      <c r="G173" s="120">
        <f t="shared" si="28"/>
        <v>589800.68</v>
      </c>
      <c r="H173" s="119">
        <v>161413.37</v>
      </c>
      <c r="I173" s="119">
        <v>53.12</v>
      </c>
      <c r="J173" s="119">
        <v>0</v>
      </c>
      <c r="K173" s="119">
        <v>-324.4</v>
      </c>
      <c r="L173" s="119">
        <f t="shared" si="29"/>
        <v>-271.28</v>
      </c>
      <c r="M173" s="119">
        <v>0</v>
      </c>
      <c r="N173" s="119">
        <v>0.03</v>
      </c>
      <c r="O173" s="119">
        <v>-40</v>
      </c>
      <c r="P173" s="119">
        <f t="shared" si="30"/>
        <v>-39.97</v>
      </c>
      <c r="Q173" s="120">
        <v>0</v>
      </c>
      <c r="R173" s="120">
        <v>880.93</v>
      </c>
      <c r="S173" s="120">
        <v>0</v>
      </c>
      <c r="T173" s="120">
        <v>0</v>
      </c>
      <c r="U173" s="120">
        <f t="shared" si="31"/>
        <v>880.93</v>
      </c>
      <c r="V173" s="120">
        <f t="shared" si="32"/>
        <v>751783.7300000001</v>
      </c>
      <c r="W173" s="119">
        <v>0</v>
      </c>
      <c r="X173" s="119">
        <f t="shared" si="33"/>
        <v>751783.7300000001</v>
      </c>
      <c r="Y173" s="120">
        <v>6377.19</v>
      </c>
      <c r="Z173" s="119">
        <f t="shared" si="34"/>
        <v>758160.92</v>
      </c>
    </row>
    <row r="174" spans="1:26" ht="12.75" hidden="1" outlineLevel="1">
      <c r="A174" s="119" t="s">
        <v>497</v>
      </c>
      <c r="C174" s="120" t="s">
        <v>498</v>
      </c>
      <c r="D174" s="120" t="s">
        <v>499</v>
      </c>
      <c r="E174" s="119">
        <v>0</v>
      </c>
      <c r="F174" s="119">
        <v>229446.42</v>
      </c>
      <c r="G174" s="120">
        <f t="shared" si="28"/>
        <v>229446.42</v>
      </c>
      <c r="H174" s="119">
        <v>3571.15</v>
      </c>
      <c r="I174" s="119">
        <v>0</v>
      </c>
      <c r="J174" s="119">
        <v>0</v>
      </c>
      <c r="K174" s="119">
        <v>0</v>
      </c>
      <c r="L174" s="119">
        <f t="shared" si="29"/>
        <v>0</v>
      </c>
      <c r="M174" s="119">
        <v>0</v>
      </c>
      <c r="N174" s="119">
        <v>0</v>
      </c>
      <c r="O174" s="119">
        <v>0</v>
      </c>
      <c r="P174" s="119">
        <f t="shared" si="30"/>
        <v>0</v>
      </c>
      <c r="Q174" s="120">
        <v>0</v>
      </c>
      <c r="R174" s="120">
        <v>0</v>
      </c>
      <c r="S174" s="120">
        <v>0</v>
      </c>
      <c r="T174" s="120">
        <v>0</v>
      </c>
      <c r="U174" s="120">
        <f t="shared" si="31"/>
        <v>0</v>
      </c>
      <c r="V174" s="120">
        <f t="shared" si="32"/>
        <v>233017.57</v>
      </c>
      <c r="W174" s="119">
        <v>0</v>
      </c>
      <c r="X174" s="119">
        <f t="shared" si="33"/>
        <v>233017.57</v>
      </c>
      <c r="Y174" s="120">
        <v>0</v>
      </c>
      <c r="Z174" s="119">
        <f t="shared" si="34"/>
        <v>233017.57</v>
      </c>
    </row>
    <row r="175" spans="1:26" ht="12.75" hidden="1" outlineLevel="1">
      <c r="A175" s="119" t="s">
        <v>500</v>
      </c>
      <c r="C175" s="120" t="s">
        <v>501</v>
      </c>
      <c r="D175" s="120" t="s">
        <v>502</v>
      </c>
      <c r="E175" s="119">
        <v>14969.9</v>
      </c>
      <c r="F175" s="119">
        <v>5211270.53</v>
      </c>
      <c r="G175" s="120">
        <f t="shared" si="28"/>
        <v>5226240.430000001</v>
      </c>
      <c r="H175" s="119">
        <v>1592871.93</v>
      </c>
      <c r="I175" s="119">
        <v>0</v>
      </c>
      <c r="J175" s="119">
        <v>0</v>
      </c>
      <c r="K175" s="119">
        <v>0</v>
      </c>
      <c r="L175" s="119">
        <f t="shared" si="29"/>
        <v>0</v>
      </c>
      <c r="M175" s="119">
        <v>0</v>
      </c>
      <c r="N175" s="119">
        <v>0</v>
      </c>
      <c r="O175" s="119">
        <v>0</v>
      </c>
      <c r="P175" s="119">
        <f t="shared" si="30"/>
        <v>0</v>
      </c>
      <c r="Q175" s="120">
        <v>0</v>
      </c>
      <c r="R175" s="120">
        <v>61787.22</v>
      </c>
      <c r="S175" s="120">
        <v>0</v>
      </c>
      <c r="T175" s="120">
        <v>0</v>
      </c>
      <c r="U175" s="120">
        <f t="shared" si="31"/>
        <v>61787.22</v>
      </c>
      <c r="V175" s="120">
        <f t="shared" si="32"/>
        <v>6880899.58</v>
      </c>
      <c r="W175" s="119">
        <v>0</v>
      </c>
      <c r="X175" s="119">
        <f t="shared" si="33"/>
        <v>6880899.58</v>
      </c>
      <c r="Y175" s="120">
        <v>71023.84</v>
      </c>
      <c r="Z175" s="119">
        <f t="shared" si="34"/>
        <v>6951923.42</v>
      </c>
    </row>
    <row r="176" spans="1:26" ht="12.75" hidden="1" outlineLevel="1">
      <c r="A176" s="119" t="s">
        <v>503</v>
      </c>
      <c r="C176" s="120" t="s">
        <v>504</v>
      </c>
      <c r="D176" s="120" t="s">
        <v>505</v>
      </c>
      <c r="E176" s="119">
        <v>0</v>
      </c>
      <c r="F176" s="119">
        <v>660858.02</v>
      </c>
      <c r="G176" s="120">
        <f t="shared" si="28"/>
        <v>660858.02</v>
      </c>
      <c r="H176" s="119">
        <v>228016.75</v>
      </c>
      <c r="I176" s="119">
        <v>0</v>
      </c>
      <c r="J176" s="119">
        <v>0</v>
      </c>
      <c r="K176" s="119">
        <v>0</v>
      </c>
      <c r="L176" s="119">
        <f t="shared" si="29"/>
        <v>0</v>
      </c>
      <c r="M176" s="119">
        <v>0</v>
      </c>
      <c r="N176" s="119">
        <v>0</v>
      </c>
      <c r="O176" s="119">
        <v>0</v>
      </c>
      <c r="P176" s="119">
        <f t="shared" si="30"/>
        <v>0</v>
      </c>
      <c r="Q176" s="120">
        <v>0</v>
      </c>
      <c r="R176" s="120">
        <v>0</v>
      </c>
      <c r="S176" s="120">
        <v>0</v>
      </c>
      <c r="T176" s="120">
        <v>0</v>
      </c>
      <c r="U176" s="120">
        <f t="shared" si="31"/>
        <v>0</v>
      </c>
      <c r="V176" s="120">
        <f t="shared" si="32"/>
        <v>888874.77</v>
      </c>
      <c r="W176" s="119">
        <v>0</v>
      </c>
      <c r="X176" s="119">
        <f t="shared" si="33"/>
        <v>888874.77</v>
      </c>
      <c r="Y176" s="120">
        <v>4220.52</v>
      </c>
      <c r="Z176" s="119">
        <f t="shared" si="34"/>
        <v>893095.29</v>
      </c>
    </row>
    <row r="177" spans="1:26" ht="12.75" hidden="1" outlineLevel="1">
      <c r="A177" s="119" t="s">
        <v>506</v>
      </c>
      <c r="C177" s="120" t="s">
        <v>507</v>
      </c>
      <c r="D177" s="120" t="s">
        <v>508</v>
      </c>
      <c r="E177" s="119">
        <v>0</v>
      </c>
      <c r="F177" s="119">
        <v>158071.6</v>
      </c>
      <c r="G177" s="120">
        <f t="shared" si="28"/>
        <v>158071.6</v>
      </c>
      <c r="H177" s="119">
        <v>0</v>
      </c>
      <c r="I177" s="119">
        <v>0</v>
      </c>
      <c r="J177" s="119">
        <v>0</v>
      </c>
      <c r="K177" s="119">
        <v>0</v>
      </c>
      <c r="L177" s="119">
        <f t="shared" si="29"/>
        <v>0</v>
      </c>
      <c r="M177" s="119">
        <v>0</v>
      </c>
      <c r="N177" s="119">
        <v>0</v>
      </c>
      <c r="O177" s="119">
        <v>0</v>
      </c>
      <c r="P177" s="119">
        <f t="shared" si="30"/>
        <v>0</v>
      </c>
      <c r="Q177" s="120">
        <v>0</v>
      </c>
      <c r="R177" s="120">
        <v>0</v>
      </c>
      <c r="S177" s="120">
        <v>0</v>
      </c>
      <c r="T177" s="120">
        <v>0</v>
      </c>
      <c r="U177" s="120">
        <f t="shared" si="31"/>
        <v>0</v>
      </c>
      <c r="V177" s="120">
        <f t="shared" si="32"/>
        <v>158071.6</v>
      </c>
      <c r="W177" s="119">
        <v>0</v>
      </c>
      <c r="X177" s="119">
        <f t="shared" si="33"/>
        <v>158071.6</v>
      </c>
      <c r="Y177" s="120">
        <v>0</v>
      </c>
      <c r="Z177" s="119">
        <f t="shared" si="34"/>
        <v>158071.6</v>
      </c>
    </row>
    <row r="178" spans="1:26" ht="12.75" hidden="1" outlineLevel="1">
      <c r="A178" s="119" t="s">
        <v>509</v>
      </c>
      <c r="C178" s="120" t="s">
        <v>510</v>
      </c>
      <c r="D178" s="120" t="s">
        <v>511</v>
      </c>
      <c r="E178" s="119">
        <v>0</v>
      </c>
      <c r="F178" s="119">
        <v>2698.24</v>
      </c>
      <c r="G178" s="120">
        <f t="shared" si="28"/>
        <v>2698.24</v>
      </c>
      <c r="H178" s="119">
        <v>1243.66</v>
      </c>
      <c r="I178" s="119">
        <v>0</v>
      </c>
      <c r="J178" s="119">
        <v>0</v>
      </c>
      <c r="K178" s="119">
        <v>0</v>
      </c>
      <c r="L178" s="119">
        <f t="shared" si="29"/>
        <v>0</v>
      </c>
      <c r="M178" s="119">
        <v>0</v>
      </c>
      <c r="N178" s="119">
        <v>0</v>
      </c>
      <c r="O178" s="119">
        <v>0</v>
      </c>
      <c r="P178" s="119">
        <f t="shared" si="30"/>
        <v>0</v>
      </c>
      <c r="Q178" s="120">
        <v>0</v>
      </c>
      <c r="R178" s="120">
        <v>0</v>
      </c>
      <c r="S178" s="120">
        <v>0</v>
      </c>
      <c r="T178" s="120">
        <v>0</v>
      </c>
      <c r="U178" s="120">
        <f t="shared" si="31"/>
        <v>0</v>
      </c>
      <c r="V178" s="120">
        <f t="shared" si="32"/>
        <v>3941.8999999999996</v>
      </c>
      <c r="W178" s="119">
        <v>0</v>
      </c>
      <c r="X178" s="119">
        <f t="shared" si="33"/>
        <v>3941.8999999999996</v>
      </c>
      <c r="Y178" s="120">
        <v>0</v>
      </c>
      <c r="Z178" s="119">
        <f t="shared" si="34"/>
        <v>3941.8999999999996</v>
      </c>
    </row>
    <row r="179" spans="1:26" ht="12.75" hidden="1" outlineLevel="1">
      <c r="A179" s="119" t="s">
        <v>512</v>
      </c>
      <c r="C179" s="120" t="s">
        <v>513</v>
      </c>
      <c r="D179" s="120" t="s">
        <v>514</v>
      </c>
      <c r="E179" s="119">
        <v>0</v>
      </c>
      <c r="F179" s="119">
        <v>1758.81</v>
      </c>
      <c r="G179" s="120">
        <f t="shared" si="28"/>
        <v>1758.81</v>
      </c>
      <c r="H179" s="119">
        <v>0</v>
      </c>
      <c r="I179" s="119">
        <v>0</v>
      </c>
      <c r="J179" s="119">
        <v>0</v>
      </c>
      <c r="K179" s="119">
        <v>0</v>
      </c>
      <c r="L179" s="119">
        <f t="shared" si="29"/>
        <v>0</v>
      </c>
      <c r="M179" s="119">
        <v>0</v>
      </c>
      <c r="N179" s="119">
        <v>0</v>
      </c>
      <c r="O179" s="119">
        <v>0</v>
      </c>
      <c r="P179" s="119">
        <f t="shared" si="30"/>
        <v>0</v>
      </c>
      <c r="Q179" s="120">
        <v>0</v>
      </c>
      <c r="R179" s="120">
        <v>0</v>
      </c>
      <c r="S179" s="120">
        <v>0</v>
      </c>
      <c r="T179" s="120">
        <v>0</v>
      </c>
      <c r="U179" s="120">
        <f t="shared" si="31"/>
        <v>0</v>
      </c>
      <c r="V179" s="120">
        <f t="shared" si="32"/>
        <v>1758.81</v>
      </c>
      <c r="W179" s="119">
        <v>0</v>
      </c>
      <c r="X179" s="119">
        <f t="shared" si="33"/>
        <v>1758.81</v>
      </c>
      <c r="Y179" s="120">
        <v>0</v>
      </c>
      <c r="Z179" s="119">
        <f t="shared" si="34"/>
        <v>1758.81</v>
      </c>
    </row>
    <row r="180" spans="1:26" ht="12.75" hidden="1" outlineLevel="1">
      <c r="A180" s="119" t="s">
        <v>515</v>
      </c>
      <c r="C180" s="120" t="s">
        <v>516</v>
      </c>
      <c r="D180" s="120" t="s">
        <v>517</v>
      </c>
      <c r="E180" s="119">
        <v>0</v>
      </c>
      <c r="F180" s="119">
        <v>408696.12</v>
      </c>
      <c r="G180" s="120">
        <f t="shared" si="28"/>
        <v>408696.12</v>
      </c>
      <c r="H180" s="119">
        <v>630464.04</v>
      </c>
      <c r="I180" s="119">
        <v>0</v>
      </c>
      <c r="J180" s="119">
        <v>0</v>
      </c>
      <c r="K180" s="119">
        <v>0</v>
      </c>
      <c r="L180" s="119">
        <f t="shared" si="29"/>
        <v>0</v>
      </c>
      <c r="M180" s="119">
        <v>0</v>
      </c>
      <c r="N180" s="119">
        <v>0</v>
      </c>
      <c r="O180" s="119">
        <v>0</v>
      </c>
      <c r="P180" s="119">
        <f t="shared" si="30"/>
        <v>0</v>
      </c>
      <c r="Q180" s="120">
        <v>0</v>
      </c>
      <c r="R180" s="120">
        <v>0</v>
      </c>
      <c r="S180" s="120">
        <v>0</v>
      </c>
      <c r="T180" s="120">
        <v>0</v>
      </c>
      <c r="U180" s="120">
        <f t="shared" si="31"/>
        <v>0</v>
      </c>
      <c r="V180" s="120">
        <f t="shared" si="32"/>
        <v>1039160.16</v>
      </c>
      <c r="W180" s="119">
        <v>0</v>
      </c>
      <c r="X180" s="119">
        <f t="shared" si="33"/>
        <v>1039160.16</v>
      </c>
      <c r="Y180" s="120">
        <v>0</v>
      </c>
      <c r="Z180" s="119">
        <f t="shared" si="34"/>
        <v>1039160.16</v>
      </c>
    </row>
    <row r="181" spans="1:26" ht="12.75" hidden="1" outlineLevel="1">
      <c r="A181" s="119" t="s">
        <v>518</v>
      </c>
      <c r="C181" s="120" t="s">
        <v>519</v>
      </c>
      <c r="D181" s="120" t="s">
        <v>520</v>
      </c>
      <c r="E181" s="119">
        <v>0</v>
      </c>
      <c r="F181" s="119">
        <v>106277.14</v>
      </c>
      <c r="G181" s="120">
        <f t="shared" si="28"/>
        <v>106277.14</v>
      </c>
      <c r="H181" s="119">
        <v>17681.95</v>
      </c>
      <c r="I181" s="119">
        <v>0</v>
      </c>
      <c r="J181" s="119">
        <v>0</v>
      </c>
      <c r="K181" s="119">
        <v>0</v>
      </c>
      <c r="L181" s="119">
        <f t="shared" si="29"/>
        <v>0</v>
      </c>
      <c r="M181" s="119">
        <v>0</v>
      </c>
      <c r="N181" s="119">
        <v>0</v>
      </c>
      <c r="O181" s="119">
        <v>0</v>
      </c>
      <c r="P181" s="119">
        <f t="shared" si="30"/>
        <v>0</v>
      </c>
      <c r="Q181" s="120">
        <v>0</v>
      </c>
      <c r="R181" s="120">
        <v>0</v>
      </c>
      <c r="S181" s="120">
        <v>0</v>
      </c>
      <c r="T181" s="120">
        <v>0</v>
      </c>
      <c r="U181" s="120">
        <f t="shared" si="31"/>
        <v>0</v>
      </c>
      <c r="V181" s="120">
        <f t="shared" si="32"/>
        <v>123959.09</v>
      </c>
      <c r="W181" s="119">
        <v>0</v>
      </c>
      <c r="X181" s="119">
        <f t="shared" si="33"/>
        <v>123959.09</v>
      </c>
      <c r="Y181" s="120">
        <v>0</v>
      </c>
      <c r="Z181" s="119">
        <f t="shared" si="34"/>
        <v>123959.09</v>
      </c>
    </row>
    <row r="182" spans="1:26" ht="12.75" hidden="1" outlineLevel="1">
      <c r="A182" s="119" t="s">
        <v>521</v>
      </c>
      <c r="C182" s="120" t="s">
        <v>522</v>
      </c>
      <c r="D182" s="120" t="s">
        <v>523</v>
      </c>
      <c r="E182" s="119">
        <v>0</v>
      </c>
      <c r="F182" s="119">
        <v>212957.43</v>
      </c>
      <c r="G182" s="120">
        <f t="shared" si="28"/>
        <v>212957.43</v>
      </c>
      <c r="H182" s="119">
        <v>115521.43</v>
      </c>
      <c r="I182" s="119">
        <v>0</v>
      </c>
      <c r="J182" s="119">
        <v>0</v>
      </c>
      <c r="K182" s="119">
        <v>0</v>
      </c>
      <c r="L182" s="119">
        <f t="shared" si="29"/>
        <v>0</v>
      </c>
      <c r="M182" s="119">
        <v>0</v>
      </c>
      <c r="N182" s="119">
        <v>0</v>
      </c>
      <c r="O182" s="119">
        <v>0</v>
      </c>
      <c r="P182" s="119">
        <f t="shared" si="30"/>
        <v>0</v>
      </c>
      <c r="Q182" s="120">
        <v>-175</v>
      </c>
      <c r="R182" s="120">
        <v>0</v>
      </c>
      <c r="S182" s="120">
        <v>0</v>
      </c>
      <c r="T182" s="120">
        <v>0</v>
      </c>
      <c r="U182" s="120">
        <f t="shared" si="31"/>
        <v>-175</v>
      </c>
      <c r="V182" s="120">
        <f t="shared" si="32"/>
        <v>328303.86</v>
      </c>
      <c r="W182" s="119">
        <v>0</v>
      </c>
      <c r="X182" s="119">
        <f t="shared" si="33"/>
        <v>328303.86</v>
      </c>
      <c r="Y182" s="120">
        <v>45659.13</v>
      </c>
      <c r="Z182" s="119">
        <f t="shared" si="34"/>
        <v>373962.99</v>
      </c>
    </row>
    <row r="183" spans="1:26" ht="12.75" hidden="1" outlineLevel="1">
      <c r="A183" s="119" t="s">
        <v>524</v>
      </c>
      <c r="C183" s="120" t="s">
        <v>525</v>
      </c>
      <c r="D183" s="120" t="s">
        <v>526</v>
      </c>
      <c r="E183" s="119">
        <v>0</v>
      </c>
      <c r="F183" s="119">
        <v>15255.71</v>
      </c>
      <c r="G183" s="120">
        <f t="shared" si="28"/>
        <v>15255.71</v>
      </c>
      <c r="H183" s="119">
        <v>0</v>
      </c>
      <c r="I183" s="119">
        <v>0</v>
      </c>
      <c r="J183" s="119">
        <v>0</v>
      </c>
      <c r="K183" s="119">
        <v>0</v>
      </c>
      <c r="L183" s="119">
        <f t="shared" si="29"/>
        <v>0</v>
      </c>
      <c r="M183" s="119">
        <v>0</v>
      </c>
      <c r="N183" s="119">
        <v>0</v>
      </c>
      <c r="O183" s="119">
        <v>0</v>
      </c>
      <c r="P183" s="119">
        <f t="shared" si="30"/>
        <v>0</v>
      </c>
      <c r="Q183" s="120">
        <v>0</v>
      </c>
      <c r="R183" s="120">
        <v>0</v>
      </c>
      <c r="S183" s="120">
        <v>0</v>
      </c>
      <c r="T183" s="120">
        <v>0</v>
      </c>
      <c r="U183" s="120">
        <f t="shared" si="31"/>
        <v>0</v>
      </c>
      <c r="V183" s="120">
        <f t="shared" si="32"/>
        <v>15255.71</v>
      </c>
      <c r="W183" s="119">
        <v>0</v>
      </c>
      <c r="X183" s="119">
        <f t="shared" si="33"/>
        <v>15255.71</v>
      </c>
      <c r="Y183" s="120">
        <v>0</v>
      </c>
      <c r="Z183" s="119">
        <f t="shared" si="34"/>
        <v>15255.71</v>
      </c>
    </row>
    <row r="184" spans="1:26" ht="12.75" hidden="1" outlineLevel="1">
      <c r="A184" s="119" t="s">
        <v>527</v>
      </c>
      <c r="C184" s="120" t="s">
        <v>528</v>
      </c>
      <c r="D184" s="120" t="s">
        <v>529</v>
      </c>
      <c r="E184" s="119">
        <v>0</v>
      </c>
      <c r="F184" s="119">
        <v>542184.05</v>
      </c>
      <c r="G184" s="120">
        <f t="shared" si="28"/>
        <v>542184.05</v>
      </c>
      <c r="H184" s="119">
        <v>805835.34</v>
      </c>
      <c r="I184" s="119">
        <v>0</v>
      </c>
      <c r="J184" s="119">
        <v>0</v>
      </c>
      <c r="K184" s="119">
        <v>0</v>
      </c>
      <c r="L184" s="119">
        <f t="shared" si="29"/>
        <v>0</v>
      </c>
      <c r="M184" s="119">
        <v>0</v>
      </c>
      <c r="N184" s="119">
        <v>0</v>
      </c>
      <c r="O184" s="119">
        <v>0</v>
      </c>
      <c r="P184" s="119">
        <f t="shared" si="30"/>
        <v>0</v>
      </c>
      <c r="Q184" s="120">
        <v>0</v>
      </c>
      <c r="R184" s="120">
        <v>0</v>
      </c>
      <c r="S184" s="120">
        <v>0</v>
      </c>
      <c r="T184" s="120">
        <v>0</v>
      </c>
      <c r="U184" s="120">
        <f t="shared" si="31"/>
        <v>0</v>
      </c>
      <c r="V184" s="120">
        <f t="shared" si="32"/>
        <v>1348019.3900000001</v>
      </c>
      <c r="W184" s="119">
        <v>0</v>
      </c>
      <c r="X184" s="119">
        <f t="shared" si="33"/>
        <v>1348019.3900000001</v>
      </c>
      <c r="Y184" s="120">
        <v>0</v>
      </c>
      <c r="Z184" s="119">
        <f t="shared" si="34"/>
        <v>1348019.3900000001</v>
      </c>
    </row>
    <row r="185" spans="1:26" ht="12.75" hidden="1" outlineLevel="1">
      <c r="A185" s="119" t="s">
        <v>530</v>
      </c>
      <c r="C185" s="120" t="s">
        <v>531</v>
      </c>
      <c r="D185" s="120" t="s">
        <v>532</v>
      </c>
      <c r="E185" s="119">
        <v>0</v>
      </c>
      <c r="F185" s="119">
        <v>131691.51</v>
      </c>
      <c r="G185" s="120">
        <f t="shared" si="28"/>
        <v>131691.51</v>
      </c>
      <c r="H185" s="119">
        <v>46395.58</v>
      </c>
      <c r="I185" s="119">
        <v>0</v>
      </c>
      <c r="J185" s="119">
        <v>0</v>
      </c>
      <c r="K185" s="119">
        <v>0</v>
      </c>
      <c r="L185" s="119">
        <f t="shared" si="29"/>
        <v>0</v>
      </c>
      <c r="M185" s="119">
        <v>0</v>
      </c>
      <c r="N185" s="119">
        <v>0</v>
      </c>
      <c r="O185" s="119">
        <v>0</v>
      </c>
      <c r="P185" s="119">
        <f t="shared" si="30"/>
        <v>0</v>
      </c>
      <c r="Q185" s="120">
        <v>0</v>
      </c>
      <c r="R185" s="120">
        <v>0</v>
      </c>
      <c r="S185" s="120">
        <v>0</v>
      </c>
      <c r="T185" s="120">
        <v>0</v>
      </c>
      <c r="U185" s="120">
        <f t="shared" si="31"/>
        <v>0</v>
      </c>
      <c r="V185" s="120">
        <f t="shared" si="32"/>
        <v>178087.09000000003</v>
      </c>
      <c r="W185" s="119">
        <v>0</v>
      </c>
      <c r="X185" s="119">
        <f t="shared" si="33"/>
        <v>178087.09000000003</v>
      </c>
      <c r="Y185" s="120">
        <v>0</v>
      </c>
      <c r="Z185" s="119">
        <f t="shared" si="34"/>
        <v>178087.09000000003</v>
      </c>
    </row>
    <row r="186" spans="1:26" ht="12.75" hidden="1" outlineLevel="1">
      <c r="A186" s="119" t="s">
        <v>533</v>
      </c>
      <c r="C186" s="120" t="s">
        <v>534</v>
      </c>
      <c r="D186" s="120" t="s">
        <v>535</v>
      </c>
      <c r="E186" s="119">
        <v>0</v>
      </c>
      <c r="F186" s="119">
        <v>16165.1</v>
      </c>
      <c r="G186" s="120">
        <f t="shared" si="28"/>
        <v>16165.1</v>
      </c>
      <c r="H186" s="119">
        <v>4094.79</v>
      </c>
      <c r="I186" s="119">
        <v>0</v>
      </c>
      <c r="J186" s="119">
        <v>0</v>
      </c>
      <c r="K186" s="119">
        <v>0</v>
      </c>
      <c r="L186" s="119">
        <f t="shared" si="29"/>
        <v>0</v>
      </c>
      <c r="M186" s="119">
        <v>0</v>
      </c>
      <c r="N186" s="119">
        <v>0</v>
      </c>
      <c r="O186" s="119">
        <v>0</v>
      </c>
      <c r="P186" s="119">
        <f t="shared" si="30"/>
        <v>0</v>
      </c>
      <c r="Q186" s="120">
        <v>0</v>
      </c>
      <c r="R186" s="120">
        <v>0</v>
      </c>
      <c r="S186" s="120">
        <v>0</v>
      </c>
      <c r="T186" s="120">
        <v>0</v>
      </c>
      <c r="U186" s="120">
        <f t="shared" si="31"/>
        <v>0</v>
      </c>
      <c r="V186" s="120">
        <f t="shared" si="32"/>
        <v>20259.89</v>
      </c>
      <c r="W186" s="119">
        <v>0</v>
      </c>
      <c r="X186" s="119">
        <f t="shared" si="33"/>
        <v>20259.89</v>
      </c>
      <c r="Y186" s="120">
        <v>0</v>
      </c>
      <c r="Z186" s="119">
        <f t="shared" si="34"/>
        <v>20259.89</v>
      </c>
    </row>
    <row r="187" spans="1:26" ht="12.75" hidden="1" outlineLevel="1">
      <c r="A187" s="119" t="s">
        <v>536</v>
      </c>
      <c r="C187" s="120" t="s">
        <v>537</v>
      </c>
      <c r="D187" s="120" t="s">
        <v>538</v>
      </c>
      <c r="E187" s="119">
        <v>0</v>
      </c>
      <c r="F187" s="119">
        <v>67055.42</v>
      </c>
      <c r="G187" s="120">
        <f t="shared" si="28"/>
        <v>67055.42</v>
      </c>
      <c r="H187" s="119">
        <v>638.02</v>
      </c>
      <c r="I187" s="119">
        <v>0</v>
      </c>
      <c r="J187" s="119">
        <v>0</v>
      </c>
      <c r="K187" s="119">
        <v>0</v>
      </c>
      <c r="L187" s="119">
        <f t="shared" si="29"/>
        <v>0</v>
      </c>
      <c r="M187" s="119">
        <v>0</v>
      </c>
      <c r="N187" s="119">
        <v>0</v>
      </c>
      <c r="O187" s="119">
        <v>0</v>
      </c>
      <c r="P187" s="119">
        <f t="shared" si="30"/>
        <v>0</v>
      </c>
      <c r="Q187" s="120">
        <v>0</v>
      </c>
      <c r="R187" s="120">
        <v>0</v>
      </c>
      <c r="S187" s="120">
        <v>0</v>
      </c>
      <c r="T187" s="120">
        <v>0</v>
      </c>
      <c r="U187" s="120">
        <f t="shared" si="31"/>
        <v>0</v>
      </c>
      <c r="V187" s="120">
        <f t="shared" si="32"/>
        <v>67693.44</v>
      </c>
      <c r="W187" s="119">
        <v>0</v>
      </c>
      <c r="X187" s="119">
        <f t="shared" si="33"/>
        <v>67693.44</v>
      </c>
      <c r="Y187" s="120">
        <v>0</v>
      </c>
      <c r="Z187" s="119">
        <f t="shared" si="34"/>
        <v>67693.44</v>
      </c>
    </row>
    <row r="188" spans="1:26" ht="12.75" hidden="1" outlineLevel="1">
      <c r="A188" s="119" t="s">
        <v>539</v>
      </c>
      <c r="C188" s="120" t="s">
        <v>540</v>
      </c>
      <c r="D188" s="120" t="s">
        <v>541</v>
      </c>
      <c r="E188" s="119">
        <v>0</v>
      </c>
      <c r="F188" s="119">
        <v>97415.65</v>
      </c>
      <c r="G188" s="120">
        <f t="shared" si="28"/>
        <v>97415.65</v>
      </c>
      <c r="H188" s="119">
        <v>1168</v>
      </c>
      <c r="I188" s="119">
        <v>0</v>
      </c>
      <c r="J188" s="119">
        <v>0</v>
      </c>
      <c r="K188" s="119">
        <v>0</v>
      </c>
      <c r="L188" s="119">
        <f t="shared" si="29"/>
        <v>0</v>
      </c>
      <c r="M188" s="119">
        <v>0</v>
      </c>
      <c r="N188" s="119">
        <v>0</v>
      </c>
      <c r="O188" s="119">
        <v>0</v>
      </c>
      <c r="P188" s="119">
        <f t="shared" si="30"/>
        <v>0</v>
      </c>
      <c r="Q188" s="120">
        <v>0</v>
      </c>
      <c r="R188" s="120">
        <v>0</v>
      </c>
      <c r="S188" s="120">
        <v>0</v>
      </c>
      <c r="T188" s="120">
        <v>0</v>
      </c>
      <c r="U188" s="120">
        <f t="shared" si="31"/>
        <v>0</v>
      </c>
      <c r="V188" s="120">
        <f t="shared" si="32"/>
        <v>98583.65</v>
      </c>
      <c r="W188" s="119">
        <v>0</v>
      </c>
      <c r="X188" s="119">
        <f t="shared" si="33"/>
        <v>98583.65</v>
      </c>
      <c r="Y188" s="120">
        <v>0</v>
      </c>
      <c r="Z188" s="119">
        <f t="shared" si="34"/>
        <v>98583.65</v>
      </c>
    </row>
    <row r="189" spans="1:26" ht="12.75" hidden="1" outlineLevel="1">
      <c r="A189" s="119" t="s">
        <v>542</v>
      </c>
      <c r="C189" s="120" t="s">
        <v>543</v>
      </c>
      <c r="D189" s="120" t="s">
        <v>544</v>
      </c>
      <c r="E189" s="119">
        <v>0</v>
      </c>
      <c r="F189" s="119">
        <v>13008.25</v>
      </c>
      <c r="G189" s="120">
        <f t="shared" si="28"/>
        <v>13008.25</v>
      </c>
      <c r="H189" s="119">
        <v>357.5</v>
      </c>
      <c r="I189" s="119">
        <v>0</v>
      </c>
      <c r="J189" s="119">
        <v>0</v>
      </c>
      <c r="K189" s="119">
        <v>0</v>
      </c>
      <c r="L189" s="119">
        <f t="shared" si="29"/>
        <v>0</v>
      </c>
      <c r="M189" s="119">
        <v>0</v>
      </c>
      <c r="N189" s="119">
        <v>0</v>
      </c>
      <c r="O189" s="119">
        <v>0</v>
      </c>
      <c r="P189" s="119">
        <f t="shared" si="30"/>
        <v>0</v>
      </c>
      <c r="Q189" s="120">
        <v>0</v>
      </c>
      <c r="R189" s="120">
        <v>0</v>
      </c>
      <c r="S189" s="120">
        <v>0</v>
      </c>
      <c r="T189" s="120">
        <v>0</v>
      </c>
      <c r="U189" s="120">
        <f t="shared" si="31"/>
        <v>0</v>
      </c>
      <c r="V189" s="120">
        <f t="shared" si="32"/>
        <v>13365.75</v>
      </c>
      <c r="W189" s="119">
        <v>0</v>
      </c>
      <c r="X189" s="119">
        <f t="shared" si="33"/>
        <v>13365.75</v>
      </c>
      <c r="Y189" s="120">
        <v>36.24</v>
      </c>
      <c r="Z189" s="119">
        <f t="shared" si="34"/>
        <v>13401.99</v>
      </c>
    </row>
    <row r="190" spans="1:26" ht="12.75" hidden="1" outlineLevel="1">
      <c r="A190" s="119" t="s">
        <v>545</v>
      </c>
      <c r="C190" s="120" t="s">
        <v>546</v>
      </c>
      <c r="D190" s="120" t="s">
        <v>547</v>
      </c>
      <c r="E190" s="119">
        <v>0</v>
      </c>
      <c r="F190" s="119">
        <v>52592.02</v>
      </c>
      <c r="G190" s="120">
        <f aca="true" t="shared" si="35" ref="G190:G253">E190+F190</f>
        <v>52592.02</v>
      </c>
      <c r="H190" s="119">
        <v>5916.94</v>
      </c>
      <c r="I190" s="119">
        <v>0</v>
      </c>
      <c r="J190" s="119">
        <v>0</v>
      </c>
      <c r="K190" s="119">
        <v>0</v>
      </c>
      <c r="L190" s="119">
        <f aca="true" t="shared" si="36" ref="L190:L253">J190+I190+K190</f>
        <v>0</v>
      </c>
      <c r="M190" s="119">
        <v>0</v>
      </c>
      <c r="N190" s="119">
        <v>0</v>
      </c>
      <c r="O190" s="119">
        <v>0</v>
      </c>
      <c r="P190" s="119">
        <f aca="true" t="shared" si="37" ref="P190:P253">M190+N190+O190</f>
        <v>0</v>
      </c>
      <c r="Q190" s="120">
        <v>0</v>
      </c>
      <c r="R190" s="120">
        <v>0</v>
      </c>
      <c r="S190" s="120">
        <v>0</v>
      </c>
      <c r="T190" s="120">
        <v>0</v>
      </c>
      <c r="U190" s="120">
        <f aca="true" t="shared" si="38" ref="U190:U253">Q190+R190+S190+T190</f>
        <v>0</v>
      </c>
      <c r="V190" s="120">
        <f aca="true" t="shared" si="39" ref="V190:V253">G190+H190+L190+P190+U190</f>
        <v>58508.96</v>
      </c>
      <c r="W190" s="119">
        <v>0</v>
      </c>
      <c r="X190" s="119">
        <f aca="true" t="shared" si="40" ref="X190:X253">V190+W190</f>
        <v>58508.96</v>
      </c>
      <c r="Y190" s="120">
        <v>434.7</v>
      </c>
      <c r="Z190" s="119">
        <f aca="true" t="shared" si="41" ref="Z190:Z253">X190+Y190</f>
        <v>58943.659999999996</v>
      </c>
    </row>
    <row r="191" spans="1:26" ht="12.75" hidden="1" outlineLevel="1">
      <c r="A191" s="119" t="s">
        <v>548</v>
      </c>
      <c r="C191" s="120" t="s">
        <v>549</v>
      </c>
      <c r="D191" s="120" t="s">
        <v>550</v>
      </c>
      <c r="E191" s="119">
        <v>0</v>
      </c>
      <c r="F191" s="119">
        <v>43818.61</v>
      </c>
      <c r="G191" s="120">
        <f t="shared" si="35"/>
        <v>43818.61</v>
      </c>
      <c r="H191" s="119">
        <v>0</v>
      </c>
      <c r="I191" s="119">
        <v>0</v>
      </c>
      <c r="J191" s="119">
        <v>0</v>
      </c>
      <c r="K191" s="119">
        <v>0</v>
      </c>
      <c r="L191" s="119">
        <f t="shared" si="36"/>
        <v>0</v>
      </c>
      <c r="M191" s="119">
        <v>0</v>
      </c>
      <c r="N191" s="119">
        <v>0</v>
      </c>
      <c r="O191" s="119">
        <v>0</v>
      </c>
      <c r="P191" s="119">
        <f t="shared" si="37"/>
        <v>0</v>
      </c>
      <c r="Q191" s="120">
        <v>2506.45</v>
      </c>
      <c r="R191" s="120">
        <v>0</v>
      </c>
      <c r="S191" s="120">
        <v>0</v>
      </c>
      <c r="T191" s="120">
        <v>0</v>
      </c>
      <c r="U191" s="120">
        <f t="shared" si="38"/>
        <v>2506.45</v>
      </c>
      <c r="V191" s="120">
        <f t="shared" si="39"/>
        <v>46325.06</v>
      </c>
      <c r="W191" s="119">
        <v>0</v>
      </c>
      <c r="X191" s="119">
        <f t="shared" si="40"/>
        <v>46325.06</v>
      </c>
      <c r="Y191" s="120">
        <v>0</v>
      </c>
      <c r="Z191" s="119">
        <f t="shared" si="41"/>
        <v>46325.06</v>
      </c>
    </row>
    <row r="192" spans="1:26" ht="12.75" hidden="1" outlineLevel="1">
      <c r="A192" s="119" t="s">
        <v>551</v>
      </c>
      <c r="C192" s="120" t="s">
        <v>552</v>
      </c>
      <c r="D192" s="120" t="s">
        <v>553</v>
      </c>
      <c r="E192" s="119">
        <v>0</v>
      </c>
      <c r="F192" s="119">
        <v>3873.05</v>
      </c>
      <c r="G192" s="120">
        <f t="shared" si="35"/>
        <v>3873.05</v>
      </c>
      <c r="H192" s="119">
        <v>0</v>
      </c>
      <c r="I192" s="119">
        <v>0</v>
      </c>
      <c r="J192" s="119">
        <v>0</v>
      </c>
      <c r="K192" s="119">
        <v>0</v>
      </c>
      <c r="L192" s="119">
        <f t="shared" si="36"/>
        <v>0</v>
      </c>
      <c r="M192" s="119">
        <v>0</v>
      </c>
      <c r="N192" s="119">
        <v>0</v>
      </c>
      <c r="O192" s="119">
        <v>0</v>
      </c>
      <c r="P192" s="119">
        <f t="shared" si="37"/>
        <v>0</v>
      </c>
      <c r="Q192" s="120">
        <v>0</v>
      </c>
      <c r="R192" s="120">
        <v>0</v>
      </c>
      <c r="S192" s="120">
        <v>0</v>
      </c>
      <c r="T192" s="120">
        <v>0</v>
      </c>
      <c r="U192" s="120">
        <f t="shared" si="38"/>
        <v>0</v>
      </c>
      <c r="V192" s="120">
        <f t="shared" si="39"/>
        <v>3873.05</v>
      </c>
      <c r="W192" s="119">
        <v>0</v>
      </c>
      <c r="X192" s="119">
        <f t="shared" si="40"/>
        <v>3873.05</v>
      </c>
      <c r="Y192" s="120">
        <v>0</v>
      </c>
      <c r="Z192" s="119">
        <f t="shared" si="41"/>
        <v>3873.05</v>
      </c>
    </row>
    <row r="193" spans="1:26" ht="12.75" hidden="1" outlineLevel="1">
      <c r="A193" s="119" t="s">
        <v>554</v>
      </c>
      <c r="C193" s="120" t="s">
        <v>555</v>
      </c>
      <c r="D193" s="120" t="s">
        <v>556</v>
      </c>
      <c r="E193" s="119">
        <v>0</v>
      </c>
      <c r="F193" s="119">
        <v>2092.7</v>
      </c>
      <c r="G193" s="120">
        <f t="shared" si="35"/>
        <v>2092.7</v>
      </c>
      <c r="H193" s="119">
        <v>0</v>
      </c>
      <c r="I193" s="119">
        <v>0</v>
      </c>
      <c r="J193" s="119">
        <v>0</v>
      </c>
      <c r="K193" s="119">
        <v>0</v>
      </c>
      <c r="L193" s="119">
        <f t="shared" si="36"/>
        <v>0</v>
      </c>
      <c r="M193" s="119">
        <v>0</v>
      </c>
      <c r="N193" s="119">
        <v>0</v>
      </c>
      <c r="O193" s="119">
        <v>0</v>
      </c>
      <c r="P193" s="119">
        <f t="shared" si="37"/>
        <v>0</v>
      </c>
      <c r="Q193" s="120">
        <v>1452.09</v>
      </c>
      <c r="R193" s="120">
        <v>0</v>
      </c>
      <c r="S193" s="120">
        <v>0</v>
      </c>
      <c r="T193" s="120">
        <v>0</v>
      </c>
      <c r="U193" s="120">
        <f t="shared" si="38"/>
        <v>1452.09</v>
      </c>
      <c r="V193" s="120">
        <f t="shared" si="39"/>
        <v>3544.79</v>
      </c>
      <c r="W193" s="119">
        <v>0</v>
      </c>
      <c r="X193" s="119">
        <f t="shared" si="40"/>
        <v>3544.79</v>
      </c>
      <c r="Y193" s="120">
        <v>0</v>
      </c>
      <c r="Z193" s="119">
        <f t="shared" si="41"/>
        <v>3544.79</v>
      </c>
    </row>
    <row r="194" spans="1:26" ht="12.75" hidden="1" outlineLevel="1">
      <c r="A194" s="119" t="s">
        <v>557</v>
      </c>
      <c r="C194" s="120" t="s">
        <v>558</v>
      </c>
      <c r="D194" s="120" t="s">
        <v>559</v>
      </c>
      <c r="E194" s="119">
        <v>0</v>
      </c>
      <c r="F194" s="119">
        <v>71717.39</v>
      </c>
      <c r="G194" s="120">
        <f t="shared" si="35"/>
        <v>71717.39</v>
      </c>
      <c r="H194" s="119">
        <v>30875.06</v>
      </c>
      <c r="I194" s="119">
        <v>0</v>
      </c>
      <c r="J194" s="119">
        <v>0</v>
      </c>
      <c r="K194" s="119">
        <v>0</v>
      </c>
      <c r="L194" s="119">
        <f t="shared" si="36"/>
        <v>0</v>
      </c>
      <c r="M194" s="119">
        <v>0</v>
      </c>
      <c r="N194" s="119">
        <v>0</v>
      </c>
      <c r="O194" s="119">
        <v>0</v>
      </c>
      <c r="P194" s="119">
        <f t="shared" si="37"/>
        <v>0</v>
      </c>
      <c r="Q194" s="120">
        <v>0</v>
      </c>
      <c r="R194" s="120">
        <v>0</v>
      </c>
      <c r="S194" s="120">
        <v>0</v>
      </c>
      <c r="T194" s="120">
        <v>0</v>
      </c>
      <c r="U194" s="120">
        <f t="shared" si="38"/>
        <v>0</v>
      </c>
      <c r="V194" s="120">
        <f t="shared" si="39"/>
        <v>102592.45</v>
      </c>
      <c r="W194" s="119">
        <v>0</v>
      </c>
      <c r="X194" s="119">
        <f t="shared" si="40"/>
        <v>102592.45</v>
      </c>
      <c r="Y194" s="120">
        <v>0</v>
      </c>
      <c r="Z194" s="119">
        <f t="shared" si="41"/>
        <v>102592.45</v>
      </c>
    </row>
    <row r="195" spans="1:26" ht="12.75" hidden="1" outlineLevel="1">
      <c r="A195" s="119" t="s">
        <v>560</v>
      </c>
      <c r="C195" s="120" t="s">
        <v>561</v>
      </c>
      <c r="D195" s="120" t="s">
        <v>562</v>
      </c>
      <c r="E195" s="119">
        <v>0</v>
      </c>
      <c r="F195" s="119">
        <v>220597.06</v>
      </c>
      <c r="G195" s="120">
        <f t="shared" si="35"/>
        <v>220597.06</v>
      </c>
      <c r="H195" s="119">
        <v>144832.57</v>
      </c>
      <c r="I195" s="119">
        <v>0</v>
      </c>
      <c r="J195" s="119">
        <v>0</v>
      </c>
      <c r="K195" s="119">
        <v>0</v>
      </c>
      <c r="L195" s="119">
        <f t="shared" si="36"/>
        <v>0</v>
      </c>
      <c r="M195" s="119">
        <v>0</v>
      </c>
      <c r="N195" s="119">
        <v>0</v>
      </c>
      <c r="O195" s="119">
        <v>0</v>
      </c>
      <c r="P195" s="119">
        <f t="shared" si="37"/>
        <v>0</v>
      </c>
      <c r="Q195" s="120">
        <v>0</v>
      </c>
      <c r="R195" s="120">
        <v>0</v>
      </c>
      <c r="S195" s="120">
        <v>0</v>
      </c>
      <c r="T195" s="120">
        <v>0</v>
      </c>
      <c r="U195" s="120">
        <f t="shared" si="38"/>
        <v>0</v>
      </c>
      <c r="V195" s="120">
        <f t="shared" si="39"/>
        <v>365429.63</v>
      </c>
      <c r="W195" s="119">
        <v>0</v>
      </c>
      <c r="X195" s="119">
        <f t="shared" si="40"/>
        <v>365429.63</v>
      </c>
      <c r="Y195" s="120">
        <v>0</v>
      </c>
      <c r="Z195" s="119">
        <f t="shared" si="41"/>
        <v>365429.63</v>
      </c>
    </row>
    <row r="196" spans="1:26" ht="12.75" hidden="1" outlineLevel="1">
      <c r="A196" s="119" t="s">
        <v>563</v>
      </c>
      <c r="C196" s="120" t="s">
        <v>564</v>
      </c>
      <c r="D196" s="120" t="s">
        <v>565</v>
      </c>
      <c r="E196" s="119">
        <v>0</v>
      </c>
      <c r="F196" s="119">
        <v>38876.09</v>
      </c>
      <c r="G196" s="120">
        <f t="shared" si="35"/>
        <v>38876.09</v>
      </c>
      <c r="H196" s="119">
        <v>0</v>
      </c>
      <c r="I196" s="119">
        <v>0</v>
      </c>
      <c r="J196" s="119">
        <v>0</v>
      </c>
      <c r="K196" s="119">
        <v>0</v>
      </c>
      <c r="L196" s="119">
        <f t="shared" si="36"/>
        <v>0</v>
      </c>
      <c r="M196" s="119">
        <v>0</v>
      </c>
      <c r="N196" s="119">
        <v>0</v>
      </c>
      <c r="O196" s="119">
        <v>0</v>
      </c>
      <c r="P196" s="119">
        <f t="shared" si="37"/>
        <v>0</v>
      </c>
      <c r="Q196" s="120">
        <v>0</v>
      </c>
      <c r="R196" s="120">
        <v>0</v>
      </c>
      <c r="S196" s="120">
        <v>0</v>
      </c>
      <c r="T196" s="120">
        <v>0</v>
      </c>
      <c r="U196" s="120">
        <f t="shared" si="38"/>
        <v>0</v>
      </c>
      <c r="V196" s="120">
        <f t="shared" si="39"/>
        <v>38876.09</v>
      </c>
      <c r="W196" s="119">
        <v>0</v>
      </c>
      <c r="X196" s="119">
        <f t="shared" si="40"/>
        <v>38876.09</v>
      </c>
      <c r="Y196" s="120">
        <v>0</v>
      </c>
      <c r="Z196" s="119">
        <f t="shared" si="41"/>
        <v>38876.09</v>
      </c>
    </row>
    <row r="197" spans="1:26" ht="12.75" hidden="1" outlineLevel="1">
      <c r="A197" s="119" t="s">
        <v>566</v>
      </c>
      <c r="C197" s="120" t="s">
        <v>567</v>
      </c>
      <c r="D197" s="120" t="s">
        <v>568</v>
      </c>
      <c r="E197" s="119">
        <v>0</v>
      </c>
      <c r="F197" s="119">
        <v>6215.9</v>
      </c>
      <c r="G197" s="120">
        <f t="shared" si="35"/>
        <v>6215.9</v>
      </c>
      <c r="H197" s="119">
        <v>0</v>
      </c>
      <c r="I197" s="119">
        <v>0</v>
      </c>
      <c r="J197" s="119">
        <v>0</v>
      </c>
      <c r="K197" s="119">
        <v>0</v>
      </c>
      <c r="L197" s="119">
        <f t="shared" si="36"/>
        <v>0</v>
      </c>
      <c r="M197" s="119">
        <v>0</v>
      </c>
      <c r="N197" s="119">
        <v>0</v>
      </c>
      <c r="O197" s="119">
        <v>0</v>
      </c>
      <c r="P197" s="119">
        <f t="shared" si="37"/>
        <v>0</v>
      </c>
      <c r="Q197" s="120">
        <v>0</v>
      </c>
      <c r="R197" s="120">
        <v>0</v>
      </c>
      <c r="S197" s="120">
        <v>0</v>
      </c>
      <c r="T197" s="120">
        <v>0</v>
      </c>
      <c r="U197" s="120">
        <f t="shared" si="38"/>
        <v>0</v>
      </c>
      <c r="V197" s="120">
        <f t="shared" si="39"/>
        <v>6215.9</v>
      </c>
      <c r="W197" s="119">
        <v>0</v>
      </c>
      <c r="X197" s="119">
        <f t="shared" si="40"/>
        <v>6215.9</v>
      </c>
      <c r="Y197" s="120">
        <v>0</v>
      </c>
      <c r="Z197" s="119">
        <f t="shared" si="41"/>
        <v>6215.9</v>
      </c>
    </row>
    <row r="198" spans="1:26" ht="12.75" hidden="1" outlineLevel="1">
      <c r="A198" s="119" t="s">
        <v>569</v>
      </c>
      <c r="C198" s="120" t="s">
        <v>570</v>
      </c>
      <c r="D198" s="120" t="s">
        <v>571</v>
      </c>
      <c r="E198" s="119">
        <v>0</v>
      </c>
      <c r="F198" s="119">
        <v>5385.55</v>
      </c>
      <c r="G198" s="120">
        <f t="shared" si="35"/>
        <v>5385.55</v>
      </c>
      <c r="H198" s="119">
        <v>0</v>
      </c>
      <c r="I198" s="119">
        <v>0</v>
      </c>
      <c r="J198" s="119">
        <v>0</v>
      </c>
      <c r="K198" s="119">
        <v>0</v>
      </c>
      <c r="L198" s="119">
        <f t="shared" si="36"/>
        <v>0</v>
      </c>
      <c r="M198" s="119">
        <v>0</v>
      </c>
      <c r="N198" s="119">
        <v>0</v>
      </c>
      <c r="O198" s="119">
        <v>0</v>
      </c>
      <c r="P198" s="119">
        <f t="shared" si="37"/>
        <v>0</v>
      </c>
      <c r="Q198" s="120">
        <v>0</v>
      </c>
      <c r="R198" s="120">
        <v>0</v>
      </c>
      <c r="S198" s="120">
        <v>0</v>
      </c>
      <c r="T198" s="120">
        <v>0</v>
      </c>
      <c r="U198" s="120">
        <f t="shared" si="38"/>
        <v>0</v>
      </c>
      <c r="V198" s="120">
        <f t="shared" si="39"/>
        <v>5385.55</v>
      </c>
      <c r="W198" s="119">
        <v>0</v>
      </c>
      <c r="X198" s="119">
        <f t="shared" si="40"/>
        <v>5385.55</v>
      </c>
      <c r="Y198" s="120">
        <v>0</v>
      </c>
      <c r="Z198" s="119">
        <f t="shared" si="41"/>
        <v>5385.55</v>
      </c>
    </row>
    <row r="199" spans="1:26" ht="12.75" hidden="1" outlineLevel="1">
      <c r="A199" s="119" t="s">
        <v>572</v>
      </c>
      <c r="C199" s="120" t="s">
        <v>573</v>
      </c>
      <c r="D199" s="120" t="s">
        <v>574</v>
      </c>
      <c r="E199" s="119">
        <v>0</v>
      </c>
      <c r="F199" s="119">
        <v>8620.4</v>
      </c>
      <c r="G199" s="120">
        <f t="shared" si="35"/>
        <v>8620.4</v>
      </c>
      <c r="H199" s="119">
        <v>0</v>
      </c>
      <c r="I199" s="119">
        <v>0</v>
      </c>
      <c r="J199" s="119">
        <v>0</v>
      </c>
      <c r="K199" s="119">
        <v>0</v>
      </c>
      <c r="L199" s="119">
        <f t="shared" si="36"/>
        <v>0</v>
      </c>
      <c r="M199" s="119">
        <v>0</v>
      </c>
      <c r="N199" s="119">
        <v>0</v>
      </c>
      <c r="O199" s="119">
        <v>0</v>
      </c>
      <c r="P199" s="119">
        <f t="shared" si="37"/>
        <v>0</v>
      </c>
      <c r="Q199" s="120">
        <v>0</v>
      </c>
      <c r="R199" s="120">
        <v>0</v>
      </c>
      <c r="S199" s="120">
        <v>0</v>
      </c>
      <c r="T199" s="120">
        <v>0</v>
      </c>
      <c r="U199" s="120">
        <f t="shared" si="38"/>
        <v>0</v>
      </c>
      <c r="V199" s="120">
        <f t="shared" si="39"/>
        <v>8620.4</v>
      </c>
      <c r="W199" s="119">
        <v>0</v>
      </c>
      <c r="X199" s="119">
        <f t="shared" si="40"/>
        <v>8620.4</v>
      </c>
      <c r="Y199" s="120">
        <v>0</v>
      </c>
      <c r="Z199" s="119">
        <f t="shared" si="41"/>
        <v>8620.4</v>
      </c>
    </row>
    <row r="200" spans="1:26" ht="12.75" hidden="1" outlineLevel="1">
      <c r="A200" s="119" t="s">
        <v>575</v>
      </c>
      <c r="C200" s="120" t="s">
        <v>576</v>
      </c>
      <c r="D200" s="120" t="s">
        <v>577</v>
      </c>
      <c r="E200" s="119">
        <v>0</v>
      </c>
      <c r="F200" s="119">
        <v>7.98</v>
      </c>
      <c r="G200" s="120">
        <f t="shared" si="35"/>
        <v>7.98</v>
      </c>
      <c r="H200" s="119">
        <v>0</v>
      </c>
      <c r="I200" s="119">
        <v>0</v>
      </c>
      <c r="J200" s="119">
        <v>0</v>
      </c>
      <c r="K200" s="119">
        <v>0</v>
      </c>
      <c r="L200" s="119">
        <f t="shared" si="36"/>
        <v>0</v>
      </c>
      <c r="M200" s="119">
        <v>0</v>
      </c>
      <c r="N200" s="119">
        <v>0</v>
      </c>
      <c r="O200" s="119">
        <v>0</v>
      </c>
      <c r="P200" s="119">
        <f t="shared" si="37"/>
        <v>0</v>
      </c>
      <c r="Q200" s="120">
        <v>0</v>
      </c>
      <c r="R200" s="120">
        <v>0</v>
      </c>
      <c r="S200" s="120">
        <v>0</v>
      </c>
      <c r="T200" s="120">
        <v>0</v>
      </c>
      <c r="U200" s="120">
        <f t="shared" si="38"/>
        <v>0</v>
      </c>
      <c r="V200" s="120">
        <f t="shared" si="39"/>
        <v>7.98</v>
      </c>
      <c r="W200" s="119">
        <v>0</v>
      </c>
      <c r="X200" s="119">
        <f t="shared" si="40"/>
        <v>7.98</v>
      </c>
      <c r="Y200" s="120">
        <v>0</v>
      </c>
      <c r="Z200" s="119">
        <f t="shared" si="41"/>
        <v>7.98</v>
      </c>
    </row>
    <row r="201" spans="1:26" ht="12.75" hidden="1" outlineLevel="1">
      <c r="A201" s="119" t="s">
        <v>578</v>
      </c>
      <c r="C201" s="120" t="s">
        <v>579</v>
      </c>
      <c r="D201" s="120" t="s">
        <v>580</v>
      </c>
      <c r="E201" s="119">
        <v>0</v>
      </c>
      <c r="F201" s="119">
        <v>8764.58</v>
      </c>
      <c r="G201" s="120">
        <f t="shared" si="35"/>
        <v>8764.58</v>
      </c>
      <c r="H201" s="119">
        <v>0</v>
      </c>
      <c r="I201" s="119">
        <v>0</v>
      </c>
      <c r="J201" s="119">
        <v>0</v>
      </c>
      <c r="K201" s="119">
        <v>0</v>
      </c>
      <c r="L201" s="119">
        <f t="shared" si="36"/>
        <v>0</v>
      </c>
      <c r="M201" s="119">
        <v>0</v>
      </c>
      <c r="N201" s="119">
        <v>0</v>
      </c>
      <c r="O201" s="119">
        <v>0</v>
      </c>
      <c r="P201" s="119">
        <f t="shared" si="37"/>
        <v>0</v>
      </c>
      <c r="Q201" s="120">
        <v>0</v>
      </c>
      <c r="R201" s="120">
        <v>0</v>
      </c>
      <c r="S201" s="120">
        <v>0</v>
      </c>
      <c r="T201" s="120">
        <v>0</v>
      </c>
      <c r="U201" s="120">
        <f t="shared" si="38"/>
        <v>0</v>
      </c>
      <c r="V201" s="120">
        <f t="shared" si="39"/>
        <v>8764.58</v>
      </c>
      <c r="W201" s="119">
        <v>0</v>
      </c>
      <c r="X201" s="119">
        <f t="shared" si="40"/>
        <v>8764.58</v>
      </c>
      <c r="Y201" s="120">
        <v>0</v>
      </c>
      <c r="Z201" s="119">
        <f t="shared" si="41"/>
        <v>8764.58</v>
      </c>
    </row>
    <row r="202" spans="1:26" ht="12.75" hidden="1" outlineLevel="1">
      <c r="A202" s="119" t="s">
        <v>581</v>
      </c>
      <c r="C202" s="120" t="s">
        <v>582</v>
      </c>
      <c r="D202" s="120" t="s">
        <v>583</v>
      </c>
      <c r="E202" s="119">
        <v>0</v>
      </c>
      <c r="F202" s="119">
        <v>190.91</v>
      </c>
      <c r="G202" s="120">
        <f t="shared" si="35"/>
        <v>190.91</v>
      </c>
      <c r="H202" s="119">
        <v>0</v>
      </c>
      <c r="I202" s="119">
        <v>0</v>
      </c>
      <c r="J202" s="119">
        <v>0</v>
      </c>
      <c r="K202" s="119">
        <v>0</v>
      </c>
      <c r="L202" s="119">
        <f t="shared" si="36"/>
        <v>0</v>
      </c>
      <c r="M202" s="119">
        <v>0</v>
      </c>
      <c r="N202" s="119">
        <v>0</v>
      </c>
      <c r="O202" s="119">
        <v>0</v>
      </c>
      <c r="P202" s="119">
        <f t="shared" si="37"/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f t="shared" si="38"/>
        <v>0</v>
      </c>
      <c r="V202" s="120">
        <f t="shared" si="39"/>
        <v>190.91</v>
      </c>
      <c r="W202" s="119">
        <v>0</v>
      </c>
      <c r="X202" s="119">
        <f t="shared" si="40"/>
        <v>190.91</v>
      </c>
      <c r="Y202" s="120">
        <v>0</v>
      </c>
      <c r="Z202" s="119">
        <f t="shared" si="41"/>
        <v>190.91</v>
      </c>
    </row>
    <row r="203" spans="1:26" ht="12.75" hidden="1" outlineLevel="1">
      <c r="A203" s="119" t="s">
        <v>584</v>
      </c>
      <c r="C203" s="120" t="s">
        <v>585</v>
      </c>
      <c r="D203" s="120" t="s">
        <v>586</v>
      </c>
      <c r="E203" s="119">
        <v>0</v>
      </c>
      <c r="F203" s="119">
        <v>60.67</v>
      </c>
      <c r="G203" s="120">
        <f t="shared" si="35"/>
        <v>60.67</v>
      </c>
      <c r="H203" s="119">
        <v>29.6</v>
      </c>
      <c r="I203" s="119">
        <v>0</v>
      </c>
      <c r="J203" s="119">
        <v>0</v>
      </c>
      <c r="K203" s="119">
        <v>0</v>
      </c>
      <c r="L203" s="119">
        <f t="shared" si="36"/>
        <v>0</v>
      </c>
      <c r="M203" s="119">
        <v>0</v>
      </c>
      <c r="N203" s="119">
        <v>0</v>
      </c>
      <c r="O203" s="119">
        <v>0</v>
      </c>
      <c r="P203" s="119">
        <f t="shared" si="37"/>
        <v>0</v>
      </c>
      <c r="Q203" s="120">
        <v>0</v>
      </c>
      <c r="R203" s="120">
        <v>0</v>
      </c>
      <c r="S203" s="120">
        <v>0</v>
      </c>
      <c r="T203" s="120">
        <v>0</v>
      </c>
      <c r="U203" s="120">
        <f t="shared" si="38"/>
        <v>0</v>
      </c>
      <c r="V203" s="120">
        <f t="shared" si="39"/>
        <v>90.27000000000001</v>
      </c>
      <c r="W203" s="119">
        <v>0</v>
      </c>
      <c r="X203" s="119">
        <f t="shared" si="40"/>
        <v>90.27000000000001</v>
      </c>
      <c r="Y203" s="120">
        <v>0</v>
      </c>
      <c r="Z203" s="119">
        <f t="shared" si="41"/>
        <v>90.27000000000001</v>
      </c>
    </row>
    <row r="204" spans="1:26" ht="12.75" hidden="1" outlineLevel="1">
      <c r="A204" s="119" t="s">
        <v>587</v>
      </c>
      <c r="C204" s="120" t="s">
        <v>588</v>
      </c>
      <c r="D204" s="120" t="s">
        <v>589</v>
      </c>
      <c r="E204" s="119">
        <v>0</v>
      </c>
      <c r="F204" s="119">
        <v>397.43</v>
      </c>
      <c r="G204" s="120">
        <f t="shared" si="35"/>
        <v>397.43</v>
      </c>
      <c r="H204" s="119">
        <v>0</v>
      </c>
      <c r="I204" s="119">
        <v>0</v>
      </c>
      <c r="J204" s="119">
        <v>0</v>
      </c>
      <c r="K204" s="119">
        <v>0</v>
      </c>
      <c r="L204" s="119">
        <f t="shared" si="36"/>
        <v>0</v>
      </c>
      <c r="M204" s="119">
        <v>0</v>
      </c>
      <c r="N204" s="119">
        <v>0</v>
      </c>
      <c r="O204" s="119">
        <v>0</v>
      </c>
      <c r="P204" s="119">
        <f t="shared" si="37"/>
        <v>0</v>
      </c>
      <c r="Q204" s="120">
        <v>0</v>
      </c>
      <c r="R204" s="120">
        <v>0</v>
      </c>
      <c r="S204" s="120">
        <v>0</v>
      </c>
      <c r="T204" s="120">
        <v>0</v>
      </c>
      <c r="U204" s="120">
        <f t="shared" si="38"/>
        <v>0</v>
      </c>
      <c r="V204" s="120">
        <f t="shared" si="39"/>
        <v>397.43</v>
      </c>
      <c r="W204" s="119">
        <v>0</v>
      </c>
      <c r="X204" s="119">
        <f t="shared" si="40"/>
        <v>397.43</v>
      </c>
      <c r="Y204" s="120">
        <v>0</v>
      </c>
      <c r="Z204" s="119">
        <f t="shared" si="41"/>
        <v>397.43</v>
      </c>
    </row>
    <row r="205" spans="1:26" ht="12.75" hidden="1" outlineLevel="1">
      <c r="A205" s="119" t="s">
        <v>590</v>
      </c>
      <c r="C205" s="120" t="s">
        <v>591</v>
      </c>
      <c r="D205" s="120" t="s">
        <v>592</v>
      </c>
      <c r="E205" s="119">
        <v>0</v>
      </c>
      <c r="F205" s="119">
        <v>33428.77</v>
      </c>
      <c r="G205" s="120">
        <f t="shared" si="35"/>
        <v>33428.77</v>
      </c>
      <c r="H205" s="119">
        <v>107.48</v>
      </c>
      <c r="I205" s="119">
        <v>0</v>
      </c>
      <c r="J205" s="119">
        <v>0</v>
      </c>
      <c r="K205" s="119">
        <v>0</v>
      </c>
      <c r="L205" s="119">
        <f t="shared" si="36"/>
        <v>0</v>
      </c>
      <c r="M205" s="119">
        <v>0</v>
      </c>
      <c r="N205" s="119">
        <v>0</v>
      </c>
      <c r="O205" s="119">
        <v>0</v>
      </c>
      <c r="P205" s="119">
        <f t="shared" si="37"/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f t="shared" si="38"/>
        <v>0</v>
      </c>
      <c r="V205" s="120">
        <f t="shared" si="39"/>
        <v>33536.25</v>
      </c>
      <c r="W205" s="119">
        <v>0</v>
      </c>
      <c r="X205" s="119">
        <f t="shared" si="40"/>
        <v>33536.25</v>
      </c>
      <c r="Y205" s="120">
        <v>0</v>
      </c>
      <c r="Z205" s="119">
        <f t="shared" si="41"/>
        <v>33536.25</v>
      </c>
    </row>
    <row r="206" spans="1:26" ht="12.75" hidden="1" outlineLevel="1">
      <c r="A206" s="119" t="s">
        <v>593</v>
      </c>
      <c r="C206" s="120" t="s">
        <v>594</v>
      </c>
      <c r="D206" s="120" t="s">
        <v>595</v>
      </c>
      <c r="E206" s="119">
        <v>0</v>
      </c>
      <c r="F206" s="119">
        <v>7236.08</v>
      </c>
      <c r="G206" s="120">
        <f t="shared" si="35"/>
        <v>7236.08</v>
      </c>
      <c r="H206" s="119">
        <v>0</v>
      </c>
      <c r="I206" s="119">
        <v>0</v>
      </c>
      <c r="J206" s="119">
        <v>0</v>
      </c>
      <c r="K206" s="119">
        <v>0</v>
      </c>
      <c r="L206" s="119">
        <f t="shared" si="36"/>
        <v>0</v>
      </c>
      <c r="M206" s="119">
        <v>0</v>
      </c>
      <c r="N206" s="119">
        <v>0</v>
      </c>
      <c r="O206" s="119">
        <v>0</v>
      </c>
      <c r="P206" s="119">
        <f t="shared" si="37"/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f t="shared" si="38"/>
        <v>0</v>
      </c>
      <c r="V206" s="120">
        <f t="shared" si="39"/>
        <v>7236.08</v>
      </c>
      <c r="W206" s="119">
        <v>0</v>
      </c>
      <c r="X206" s="119">
        <f t="shared" si="40"/>
        <v>7236.08</v>
      </c>
      <c r="Y206" s="120">
        <v>0</v>
      </c>
      <c r="Z206" s="119">
        <f t="shared" si="41"/>
        <v>7236.08</v>
      </c>
    </row>
    <row r="207" spans="1:26" ht="12.75" hidden="1" outlineLevel="1">
      <c r="A207" s="119" t="s">
        <v>596</v>
      </c>
      <c r="C207" s="120" t="s">
        <v>597</v>
      </c>
      <c r="D207" s="120" t="s">
        <v>598</v>
      </c>
      <c r="E207" s="119">
        <v>0</v>
      </c>
      <c r="F207" s="119">
        <v>8.21</v>
      </c>
      <c r="G207" s="120">
        <f t="shared" si="35"/>
        <v>8.21</v>
      </c>
      <c r="H207" s="119">
        <v>0</v>
      </c>
      <c r="I207" s="119">
        <v>0</v>
      </c>
      <c r="J207" s="119">
        <v>0</v>
      </c>
      <c r="K207" s="119">
        <v>0</v>
      </c>
      <c r="L207" s="119">
        <f t="shared" si="36"/>
        <v>0</v>
      </c>
      <c r="M207" s="119">
        <v>0</v>
      </c>
      <c r="N207" s="119">
        <v>0</v>
      </c>
      <c r="O207" s="119">
        <v>0</v>
      </c>
      <c r="P207" s="119">
        <f t="shared" si="37"/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f t="shared" si="38"/>
        <v>0</v>
      </c>
      <c r="V207" s="120">
        <f t="shared" si="39"/>
        <v>8.21</v>
      </c>
      <c r="W207" s="119">
        <v>0</v>
      </c>
      <c r="X207" s="119">
        <f t="shared" si="40"/>
        <v>8.21</v>
      </c>
      <c r="Y207" s="120">
        <v>0</v>
      </c>
      <c r="Z207" s="119">
        <f t="shared" si="41"/>
        <v>8.21</v>
      </c>
    </row>
    <row r="208" spans="1:26" ht="12.75" hidden="1" outlineLevel="1">
      <c r="A208" s="119" t="s">
        <v>599</v>
      </c>
      <c r="C208" s="120" t="s">
        <v>600</v>
      </c>
      <c r="D208" s="120" t="s">
        <v>601</v>
      </c>
      <c r="E208" s="119">
        <v>0</v>
      </c>
      <c r="F208" s="119">
        <v>0</v>
      </c>
      <c r="G208" s="120">
        <f t="shared" si="35"/>
        <v>0</v>
      </c>
      <c r="H208" s="119">
        <v>81.95</v>
      </c>
      <c r="I208" s="119">
        <v>0</v>
      </c>
      <c r="J208" s="119">
        <v>0</v>
      </c>
      <c r="K208" s="119">
        <v>0</v>
      </c>
      <c r="L208" s="119">
        <f t="shared" si="36"/>
        <v>0</v>
      </c>
      <c r="M208" s="119">
        <v>0</v>
      </c>
      <c r="N208" s="119">
        <v>0</v>
      </c>
      <c r="O208" s="119">
        <v>0</v>
      </c>
      <c r="P208" s="119">
        <f t="shared" si="37"/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f t="shared" si="38"/>
        <v>0</v>
      </c>
      <c r="V208" s="120">
        <f t="shared" si="39"/>
        <v>81.95</v>
      </c>
      <c r="W208" s="119">
        <v>0</v>
      </c>
      <c r="X208" s="119">
        <f t="shared" si="40"/>
        <v>81.95</v>
      </c>
      <c r="Y208" s="120">
        <v>0</v>
      </c>
      <c r="Z208" s="119">
        <f t="shared" si="41"/>
        <v>81.95</v>
      </c>
    </row>
    <row r="209" spans="1:26" ht="12.75" hidden="1" outlineLevel="1">
      <c r="A209" s="119" t="s">
        <v>602</v>
      </c>
      <c r="C209" s="120" t="s">
        <v>603</v>
      </c>
      <c r="D209" s="120" t="s">
        <v>604</v>
      </c>
      <c r="E209" s="119">
        <v>0</v>
      </c>
      <c r="F209" s="119">
        <v>169.93</v>
      </c>
      <c r="G209" s="120">
        <f t="shared" si="35"/>
        <v>169.93</v>
      </c>
      <c r="H209" s="119">
        <v>-31.43</v>
      </c>
      <c r="I209" s="119">
        <v>0</v>
      </c>
      <c r="J209" s="119">
        <v>0</v>
      </c>
      <c r="K209" s="119">
        <v>0</v>
      </c>
      <c r="L209" s="119">
        <f t="shared" si="36"/>
        <v>0</v>
      </c>
      <c r="M209" s="119">
        <v>0</v>
      </c>
      <c r="N209" s="119">
        <v>0</v>
      </c>
      <c r="O209" s="119">
        <v>0</v>
      </c>
      <c r="P209" s="119">
        <f t="shared" si="37"/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f t="shared" si="38"/>
        <v>0</v>
      </c>
      <c r="V209" s="120">
        <f t="shared" si="39"/>
        <v>138.5</v>
      </c>
      <c r="W209" s="119">
        <v>0</v>
      </c>
      <c r="X209" s="119">
        <f t="shared" si="40"/>
        <v>138.5</v>
      </c>
      <c r="Y209" s="120">
        <v>0</v>
      </c>
      <c r="Z209" s="119">
        <f t="shared" si="41"/>
        <v>138.5</v>
      </c>
    </row>
    <row r="210" spans="1:26" ht="12.75" hidden="1" outlineLevel="1">
      <c r="A210" s="119" t="s">
        <v>605</v>
      </c>
      <c r="C210" s="120" t="s">
        <v>606</v>
      </c>
      <c r="D210" s="120" t="s">
        <v>607</v>
      </c>
      <c r="E210" s="119">
        <v>0</v>
      </c>
      <c r="F210" s="119">
        <v>523.4</v>
      </c>
      <c r="G210" s="120">
        <f t="shared" si="35"/>
        <v>523.4</v>
      </c>
      <c r="H210" s="119">
        <v>0</v>
      </c>
      <c r="I210" s="119">
        <v>0</v>
      </c>
      <c r="J210" s="119">
        <v>0</v>
      </c>
      <c r="K210" s="119">
        <v>0</v>
      </c>
      <c r="L210" s="119">
        <f t="shared" si="36"/>
        <v>0</v>
      </c>
      <c r="M210" s="119">
        <v>0</v>
      </c>
      <c r="N210" s="119">
        <v>0</v>
      </c>
      <c r="O210" s="119">
        <v>0</v>
      </c>
      <c r="P210" s="119">
        <f t="shared" si="37"/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f t="shared" si="38"/>
        <v>0</v>
      </c>
      <c r="V210" s="120">
        <f t="shared" si="39"/>
        <v>523.4</v>
      </c>
      <c r="W210" s="119">
        <v>0</v>
      </c>
      <c r="X210" s="119">
        <f t="shared" si="40"/>
        <v>523.4</v>
      </c>
      <c r="Y210" s="120">
        <v>0</v>
      </c>
      <c r="Z210" s="119">
        <f t="shared" si="41"/>
        <v>523.4</v>
      </c>
    </row>
    <row r="211" spans="1:26" ht="12.75" hidden="1" outlineLevel="1">
      <c r="A211" s="119" t="s">
        <v>608</v>
      </c>
      <c r="C211" s="120" t="s">
        <v>609</v>
      </c>
      <c r="D211" s="120" t="s">
        <v>610</v>
      </c>
      <c r="E211" s="119">
        <v>0</v>
      </c>
      <c r="F211" s="119">
        <v>72557.64</v>
      </c>
      <c r="G211" s="120">
        <f t="shared" si="35"/>
        <v>72557.64</v>
      </c>
      <c r="H211" s="119">
        <v>0</v>
      </c>
      <c r="I211" s="119">
        <v>0</v>
      </c>
      <c r="J211" s="119">
        <v>0</v>
      </c>
      <c r="K211" s="119">
        <v>0</v>
      </c>
      <c r="L211" s="119">
        <f t="shared" si="36"/>
        <v>0</v>
      </c>
      <c r="M211" s="119">
        <v>0</v>
      </c>
      <c r="N211" s="119">
        <v>0</v>
      </c>
      <c r="O211" s="119">
        <v>0</v>
      </c>
      <c r="P211" s="119">
        <f t="shared" si="37"/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f t="shared" si="38"/>
        <v>0</v>
      </c>
      <c r="V211" s="120">
        <f t="shared" si="39"/>
        <v>72557.64</v>
      </c>
      <c r="W211" s="119">
        <v>0</v>
      </c>
      <c r="X211" s="119">
        <f t="shared" si="40"/>
        <v>72557.64</v>
      </c>
      <c r="Y211" s="120">
        <v>0</v>
      </c>
      <c r="Z211" s="119">
        <f t="shared" si="41"/>
        <v>72557.64</v>
      </c>
    </row>
    <row r="212" spans="1:26" ht="12.75" hidden="1" outlineLevel="1">
      <c r="A212" s="119" t="s">
        <v>611</v>
      </c>
      <c r="C212" s="120" t="s">
        <v>612</v>
      </c>
      <c r="D212" s="120" t="s">
        <v>613</v>
      </c>
      <c r="E212" s="119">
        <v>0</v>
      </c>
      <c r="F212" s="119">
        <v>36877.09</v>
      </c>
      <c r="G212" s="120">
        <f t="shared" si="35"/>
        <v>36877.09</v>
      </c>
      <c r="H212" s="119">
        <v>1789.74</v>
      </c>
      <c r="I212" s="119">
        <v>0</v>
      </c>
      <c r="J212" s="119">
        <v>0</v>
      </c>
      <c r="K212" s="119">
        <v>0</v>
      </c>
      <c r="L212" s="119">
        <f t="shared" si="36"/>
        <v>0</v>
      </c>
      <c r="M212" s="119">
        <v>0</v>
      </c>
      <c r="N212" s="119">
        <v>0</v>
      </c>
      <c r="O212" s="119">
        <v>0</v>
      </c>
      <c r="P212" s="119">
        <f t="shared" si="37"/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f t="shared" si="38"/>
        <v>0</v>
      </c>
      <c r="V212" s="120">
        <f t="shared" si="39"/>
        <v>38666.829999999994</v>
      </c>
      <c r="W212" s="119">
        <v>0</v>
      </c>
      <c r="X212" s="119">
        <f t="shared" si="40"/>
        <v>38666.829999999994</v>
      </c>
      <c r="Y212" s="120">
        <v>6693.1</v>
      </c>
      <c r="Z212" s="119">
        <f t="shared" si="41"/>
        <v>45359.92999999999</v>
      </c>
    </row>
    <row r="213" spans="1:26" ht="12.75" hidden="1" outlineLevel="1">
      <c r="A213" s="119" t="s">
        <v>614</v>
      </c>
      <c r="C213" s="120" t="s">
        <v>615</v>
      </c>
      <c r="D213" s="120" t="s">
        <v>616</v>
      </c>
      <c r="E213" s="119">
        <v>0</v>
      </c>
      <c r="F213" s="119">
        <v>384505.72</v>
      </c>
      <c r="G213" s="120">
        <f t="shared" si="35"/>
        <v>384505.72</v>
      </c>
      <c r="H213" s="119">
        <v>57456.77</v>
      </c>
      <c r="I213" s="119">
        <v>0</v>
      </c>
      <c r="J213" s="119">
        <v>0</v>
      </c>
      <c r="K213" s="119">
        <v>0</v>
      </c>
      <c r="L213" s="119">
        <f t="shared" si="36"/>
        <v>0</v>
      </c>
      <c r="M213" s="119">
        <v>0</v>
      </c>
      <c r="N213" s="119">
        <v>0</v>
      </c>
      <c r="O213" s="119">
        <v>0</v>
      </c>
      <c r="P213" s="119">
        <f t="shared" si="37"/>
        <v>0</v>
      </c>
      <c r="Q213" s="120">
        <v>0</v>
      </c>
      <c r="R213" s="120">
        <v>0</v>
      </c>
      <c r="S213" s="120">
        <v>0</v>
      </c>
      <c r="T213" s="120">
        <v>0</v>
      </c>
      <c r="U213" s="120">
        <f t="shared" si="38"/>
        <v>0</v>
      </c>
      <c r="V213" s="120">
        <f t="shared" si="39"/>
        <v>441962.49</v>
      </c>
      <c r="W213" s="119">
        <v>0</v>
      </c>
      <c r="X213" s="119">
        <f t="shared" si="40"/>
        <v>441962.49</v>
      </c>
      <c r="Y213" s="120">
        <v>0</v>
      </c>
      <c r="Z213" s="119">
        <f t="shared" si="41"/>
        <v>441962.49</v>
      </c>
    </row>
    <row r="214" spans="1:26" ht="12.75" hidden="1" outlineLevel="1">
      <c r="A214" s="119" t="s">
        <v>617</v>
      </c>
      <c r="C214" s="120" t="s">
        <v>618</v>
      </c>
      <c r="D214" s="120" t="s">
        <v>619</v>
      </c>
      <c r="E214" s="119">
        <v>0</v>
      </c>
      <c r="F214" s="119">
        <v>41025.86</v>
      </c>
      <c r="G214" s="120">
        <f t="shared" si="35"/>
        <v>41025.86</v>
      </c>
      <c r="H214" s="119">
        <v>20128.95</v>
      </c>
      <c r="I214" s="119">
        <v>0</v>
      </c>
      <c r="J214" s="119">
        <v>0</v>
      </c>
      <c r="K214" s="119">
        <v>0</v>
      </c>
      <c r="L214" s="119">
        <f t="shared" si="36"/>
        <v>0</v>
      </c>
      <c r="M214" s="119">
        <v>0</v>
      </c>
      <c r="N214" s="119">
        <v>0</v>
      </c>
      <c r="O214" s="119">
        <v>0</v>
      </c>
      <c r="P214" s="119">
        <f t="shared" si="37"/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f t="shared" si="38"/>
        <v>0</v>
      </c>
      <c r="V214" s="120">
        <f t="shared" si="39"/>
        <v>61154.81</v>
      </c>
      <c r="W214" s="119">
        <v>0</v>
      </c>
      <c r="X214" s="119">
        <f t="shared" si="40"/>
        <v>61154.81</v>
      </c>
      <c r="Y214" s="120">
        <v>0</v>
      </c>
      <c r="Z214" s="119">
        <f t="shared" si="41"/>
        <v>61154.81</v>
      </c>
    </row>
    <row r="215" spans="1:26" ht="12.75" hidden="1" outlineLevel="1">
      <c r="A215" s="119" t="s">
        <v>620</v>
      </c>
      <c r="C215" s="120" t="s">
        <v>621</v>
      </c>
      <c r="D215" s="120" t="s">
        <v>622</v>
      </c>
      <c r="E215" s="119">
        <v>0</v>
      </c>
      <c r="F215" s="119">
        <v>8411.7</v>
      </c>
      <c r="G215" s="120">
        <f t="shared" si="35"/>
        <v>8411.7</v>
      </c>
      <c r="H215" s="119">
        <v>2695.5</v>
      </c>
      <c r="I215" s="119">
        <v>0</v>
      </c>
      <c r="J215" s="119">
        <v>0</v>
      </c>
      <c r="K215" s="119">
        <v>0</v>
      </c>
      <c r="L215" s="119">
        <f t="shared" si="36"/>
        <v>0</v>
      </c>
      <c r="M215" s="119">
        <v>0</v>
      </c>
      <c r="N215" s="119">
        <v>0</v>
      </c>
      <c r="O215" s="119">
        <v>0</v>
      </c>
      <c r="P215" s="119">
        <f t="shared" si="37"/>
        <v>0</v>
      </c>
      <c r="Q215" s="120">
        <v>0</v>
      </c>
      <c r="R215" s="120">
        <v>0</v>
      </c>
      <c r="S215" s="120">
        <v>0</v>
      </c>
      <c r="T215" s="120">
        <v>0</v>
      </c>
      <c r="U215" s="120">
        <f t="shared" si="38"/>
        <v>0</v>
      </c>
      <c r="V215" s="120">
        <f t="shared" si="39"/>
        <v>11107.2</v>
      </c>
      <c r="W215" s="119">
        <v>0</v>
      </c>
      <c r="X215" s="119">
        <f t="shared" si="40"/>
        <v>11107.2</v>
      </c>
      <c r="Y215" s="120">
        <v>0</v>
      </c>
      <c r="Z215" s="119">
        <f t="shared" si="41"/>
        <v>11107.2</v>
      </c>
    </row>
    <row r="216" spans="1:26" ht="12.75" hidden="1" outlineLevel="1">
      <c r="A216" s="119" t="s">
        <v>623</v>
      </c>
      <c r="C216" s="120" t="s">
        <v>624</v>
      </c>
      <c r="D216" s="120" t="s">
        <v>625</v>
      </c>
      <c r="E216" s="119">
        <v>0</v>
      </c>
      <c r="F216" s="119">
        <v>203516.58</v>
      </c>
      <c r="G216" s="120">
        <f t="shared" si="35"/>
        <v>203516.58</v>
      </c>
      <c r="H216" s="119">
        <v>3160</v>
      </c>
      <c r="I216" s="119">
        <v>0</v>
      </c>
      <c r="J216" s="119">
        <v>0</v>
      </c>
      <c r="K216" s="119">
        <v>0</v>
      </c>
      <c r="L216" s="119">
        <f t="shared" si="36"/>
        <v>0</v>
      </c>
      <c r="M216" s="119">
        <v>0</v>
      </c>
      <c r="N216" s="119">
        <v>0</v>
      </c>
      <c r="O216" s="119">
        <v>0</v>
      </c>
      <c r="P216" s="119">
        <f t="shared" si="37"/>
        <v>0</v>
      </c>
      <c r="Q216" s="120">
        <v>0</v>
      </c>
      <c r="R216" s="120">
        <v>0</v>
      </c>
      <c r="S216" s="120">
        <v>0</v>
      </c>
      <c r="T216" s="120">
        <v>0</v>
      </c>
      <c r="U216" s="120">
        <f t="shared" si="38"/>
        <v>0</v>
      </c>
      <c r="V216" s="120">
        <f t="shared" si="39"/>
        <v>206676.58</v>
      </c>
      <c r="W216" s="119">
        <v>0</v>
      </c>
      <c r="X216" s="119">
        <f t="shared" si="40"/>
        <v>206676.58</v>
      </c>
      <c r="Y216" s="120">
        <v>0</v>
      </c>
      <c r="Z216" s="119">
        <f t="shared" si="41"/>
        <v>206676.58</v>
      </c>
    </row>
    <row r="217" spans="1:26" ht="12.75" hidden="1" outlineLevel="1">
      <c r="A217" s="119" t="s">
        <v>626</v>
      </c>
      <c r="C217" s="120" t="s">
        <v>627</v>
      </c>
      <c r="D217" s="120" t="s">
        <v>628</v>
      </c>
      <c r="E217" s="119">
        <v>0</v>
      </c>
      <c r="F217" s="119">
        <v>615</v>
      </c>
      <c r="G217" s="120">
        <f t="shared" si="35"/>
        <v>615</v>
      </c>
      <c r="H217" s="119">
        <v>0</v>
      </c>
      <c r="I217" s="119">
        <v>0</v>
      </c>
      <c r="J217" s="119">
        <v>0</v>
      </c>
      <c r="K217" s="119">
        <v>0</v>
      </c>
      <c r="L217" s="119">
        <f t="shared" si="36"/>
        <v>0</v>
      </c>
      <c r="M217" s="119">
        <v>0</v>
      </c>
      <c r="N217" s="119">
        <v>0</v>
      </c>
      <c r="O217" s="119">
        <v>0</v>
      </c>
      <c r="P217" s="119">
        <f t="shared" si="37"/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f t="shared" si="38"/>
        <v>0</v>
      </c>
      <c r="V217" s="120">
        <f t="shared" si="39"/>
        <v>615</v>
      </c>
      <c r="W217" s="119">
        <v>0</v>
      </c>
      <c r="X217" s="119">
        <f t="shared" si="40"/>
        <v>615</v>
      </c>
      <c r="Y217" s="120">
        <v>0</v>
      </c>
      <c r="Z217" s="119">
        <f t="shared" si="41"/>
        <v>615</v>
      </c>
    </row>
    <row r="218" spans="1:26" ht="12.75" hidden="1" outlineLevel="1">
      <c r="A218" s="119" t="s">
        <v>629</v>
      </c>
      <c r="C218" s="120" t="s">
        <v>630</v>
      </c>
      <c r="D218" s="120" t="s">
        <v>631</v>
      </c>
      <c r="E218" s="119">
        <v>0</v>
      </c>
      <c r="F218" s="119">
        <v>200564.31</v>
      </c>
      <c r="G218" s="120">
        <f t="shared" si="35"/>
        <v>200564.31</v>
      </c>
      <c r="H218" s="119">
        <v>107443.2</v>
      </c>
      <c r="I218" s="119">
        <v>0</v>
      </c>
      <c r="J218" s="119">
        <v>0</v>
      </c>
      <c r="K218" s="119">
        <v>0</v>
      </c>
      <c r="L218" s="119">
        <f t="shared" si="36"/>
        <v>0</v>
      </c>
      <c r="M218" s="119">
        <v>0</v>
      </c>
      <c r="N218" s="119">
        <v>0</v>
      </c>
      <c r="O218" s="119">
        <v>0</v>
      </c>
      <c r="P218" s="119">
        <f t="shared" si="37"/>
        <v>0</v>
      </c>
      <c r="Q218" s="120">
        <v>4169.47</v>
      </c>
      <c r="R218" s="120">
        <v>0</v>
      </c>
      <c r="S218" s="120">
        <v>0</v>
      </c>
      <c r="T218" s="120">
        <v>0</v>
      </c>
      <c r="U218" s="120">
        <f t="shared" si="38"/>
        <v>4169.47</v>
      </c>
      <c r="V218" s="120">
        <f t="shared" si="39"/>
        <v>312176.98</v>
      </c>
      <c r="W218" s="119">
        <v>0</v>
      </c>
      <c r="X218" s="119">
        <f t="shared" si="40"/>
        <v>312176.98</v>
      </c>
      <c r="Y218" s="120">
        <v>0</v>
      </c>
      <c r="Z218" s="119">
        <f t="shared" si="41"/>
        <v>312176.98</v>
      </c>
    </row>
    <row r="219" spans="1:26" ht="12.75" hidden="1" outlineLevel="1">
      <c r="A219" s="119" t="s">
        <v>632</v>
      </c>
      <c r="C219" s="120" t="s">
        <v>633</v>
      </c>
      <c r="D219" s="120" t="s">
        <v>634</v>
      </c>
      <c r="E219" s="119">
        <v>0</v>
      </c>
      <c r="F219" s="119">
        <v>19899.85</v>
      </c>
      <c r="G219" s="120">
        <f t="shared" si="35"/>
        <v>19899.85</v>
      </c>
      <c r="H219" s="119">
        <v>10254.61</v>
      </c>
      <c r="I219" s="119">
        <v>0</v>
      </c>
      <c r="J219" s="119">
        <v>0</v>
      </c>
      <c r="K219" s="119">
        <v>0</v>
      </c>
      <c r="L219" s="119">
        <f t="shared" si="36"/>
        <v>0</v>
      </c>
      <c r="M219" s="119">
        <v>0</v>
      </c>
      <c r="N219" s="119">
        <v>0</v>
      </c>
      <c r="O219" s="119">
        <v>0</v>
      </c>
      <c r="P219" s="119">
        <f t="shared" si="37"/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f t="shared" si="38"/>
        <v>0</v>
      </c>
      <c r="V219" s="120">
        <f t="shared" si="39"/>
        <v>30154.46</v>
      </c>
      <c r="W219" s="119">
        <v>0</v>
      </c>
      <c r="X219" s="119">
        <f t="shared" si="40"/>
        <v>30154.46</v>
      </c>
      <c r="Y219" s="120">
        <v>0</v>
      </c>
      <c r="Z219" s="119">
        <f t="shared" si="41"/>
        <v>30154.46</v>
      </c>
    </row>
    <row r="220" spans="1:26" ht="12.75" hidden="1" outlineLevel="1">
      <c r="A220" s="119" t="s">
        <v>635</v>
      </c>
      <c r="C220" s="120" t="s">
        <v>636</v>
      </c>
      <c r="D220" s="120" t="s">
        <v>637</v>
      </c>
      <c r="E220" s="119">
        <v>0</v>
      </c>
      <c r="F220" s="119">
        <v>577255.01</v>
      </c>
      <c r="G220" s="120">
        <f t="shared" si="35"/>
        <v>577255.01</v>
      </c>
      <c r="H220" s="119">
        <v>44818.83</v>
      </c>
      <c r="I220" s="119">
        <v>0</v>
      </c>
      <c r="J220" s="119">
        <v>0</v>
      </c>
      <c r="K220" s="119">
        <v>0</v>
      </c>
      <c r="L220" s="119">
        <f t="shared" si="36"/>
        <v>0</v>
      </c>
      <c r="M220" s="119">
        <v>0</v>
      </c>
      <c r="N220" s="119">
        <v>0</v>
      </c>
      <c r="O220" s="119">
        <v>0</v>
      </c>
      <c r="P220" s="119">
        <f t="shared" si="37"/>
        <v>0</v>
      </c>
      <c r="Q220" s="120">
        <v>2886.55</v>
      </c>
      <c r="R220" s="120">
        <v>0</v>
      </c>
      <c r="S220" s="120">
        <v>0</v>
      </c>
      <c r="T220" s="120">
        <v>0</v>
      </c>
      <c r="U220" s="120">
        <f t="shared" si="38"/>
        <v>2886.55</v>
      </c>
      <c r="V220" s="120">
        <f t="shared" si="39"/>
        <v>624960.39</v>
      </c>
      <c r="W220" s="119">
        <v>0</v>
      </c>
      <c r="X220" s="119">
        <f t="shared" si="40"/>
        <v>624960.39</v>
      </c>
      <c r="Y220" s="120">
        <v>0</v>
      </c>
      <c r="Z220" s="119">
        <f t="shared" si="41"/>
        <v>624960.39</v>
      </c>
    </row>
    <row r="221" spans="1:26" ht="12.75" hidden="1" outlineLevel="1">
      <c r="A221" s="119" t="s">
        <v>638</v>
      </c>
      <c r="C221" s="120" t="s">
        <v>639</v>
      </c>
      <c r="D221" s="120" t="s">
        <v>640</v>
      </c>
      <c r="E221" s="119">
        <v>0</v>
      </c>
      <c r="F221" s="119">
        <v>453751.71</v>
      </c>
      <c r="G221" s="120">
        <f t="shared" si="35"/>
        <v>453751.71</v>
      </c>
      <c r="H221" s="119">
        <v>40488.91</v>
      </c>
      <c r="I221" s="119">
        <v>0</v>
      </c>
      <c r="J221" s="119">
        <v>0</v>
      </c>
      <c r="K221" s="119">
        <v>0</v>
      </c>
      <c r="L221" s="119">
        <f t="shared" si="36"/>
        <v>0</v>
      </c>
      <c r="M221" s="119">
        <v>0</v>
      </c>
      <c r="N221" s="119">
        <v>0</v>
      </c>
      <c r="O221" s="119">
        <v>0</v>
      </c>
      <c r="P221" s="119">
        <f t="shared" si="37"/>
        <v>0</v>
      </c>
      <c r="Q221" s="120">
        <v>0</v>
      </c>
      <c r="R221" s="120">
        <v>0</v>
      </c>
      <c r="S221" s="120">
        <v>0</v>
      </c>
      <c r="T221" s="120">
        <v>0</v>
      </c>
      <c r="U221" s="120">
        <f t="shared" si="38"/>
        <v>0</v>
      </c>
      <c r="V221" s="120">
        <f t="shared" si="39"/>
        <v>494240.62</v>
      </c>
      <c r="W221" s="119">
        <v>0</v>
      </c>
      <c r="X221" s="119">
        <f t="shared" si="40"/>
        <v>494240.62</v>
      </c>
      <c r="Y221" s="120">
        <v>0</v>
      </c>
      <c r="Z221" s="119">
        <f t="shared" si="41"/>
        <v>494240.62</v>
      </c>
    </row>
    <row r="222" spans="1:26" ht="12.75" hidden="1" outlineLevel="1">
      <c r="A222" s="119" t="s">
        <v>641</v>
      </c>
      <c r="C222" s="120" t="s">
        <v>642</v>
      </c>
      <c r="D222" s="120" t="s">
        <v>643</v>
      </c>
      <c r="E222" s="119">
        <v>0</v>
      </c>
      <c r="F222" s="119">
        <v>33578.78</v>
      </c>
      <c r="G222" s="120">
        <f t="shared" si="35"/>
        <v>33578.78</v>
      </c>
      <c r="H222" s="119">
        <v>4516.69</v>
      </c>
      <c r="I222" s="119">
        <v>0</v>
      </c>
      <c r="J222" s="119">
        <v>0</v>
      </c>
      <c r="K222" s="119">
        <v>0</v>
      </c>
      <c r="L222" s="119">
        <f t="shared" si="36"/>
        <v>0</v>
      </c>
      <c r="M222" s="119">
        <v>0</v>
      </c>
      <c r="N222" s="119">
        <v>0</v>
      </c>
      <c r="O222" s="119">
        <v>0</v>
      </c>
      <c r="P222" s="119">
        <f t="shared" si="37"/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f t="shared" si="38"/>
        <v>0</v>
      </c>
      <c r="V222" s="120">
        <f t="shared" si="39"/>
        <v>38095.47</v>
      </c>
      <c r="W222" s="119">
        <v>0</v>
      </c>
      <c r="X222" s="119">
        <f t="shared" si="40"/>
        <v>38095.47</v>
      </c>
      <c r="Y222" s="120">
        <v>0</v>
      </c>
      <c r="Z222" s="119">
        <f t="shared" si="41"/>
        <v>38095.47</v>
      </c>
    </row>
    <row r="223" spans="1:26" ht="12.75" hidden="1" outlineLevel="1">
      <c r="A223" s="119" t="s">
        <v>644</v>
      </c>
      <c r="C223" s="120" t="s">
        <v>645</v>
      </c>
      <c r="D223" s="120" t="s">
        <v>646</v>
      </c>
      <c r="E223" s="119">
        <v>0</v>
      </c>
      <c r="F223" s="119">
        <v>207.7</v>
      </c>
      <c r="G223" s="120">
        <f t="shared" si="35"/>
        <v>207.7</v>
      </c>
      <c r="H223" s="119">
        <v>0</v>
      </c>
      <c r="I223" s="119">
        <v>0</v>
      </c>
      <c r="J223" s="119">
        <v>0</v>
      </c>
      <c r="K223" s="119">
        <v>0</v>
      </c>
      <c r="L223" s="119">
        <f t="shared" si="36"/>
        <v>0</v>
      </c>
      <c r="M223" s="119">
        <v>0</v>
      </c>
      <c r="N223" s="119">
        <v>0</v>
      </c>
      <c r="O223" s="119">
        <v>0</v>
      </c>
      <c r="P223" s="119">
        <f t="shared" si="37"/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f t="shared" si="38"/>
        <v>0</v>
      </c>
      <c r="V223" s="120">
        <f t="shared" si="39"/>
        <v>207.7</v>
      </c>
      <c r="W223" s="119">
        <v>0</v>
      </c>
      <c r="X223" s="119">
        <f t="shared" si="40"/>
        <v>207.7</v>
      </c>
      <c r="Y223" s="120">
        <v>0</v>
      </c>
      <c r="Z223" s="119">
        <f t="shared" si="41"/>
        <v>207.7</v>
      </c>
    </row>
    <row r="224" spans="1:26" ht="12.75" hidden="1" outlineLevel="1">
      <c r="A224" s="119" t="s">
        <v>647</v>
      </c>
      <c r="C224" s="120" t="s">
        <v>648</v>
      </c>
      <c r="D224" s="120" t="s">
        <v>649</v>
      </c>
      <c r="E224" s="119">
        <v>0</v>
      </c>
      <c r="F224" s="119">
        <v>37565.45</v>
      </c>
      <c r="G224" s="120">
        <f t="shared" si="35"/>
        <v>37565.45</v>
      </c>
      <c r="H224" s="119">
        <v>100</v>
      </c>
      <c r="I224" s="119">
        <v>0</v>
      </c>
      <c r="J224" s="119">
        <v>0</v>
      </c>
      <c r="K224" s="119">
        <v>0</v>
      </c>
      <c r="L224" s="119">
        <f t="shared" si="36"/>
        <v>0</v>
      </c>
      <c r="M224" s="119">
        <v>0</v>
      </c>
      <c r="N224" s="119">
        <v>0</v>
      </c>
      <c r="O224" s="119">
        <v>0</v>
      </c>
      <c r="P224" s="119">
        <f t="shared" si="37"/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f t="shared" si="38"/>
        <v>0</v>
      </c>
      <c r="V224" s="120">
        <f t="shared" si="39"/>
        <v>37665.45</v>
      </c>
      <c r="W224" s="119">
        <v>0</v>
      </c>
      <c r="X224" s="119">
        <f t="shared" si="40"/>
        <v>37665.45</v>
      </c>
      <c r="Y224" s="120">
        <v>0</v>
      </c>
      <c r="Z224" s="119">
        <f t="shared" si="41"/>
        <v>37665.45</v>
      </c>
    </row>
    <row r="225" spans="1:26" ht="12.75" hidden="1" outlineLevel="1">
      <c r="A225" s="119" t="s">
        <v>650</v>
      </c>
      <c r="C225" s="120" t="s">
        <v>651</v>
      </c>
      <c r="D225" s="120" t="s">
        <v>652</v>
      </c>
      <c r="E225" s="119">
        <v>0</v>
      </c>
      <c r="F225" s="119">
        <v>355420.46</v>
      </c>
      <c r="G225" s="120">
        <f t="shared" si="35"/>
        <v>355420.46</v>
      </c>
      <c r="H225" s="119">
        <v>64041.35</v>
      </c>
      <c r="I225" s="119">
        <v>0</v>
      </c>
      <c r="J225" s="119">
        <v>0</v>
      </c>
      <c r="K225" s="119">
        <v>0</v>
      </c>
      <c r="L225" s="119">
        <f t="shared" si="36"/>
        <v>0</v>
      </c>
      <c r="M225" s="119">
        <v>0</v>
      </c>
      <c r="N225" s="119">
        <v>0</v>
      </c>
      <c r="O225" s="119">
        <v>0</v>
      </c>
      <c r="P225" s="119">
        <f t="shared" si="37"/>
        <v>0</v>
      </c>
      <c r="Q225" s="120">
        <v>3678</v>
      </c>
      <c r="R225" s="120">
        <v>0</v>
      </c>
      <c r="S225" s="120">
        <v>0</v>
      </c>
      <c r="T225" s="120">
        <v>0</v>
      </c>
      <c r="U225" s="120">
        <f t="shared" si="38"/>
        <v>3678</v>
      </c>
      <c r="V225" s="120">
        <f t="shared" si="39"/>
        <v>423139.81</v>
      </c>
      <c r="W225" s="119">
        <v>0</v>
      </c>
      <c r="X225" s="119">
        <f t="shared" si="40"/>
        <v>423139.81</v>
      </c>
      <c r="Y225" s="120">
        <v>0</v>
      </c>
      <c r="Z225" s="119">
        <f t="shared" si="41"/>
        <v>423139.81</v>
      </c>
    </row>
    <row r="226" spans="1:26" ht="12.75" hidden="1" outlineLevel="1">
      <c r="A226" s="119" t="s">
        <v>653</v>
      </c>
      <c r="C226" s="120" t="s">
        <v>654</v>
      </c>
      <c r="D226" s="120" t="s">
        <v>655</v>
      </c>
      <c r="E226" s="119">
        <v>0</v>
      </c>
      <c r="F226" s="119">
        <v>1709089.15</v>
      </c>
      <c r="G226" s="120">
        <f t="shared" si="35"/>
        <v>1709089.15</v>
      </c>
      <c r="H226" s="119">
        <v>138924.29</v>
      </c>
      <c r="I226" s="119">
        <v>0</v>
      </c>
      <c r="J226" s="119">
        <v>0</v>
      </c>
      <c r="K226" s="119">
        <v>0</v>
      </c>
      <c r="L226" s="119">
        <f t="shared" si="36"/>
        <v>0</v>
      </c>
      <c r="M226" s="119">
        <v>0</v>
      </c>
      <c r="N226" s="119">
        <v>0</v>
      </c>
      <c r="O226" s="119">
        <v>0</v>
      </c>
      <c r="P226" s="119">
        <f t="shared" si="37"/>
        <v>0</v>
      </c>
      <c r="Q226" s="120">
        <v>9592.31</v>
      </c>
      <c r="R226" s="120">
        <v>0</v>
      </c>
      <c r="S226" s="120">
        <v>0</v>
      </c>
      <c r="T226" s="120">
        <v>0</v>
      </c>
      <c r="U226" s="120">
        <f t="shared" si="38"/>
        <v>9592.31</v>
      </c>
      <c r="V226" s="120">
        <f t="shared" si="39"/>
        <v>1857605.75</v>
      </c>
      <c r="W226" s="119">
        <v>0</v>
      </c>
      <c r="X226" s="119">
        <f t="shared" si="40"/>
        <v>1857605.75</v>
      </c>
      <c r="Y226" s="120">
        <v>14704</v>
      </c>
      <c r="Z226" s="119">
        <f t="shared" si="41"/>
        <v>1872309.75</v>
      </c>
    </row>
    <row r="227" spans="1:26" ht="12.75" hidden="1" outlineLevel="1">
      <c r="A227" s="119" t="s">
        <v>656</v>
      </c>
      <c r="C227" s="120" t="s">
        <v>657</v>
      </c>
      <c r="D227" s="120" t="s">
        <v>658</v>
      </c>
      <c r="E227" s="119">
        <v>0</v>
      </c>
      <c r="F227" s="119">
        <v>19088.32</v>
      </c>
      <c r="G227" s="120">
        <f t="shared" si="35"/>
        <v>19088.32</v>
      </c>
      <c r="H227" s="119">
        <v>11795.29</v>
      </c>
      <c r="I227" s="119">
        <v>0</v>
      </c>
      <c r="J227" s="119">
        <v>0</v>
      </c>
      <c r="K227" s="119">
        <v>0</v>
      </c>
      <c r="L227" s="119">
        <f t="shared" si="36"/>
        <v>0</v>
      </c>
      <c r="M227" s="119">
        <v>0</v>
      </c>
      <c r="N227" s="119">
        <v>0</v>
      </c>
      <c r="O227" s="119">
        <v>0</v>
      </c>
      <c r="P227" s="119">
        <f t="shared" si="37"/>
        <v>0</v>
      </c>
      <c r="Q227" s="120">
        <v>0</v>
      </c>
      <c r="R227" s="120">
        <v>0</v>
      </c>
      <c r="S227" s="120">
        <v>0</v>
      </c>
      <c r="T227" s="120">
        <v>0</v>
      </c>
      <c r="U227" s="120">
        <f t="shared" si="38"/>
        <v>0</v>
      </c>
      <c r="V227" s="120">
        <f t="shared" si="39"/>
        <v>30883.61</v>
      </c>
      <c r="W227" s="119">
        <v>0</v>
      </c>
      <c r="X227" s="119">
        <f t="shared" si="40"/>
        <v>30883.61</v>
      </c>
      <c r="Y227" s="120">
        <v>0</v>
      </c>
      <c r="Z227" s="119">
        <f t="shared" si="41"/>
        <v>30883.61</v>
      </c>
    </row>
    <row r="228" spans="1:26" ht="12.75" hidden="1" outlineLevel="1">
      <c r="A228" s="119" t="s">
        <v>659</v>
      </c>
      <c r="C228" s="120" t="s">
        <v>660</v>
      </c>
      <c r="D228" s="120" t="s">
        <v>661</v>
      </c>
      <c r="E228" s="119">
        <v>0</v>
      </c>
      <c r="F228" s="119">
        <v>73266.76</v>
      </c>
      <c r="G228" s="120">
        <f t="shared" si="35"/>
        <v>73266.76</v>
      </c>
      <c r="H228" s="119">
        <v>11501.55</v>
      </c>
      <c r="I228" s="119">
        <v>0</v>
      </c>
      <c r="J228" s="119">
        <v>0</v>
      </c>
      <c r="K228" s="119">
        <v>0</v>
      </c>
      <c r="L228" s="119">
        <f t="shared" si="36"/>
        <v>0</v>
      </c>
      <c r="M228" s="119">
        <v>0</v>
      </c>
      <c r="N228" s="119">
        <v>0</v>
      </c>
      <c r="O228" s="119">
        <v>0</v>
      </c>
      <c r="P228" s="119">
        <f t="shared" si="37"/>
        <v>0</v>
      </c>
      <c r="Q228" s="120">
        <v>0</v>
      </c>
      <c r="R228" s="120">
        <v>0</v>
      </c>
      <c r="S228" s="120">
        <v>0</v>
      </c>
      <c r="T228" s="120">
        <v>0</v>
      </c>
      <c r="U228" s="120">
        <f t="shared" si="38"/>
        <v>0</v>
      </c>
      <c r="V228" s="120">
        <f t="shared" si="39"/>
        <v>84768.31</v>
      </c>
      <c r="W228" s="119">
        <v>0</v>
      </c>
      <c r="X228" s="119">
        <f t="shared" si="40"/>
        <v>84768.31</v>
      </c>
      <c r="Y228" s="120">
        <v>0</v>
      </c>
      <c r="Z228" s="119">
        <f t="shared" si="41"/>
        <v>84768.31</v>
      </c>
    </row>
    <row r="229" spans="1:26" ht="12.75" hidden="1" outlineLevel="1">
      <c r="A229" s="119" t="s">
        <v>662</v>
      </c>
      <c r="C229" s="120" t="s">
        <v>663</v>
      </c>
      <c r="D229" s="120" t="s">
        <v>664</v>
      </c>
      <c r="E229" s="119">
        <v>0</v>
      </c>
      <c r="F229" s="119">
        <v>989204.99</v>
      </c>
      <c r="G229" s="120">
        <f t="shared" si="35"/>
        <v>989204.99</v>
      </c>
      <c r="H229" s="119">
        <v>25890.34</v>
      </c>
      <c r="I229" s="119">
        <v>44935</v>
      </c>
      <c r="J229" s="119">
        <v>0</v>
      </c>
      <c r="K229" s="119">
        <v>0</v>
      </c>
      <c r="L229" s="119">
        <f t="shared" si="36"/>
        <v>44935</v>
      </c>
      <c r="M229" s="119">
        <v>0</v>
      </c>
      <c r="N229" s="119">
        <v>0</v>
      </c>
      <c r="O229" s="119">
        <v>0</v>
      </c>
      <c r="P229" s="119">
        <f t="shared" si="37"/>
        <v>0</v>
      </c>
      <c r="Q229" s="120">
        <v>51960.66</v>
      </c>
      <c r="R229" s="120">
        <v>157901.44</v>
      </c>
      <c r="S229" s="120">
        <v>0</v>
      </c>
      <c r="T229" s="120">
        <v>0</v>
      </c>
      <c r="U229" s="120">
        <f t="shared" si="38"/>
        <v>209862.1</v>
      </c>
      <c r="V229" s="120">
        <f t="shared" si="39"/>
        <v>1269892.4300000002</v>
      </c>
      <c r="W229" s="119">
        <v>0</v>
      </c>
      <c r="X229" s="119">
        <f t="shared" si="40"/>
        <v>1269892.4300000002</v>
      </c>
      <c r="Y229" s="120">
        <v>6995</v>
      </c>
      <c r="Z229" s="119">
        <f t="shared" si="41"/>
        <v>1276887.4300000002</v>
      </c>
    </row>
    <row r="230" spans="1:26" ht="12.75" hidden="1" outlineLevel="1">
      <c r="A230" s="119" t="s">
        <v>665</v>
      </c>
      <c r="C230" s="120" t="s">
        <v>666</v>
      </c>
      <c r="D230" s="120" t="s">
        <v>667</v>
      </c>
      <c r="E230" s="119">
        <v>0</v>
      </c>
      <c r="F230" s="119">
        <v>85441.03</v>
      </c>
      <c r="G230" s="120">
        <f t="shared" si="35"/>
        <v>85441.03</v>
      </c>
      <c r="H230" s="119">
        <v>21873.92</v>
      </c>
      <c r="I230" s="119">
        <v>0</v>
      </c>
      <c r="J230" s="119">
        <v>0</v>
      </c>
      <c r="K230" s="119">
        <v>0</v>
      </c>
      <c r="L230" s="119">
        <f t="shared" si="36"/>
        <v>0</v>
      </c>
      <c r="M230" s="119">
        <v>0</v>
      </c>
      <c r="N230" s="119">
        <v>0</v>
      </c>
      <c r="O230" s="119">
        <v>0</v>
      </c>
      <c r="P230" s="119">
        <f t="shared" si="37"/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f t="shared" si="38"/>
        <v>0</v>
      </c>
      <c r="V230" s="120">
        <f t="shared" si="39"/>
        <v>107314.95</v>
      </c>
      <c r="W230" s="119">
        <v>0</v>
      </c>
      <c r="X230" s="119">
        <f t="shared" si="40"/>
        <v>107314.95</v>
      </c>
      <c r="Y230" s="120">
        <v>0</v>
      </c>
      <c r="Z230" s="119">
        <f t="shared" si="41"/>
        <v>107314.95</v>
      </c>
    </row>
    <row r="231" spans="1:26" ht="12.75" hidden="1" outlineLevel="1">
      <c r="A231" s="119" t="s">
        <v>668</v>
      </c>
      <c r="C231" s="120" t="s">
        <v>669</v>
      </c>
      <c r="D231" s="120" t="s">
        <v>670</v>
      </c>
      <c r="E231" s="119">
        <v>0</v>
      </c>
      <c r="F231" s="119">
        <v>106608.84</v>
      </c>
      <c r="G231" s="120">
        <f t="shared" si="35"/>
        <v>106608.84</v>
      </c>
      <c r="H231" s="119">
        <v>125444.34</v>
      </c>
      <c r="I231" s="119">
        <v>0</v>
      </c>
      <c r="J231" s="119">
        <v>0</v>
      </c>
      <c r="K231" s="119">
        <v>0</v>
      </c>
      <c r="L231" s="119">
        <f t="shared" si="36"/>
        <v>0</v>
      </c>
      <c r="M231" s="119">
        <v>0</v>
      </c>
      <c r="N231" s="119">
        <v>0</v>
      </c>
      <c r="O231" s="119">
        <v>0</v>
      </c>
      <c r="P231" s="119">
        <f t="shared" si="37"/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f t="shared" si="38"/>
        <v>0</v>
      </c>
      <c r="V231" s="120">
        <f t="shared" si="39"/>
        <v>232053.18</v>
      </c>
      <c r="W231" s="119">
        <v>0</v>
      </c>
      <c r="X231" s="119">
        <f t="shared" si="40"/>
        <v>232053.18</v>
      </c>
      <c r="Y231" s="120">
        <v>0</v>
      </c>
      <c r="Z231" s="119">
        <f t="shared" si="41"/>
        <v>232053.18</v>
      </c>
    </row>
    <row r="232" spans="1:26" ht="12.75" hidden="1" outlineLevel="1">
      <c r="A232" s="119" t="s">
        <v>671</v>
      </c>
      <c r="C232" s="120" t="s">
        <v>672</v>
      </c>
      <c r="D232" s="120" t="s">
        <v>673</v>
      </c>
      <c r="E232" s="119">
        <v>0</v>
      </c>
      <c r="F232" s="119">
        <v>234677.65</v>
      </c>
      <c r="G232" s="120">
        <f t="shared" si="35"/>
        <v>234677.65</v>
      </c>
      <c r="H232" s="119">
        <v>49407.15</v>
      </c>
      <c r="I232" s="119">
        <v>0</v>
      </c>
      <c r="J232" s="119">
        <v>0</v>
      </c>
      <c r="K232" s="119">
        <v>0</v>
      </c>
      <c r="L232" s="119">
        <f t="shared" si="36"/>
        <v>0</v>
      </c>
      <c r="M232" s="119">
        <v>0</v>
      </c>
      <c r="N232" s="119">
        <v>0</v>
      </c>
      <c r="O232" s="119">
        <v>0</v>
      </c>
      <c r="P232" s="119">
        <f t="shared" si="37"/>
        <v>0</v>
      </c>
      <c r="Q232" s="120">
        <v>102659.9</v>
      </c>
      <c r="R232" s="120">
        <v>0</v>
      </c>
      <c r="S232" s="120">
        <v>0</v>
      </c>
      <c r="T232" s="120">
        <v>0</v>
      </c>
      <c r="U232" s="120">
        <f t="shared" si="38"/>
        <v>102659.9</v>
      </c>
      <c r="V232" s="120">
        <f t="shared" si="39"/>
        <v>386744.69999999995</v>
      </c>
      <c r="W232" s="119">
        <v>0</v>
      </c>
      <c r="X232" s="119">
        <f t="shared" si="40"/>
        <v>386744.69999999995</v>
      </c>
      <c r="Y232" s="120">
        <v>3016.87</v>
      </c>
      <c r="Z232" s="119">
        <f t="shared" si="41"/>
        <v>389761.56999999995</v>
      </c>
    </row>
    <row r="233" spans="1:26" ht="12.75" hidden="1" outlineLevel="1">
      <c r="A233" s="119" t="s">
        <v>674</v>
      </c>
      <c r="C233" s="120" t="s">
        <v>675</v>
      </c>
      <c r="D233" s="120" t="s">
        <v>676</v>
      </c>
      <c r="E233" s="119">
        <v>0</v>
      </c>
      <c r="F233" s="119">
        <v>1698.4</v>
      </c>
      <c r="G233" s="120">
        <f t="shared" si="35"/>
        <v>1698.4</v>
      </c>
      <c r="H233" s="119">
        <v>0</v>
      </c>
      <c r="I233" s="119">
        <v>0</v>
      </c>
      <c r="J233" s="119">
        <v>0</v>
      </c>
      <c r="K233" s="119">
        <v>0</v>
      </c>
      <c r="L233" s="119">
        <f t="shared" si="36"/>
        <v>0</v>
      </c>
      <c r="M233" s="119">
        <v>0</v>
      </c>
      <c r="N233" s="119">
        <v>0</v>
      </c>
      <c r="O233" s="119">
        <v>0</v>
      </c>
      <c r="P233" s="119">
        <f t="shared" si="37"/>
        <v>0</v>
      </c>
      <c r="Q233" s="120">
        <v>0</v>
      </c>
      <c r="R233" s="120">
        <v>0</v>
      </c>
      <c r="S233" s="120">
        <v>0</v>
      </c>
      <c r="T233" s="120">
        <v>0</v>
      </c>
      <c r="U233" s="120">
        <f t="shared" si="38"/>
        <v>0</v>
      </c>
      <c r="V233" s="120">
        <f t="shared" si="39"/>
        <v>1698.4</v>
      </c>
      <c r="W233" s="119">
        <v>0</v>
      </c>
      <c r="X233" s="119">
        <f t="shared" si="40"/>
        <v>1698.4</v>
      </c>
      <c r="Y233" s="120">
        <v>0</v>
      </c>
      <c r="Z233" s="119">
        <f t="shared" si="41"/>
        <v>1698.4</v>
      </c>
    </row>
    <row r="234" spans="1:26" ht="12.75" hidden="1" outlineLevel="1">
      <c r="A234" s="119" t="s">
        <v>677</v>
      </c>
      <c r="C234" s="120" t="s">
        <v>678</v>
      </c>
      <c r="D234" s="120" t="s">
        <v>679</v>
      </c>
      <c r="E234" s="119">
        <v>0</v>
      </c>
      <c r="F234" s="119">
        <v>5782</v>
      </c>
      <c r="G234" s="120">
        <f t="shared" si="35"/>
        <v>5782</v>
      </c>
      <c r="H234" s="119">
        <v>0</v>
      </c>
      <c r="I234" s="119">
        <v>0</v>
      </c>
      <c r="J234" s="119">
        <v>0</v>
      </c>
      <c r="K234" s="119">
        <v>0</v>
      </c>
      <c r="L234" s="119">
        <f t="shared" si="36"/>
        <v>0</v>
      </c>
      <c r="M234" s="119">
        <v>0</v>
      </c>
      <c r="N234" s="119">
        <v>0</v>
      </c>
      <c r="O234" s="119">
        <v>0</v>
      </c>
      <c r="P234" s="119">
        <f t="shared" si="37"/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f t="shared" si="38"/>
        <v>0</v>
      </c>
      <c r="V234" s="120">
        <f t="shared" si="39"/>
        <v>5782</v>
      </c>
      <c r="W234" s="119">
        <v>0</v>
      </c>
      <c r="X234" s="119">
        <f t="shared" si="40"/>
        <v>5782</v>
      </c>
      <c r="Y234" s="120">
        <v>0</v>
      </c>
      <c r="Z234" s="119">
        <f t="shared" si="41"/>
        <v>5782</v>
      </c>
    </row>
    <row r="235" spans="1:26" ht="12.75" hidden="1" outlineLevel="1">
      <c r="A235" s="119" t="s">
        <v>680</v>
      </c>
      <c r="C235" s="120" t="s">
        <v>681</v>
      </c>
      <c r="D235" s="120" t="s">
        <v>682</v>
      </c>
      <c r="E235" s="119">
        <v>0</v>
      </c>
      <c r="F235" s="119">
        <v>123125.82</v>
      </c>
      <c r="G235" s="120">
        <f t="shared" si="35"/>
        <v>123125.82</v>
      </c>
      <c r="H235" s="119">
        <v>12290.67</v>
      </c>
      <c r="I235" s="119">
        <v>0</v>
      </c>
      <c r="J235" s="119">
        <v>0</v>
      </c>
      <c r="K235" s="119">
        <v>0</v>
      </c>
      <c r="L235" s="119">
        <f t="shared" si="36"/>
        <v>0</v>
      </c>
      <c r="M235" s="119">
        <v>0</v>
      </c>
      <c r="N235" s="119">
        <v>0</v>
      </c>
      <c r="O235" s="119">
        <v>0</v>
      </c>
      <c r="P235" s="119">
        <f t="shared" si="37"/>
        <v>0</v>
      </c>
      <c r="Q235" s="120">
        <v>0</v>
      </c>
      <c r="R235" s="120">
        <v>1059.01</v>
      </c>
      <c r="S235" s="120">
        <v>0</v>
      </c>
      <c r="T235" s="120">
        <v>0</v>
      </c>
      <c r="U235" s="120">
        <f t="shared" si="38"/>
        <v>1059.01</v>
      </c>
      <c r="V235" s="120">
        <f t="shared" si="39"/>
        <v>136475.50000000003</v>
      </c>
      <c r="W235" s="119">
        <v>0</v>
      </c>
      <c r="X235" s="119">
        <f t="shared" si="40"/>
        <v>136475.50000000003</v>
      </c>
      <c r="Y235" s="120">
        <v>2600.59</v>
      </c>
      <c r="Z235" s="119">
        <f t="shared" si="41"/>
        <v>139076.09000000003</v>
      </c>
    </row>
    <row r="236" spans="1:26" ht="12.75" hidden="1" outlineLevel="1">
      <c r="A236" s="119" t="s">
        <v>683</v>
      </c>
      <c r="C236" s="120" t="s">
        <v>684</v>
      </c>
      <c r="D236" s="120" t="s">
        <v>685</v>
      </c>
      <c r="E236" s="119">
        <v>0</v>
      </c>
      <c r="F236" s="119">
        <v>0</v>
      </c>
      <c r="G236" s="120">
        <f t="shared" si="35"/>
        <v>0</v>
      </c>
      <c r="H236" s="119">
        <v>0</v>
      </c>
      <c r="I236" s="119">
        <v>0</v>
      </c>
      <c r="J236" s="119">
        <v>0</v>
      </c>
      <c r="K236" s="119">
        <v>0</v>
      </c>
      <c r="L236" s="119">
        <f t="shared" si="36"/>
        <v>0</v>
      </c>
      <c r="M236" s="119">
        <v>0</v>
      </c>
      <c r="N236" s="119">
        <v>0</v>
      </c>
      <c r="O236" s="119">
        <v>0</v>
      </c>
      <c r="P236" s="119">
        <f t="shared" si="37"/>
        <v>0</v>
      </c>
      <c r="Q236" s="120">
        <v>0</v>
      </c>
      <c r="R236" s="120">
        <v>0</v>
      </c>
      <c r="S236" s="120">
        <v>0</v>
      </c>
      <c r="T236" s="120">
        <v>0</v>
      </c>
      <c r="U236" s="120">
        <f t="shared" si="38"/>
        <v>0</v>
      </c>
      <c r="V236" s="120">
        <f t="shared" si="39"/>
        <v>0</v>
      </c>
      <c r="W236" s="119">
        <v>0</v>
      </c>
      <c r="X236" s="119">
        <f t="shared" si="40"/>
        <v>0</v>
      </c>
      <c r="Y236" s="120">
        <v>73.87</v>
      </c>
      <c r="Z236" s="119">
        <f t="shared" si="41"/>
        <v>73.87</v>
      </c>
    </row>
    <row r="237" spans="1:26" ht="12.75" hidden="1" outlineLevel="1">
      <c r="A237" s="119" t="s">
        <v>686</v>
      </c>
      <c r="C237" s="120" t="s">
        <v>687</v>
      </c>
      <c r="D237" s="120" t="s">
        <v>688</v>
      </c>
      <c r="E237" s="119">
        <v>0</v>
      </c>
      <c r="F237" s="119">
        <v>257.9</v>
      </c>
      <c r="G237" s="120">
        <f t="shared" si="35"/>
        <v>257.9</v>
      </c>
      <c r="H237" s="119">
        <v>0</v>
      </c>
      <c r="I237" s="119">
        <v>0</v>
      </c>
      <c r="J237" s="119">
        <v>0</v>
      </c>
      <c r="K237" s="119">
        <v>0</v>
      </c>
      <c r="L237" s="119">
        <f t="shared" si="36"/>
        <v>0</v>
      </c>
      <c r="M237" s="119">
        <v>0</v>
      </c>
      <c r="N237" s="119">
        <v>0</v>
      </c>
      <c r="O237" s="119">
        <v>0</v>
      </c>
      <c r="P237" s="119">
        <f t="shared" si="37"/>
        <v>0</v>
      </c>
      <c r="Q237" s="120">
        <v>0</v>
      </c>
      <c r="R237" s="120">
        <v>0</v>
      </c>
      <c r="S237" s="120">
        <v>0</v>
      </c>
      <c r="T237" s="120">
        <v>0</v>
      </c>
      <c r="U237" s="120">
        <f t="shared" si="38"/>
        <v>0</v>
      </c>
      <c r="V237" s="120">
        <f t="shared" si="39"/>
        <v>257.9</v>
      </c>
      <c r="W237" s="119">
        <v>0</v>
      </c>
      <c r="X237" s="119">
        <f t="shared" si="40"/>
        <v>257.9</v>
      </c>
      <c r="Y237" s="120">
        <v>69.95</v>
      </c>
      <c r="Z237" s="119">
        <f t="shared" si="41"/>
        <v>327.84999999999997</v>
      </c>
    </row>
    <row r="238" spans="1:26" ht="12.75" hidden="1" outlineLevel="1">
      <c r="A238" s="119" t="s">
        <v>689</v>
      </c>
      <c r="C238" s="120" t="s">
        <v>690</v>
      </c>
      <c r="D238" s="120" t="s">
        <v>691</v>
      </c>
      <c r="E238" s="119">
        <v>0</v>
      </c>
      <c r="F238" s="119">
        <v>19664.06</v>
      </c>
      <c r="G238" s="120">
        <f t="shared" si="35"/>
        <v>19664.06</v>
      </c>
      <c r="H238" s="119">
        <v>34831.58</v>
      </c>
      <c r="I238" s="119">
        <v>0</v>
      </c>
      <c r="J238" s="119">
        <v>0</v>
      </c>
      <c r="K238" s="119">
        <v>0</v>
      </c>
      <c r="L238" s="119">
        <f t="shared" si="36"/>
        <v>0</v>
      </c>
      <c r="M238" s="119">
        <v>0</v>
      </c>
      <c r="N238" s="119">
        <v>0</v>
      </c>
      <c r="O238" s="119">
        <v>0</v>
      </c>
      <c r="P238" s="119">
        <f t="shared" si="37"/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f t="shared" si="38"/>
        <v>0</v>
      </c>
      <c r="V238" s="120">
        <f t="shared" si="39"/>
        <v>54495.64</v>
      </c>
      <c r="W238" s="119">
        <v>0</v>
      </c>
      <c r="X238" s="119">
        <f t="shared" si="40"/>
        <v>54495.64</v>
      </c>
      <c r="Y238" s="120">
        <v>0</v>
      </c>
      <c r="Z238" s="119">
        <f t="shared" si="41"/>
        <v>54495.64</v>
      </c>
    </row>
    <row r="239" spans="1:26" ht="12.75" hidden="1" outlineLevel="1">
      <c r="A239" s="119" t="s">
        <v>692</v>
      </c>
      <c r="C239" s="120" t="s">
        <v>693</v>
      </c>
      <c r="D239" s="120" t="s">
        <v>694</v>
      </c>
      <c r="E239" s="119">
        <v>0</v>
      </c>
      <c r="F239" s="119">
        <v>4913.5</v>
      </c>
      <c r="G239" s="120">
        <f t="shared" si="35"/>
        <v>4913.5</v>
      </c>
      <c r="H239" s="119">
        <v>225</v>
      </c>
      <c r="I239" s="119">
        <v>0</v>
      </c>
      <c r="J239" s="119">
        <v>0</v>
      </c>
      <c r="K239" s="119">
        <v>0</v>
      </c>
      <c r="L239" s="119">
        <f t="shared" si="36"/>
        <v>0</v>
      </c>
      <c r="M239" s="119">
        <v>0</v>
      </c>
      <c r="N239" s="119">
        <v>0</v>
      </c>
      <c r="O239" s="119">
        <v>0</v>
      </c>
      <c r="P239" s="119">
        <f t="shared" si="37"/>
        <v>0</v>
      </c>
      <c r="Q239" s="120">
        <v>0</v>
      </c>
      <c r="R239" s="120">
        <v>0</v>
      </c>
      <c r="S239" s="120">
        <v>0</v>
      </c>
      <c r="T239" s="120">
        <v>0</v>
      </c>
      <c r="U239" s="120">
        <f t="shared" si="38"/>
        <v>0</v>
      </c>
      <c r="V239" s="120">
        <f t="shared" si="39"/>
        <v>5138.5</v>
      </c>
      <c r="W239" s="119">
        <v>0</v>
      </c>
      <c r="X239" s="119">
        <f t="shared" si="40"/>
        <v>5138.5</v>
      </c>
      <c r="Y239" s="120">
        <v>0</v>
      </c>
      <c r="Z239" s="119">
        <f t="shared" si="41"/>
        <v>5138.5</v>
      </c>
    </row>
    <row r="240" spans="1:26" ht="12.75" hidden="1" outlineLevel="1">
      <c r="A240" s="119" t="s">
        <v>695</v>
      </c>
      <c r="C240" s="120" t="s">
        <v>696</v>
      </c>
      <c r="D240" s="120" t="s">
        <v>697</v>
      </c>
      <c r="E240" s="119">
        <v>269224.71</v>
      </c>
      <c r="F240" s="119">
        <v>4260899.96</v>
      </c>
      <c r="G240" s="120">
        <f t="shared" si="35"/>
        <v>4530124.67</v>
      </c>
      <c r="H240" s="119">
        <v>2447662.91</v>
      </c>
      <c r="I240" s="119">
        <v>0</v>
      </c>
      <c r="J240" s="119">
        <v>0</v>
      </c>
      <c r="K240" s="119">
        <v>0</v>
      </c>
      <c r="L240" s="119">
        <f t="shared" si="36"/>
        <v>0</v>
      </c>
      <c r="M240" s="119">
        <v>0</v>
      </c>
      <c r="N240" s="119">
        <v>11940</v>
      </c>
      <c r="O240" s="119">
        <v>2388</v>
      </c>
      <c r="P240" s="119">
        <f t="shared" si="37"/>
        <v>14328</v>
      </c>
      <c r="Q240" s="120">
        <v>33806.04</v>
      </c>
      <c r="R240" s="120">
        <v>85401.28</v>
      </c>
      <c r="S240" s="120">
        <v>0</v>
      </c>
      <c r="T240" s="120">
        <v>0</v>
      </c>
      <c r="U240" s="120">
        <f t="shared" si="38"/>
        <v>119207.32</v>
      </c>
      <c r="V240" s="120">
        <f t="shared" si="39"/>
        <v>7111322.9</v>
      </c>
      <c r="W240" s="119">
        <v>0</v>
      </c>
      <c r="X240" s="119">
        <f t="shared" si="40"/>
        <v>7111322.9</v>
      </c>
      <c r="Y240" s="120">
        <v>3042750.44</v>
      </c>
      <c r="Z240" s="119">
        <f t="shared" si="41"/>
        <v>10154073.34</v>
      </c>
    </row>
    <row r="241" spans="1:26" ht="12.75" hidden="1" outlineLevel="1">
      <c r="A241" s="119" t="s">
        <v>698</v>
      </c>
      <c r="C241" s="120" t="s">
        <v>699</v>
      </c>
      <c r="D241" s="120" t="s">
        <v>700</v>
      </c>
      <c r="E241" s="119">
        <v>0</v>
      </c>
      <c r="F241" s="119">
        <v>0</v>
      </c>
      <c r="G241" s="120">
        <f t="shared" si="35"/>
        <v>0</v>
      </c>
      <c r="H241" s="119">
        <v>0</v>
      </c>
      <c r="I241" s="119">
        <v>0</v>
      </c>
      <c r="J241" s="119">
        <v>0</v>
      </c>
      <c r="K241" s="119">
        <v>0</v>
      </c>
      <c r="L241" s="119">
        <f t="shared" si="36"/>
        <v>0</v>
      </c>
      <c r="M241" s="119">
        <v>0</v>
      </c>
      <c r="N241" s="119">
        <v>0</v>
      </c>
      <c r="O241" s="119">
        <v>0</v>
      </c>
      <c r="P241" s="119">
        <f t="shared" si="37"/>
        <v>0</v>
      </c>
      <c r="Q241" s="120">
        <v>0</v>
      </c>
      <c r="R241" s="120">
        <v>0</v>
      </c>
      <c r="S241" s="120">
        <v>-61702.41</v>
      </c>
      <c r="T241" s="120">
        <v>61702.41</v>
      </c>
      <c r="U241" s="120">
        <f t="shared" si="38"/>
        <v>0</v>
      </c>
      <c r="V241" s="120">
        <f t="shared" si="39"/>
        <v>0</v>
      </c>
      <c r="W241" s="119">
        <v>0</v>
      </c>
      <c r="X241" s="119">
        <f t="shared" si="40"/>
        <v>0</v>
      </c>
      <c r="Y241" s="120">
        <v>0</v>
      </c>
      <c r="Z241" s="119">
        <f t="shared" si="41"/>
        <v>0</v>
      </c>
    </row>
    <row r="242" spans="1:26" ht="12.75" hidden="1" outlineLevel="1">
      <c r="A242" s="119" t="s">
        <v>701</v>
      </c>
      <c r="C242" s="120" t="s">
        <v>702</v>
      </c>
      <c r="D242" s="120" t="s">
        <v>703</v>
      </c>
      <c r="E242" s="119">
        <v>0</v>
      </c>
      <c r="F242" s="119">
        <v>150</v>
      </c>
      <c r="G242" s="120">
        <f t="shared" si="35"/>
        <v>150</v>
      </c>
      <c r="H242" s="119">
        <v>0</v>
      </c>
      <c r="I242" s="119">
        <v>0</v>
      </c>
      <c r="J242" s="119">
        <v>0</v>
      </c>
      <c r="K242" s="119">
        <v>0</v>
      </c>
      <c r="L242" s="119">
        <f t="shared" si="36"/>
        <v>0</v>
      </c>
      <c r="M242" s="119">
        <v>0</v>
      </c>
      <c r="N242" s="119">
        <v>0</v>
      </c>
      <c r="O242" s="119">
        <v>0</v>
      </c>
      <c r="P242" s="119">
        <f t="shared" si="37"/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f t="shared" si="38"/>
        <v>0</v>
      </c>
      <c r="V242" s="120">
        <f t="shared" si="39"/>
        <v>150</v>
      </c>
      <c r="W242" s="119">
        <v>0</v>
      </c>
      <c r="X242" s="119">
        <f t="shared" si="40"/>
        <v>150</v>
      </c>
      <c r="Y242" s="120">
        <v>0</v>
      </c>
      <c r="Z242" s="119">
        <f t="shared" si="41"/>
        <v>150</v>
      </c>
    </row>
    <row r="243" spans="1:26" ht="12.75" hidden="1" outlineLevel="1">
      <c r="A243" s="119" t="s">
        <v>704</v>
      </c>
      <c r="C243" s="120" t="s">
        <v>705</v>
      </c>
      <c r="D243" s="120" t="s">
        <v>706</v>
      </c>
      <c r="E243" s="119">
        <v>0</v>
      </c>
      <c r="F243" s="119">
        <v>103.68</v>
      </c>
      <c r="G243" s="120">
        <f t="shared" si="35"/>
        <v>103.68</v>
      </c>
      <c r="H243" s="119">
        <v>0</v>
      </c>
      <c r="I243" s="119">
        <v>0</v>
      </c>
      <c r="J243" s="119">
        <v>0</v>
      </c>
      <c r="K243" s="119">
        <v>0</v>
      </c>
      <c r="L243" s="119">
        <f t="shared" si="36"/>
        <v>0</v>
      </c>
      <c r="M243" s="119">
        <v>0</v>
      </c>
      <c r="N243" s="119">
        <v>0</v>
      </c>
      <c r="O243" s="119">
        <v>0</v>
      </c>
      <c r="P243" s="119">
        <f t="shared" si="37"/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f t="shared" si="38"/>
        <v>0</v>
      </c>
      <c r="V243" s="120">
        <f t="shared" si="39"/>
        <v>103.68</v>
      </c>
      <c r="W243" s="119">
        <v>0</v>
      </c>
      <c r="X243" s="119">
        <f t="shared" si="40"/>
        <v>103.68</v>
      </c>
      <c r="Y243" s="120">
        <v>34962.15</v>
      </c>
      <c r="Z243" s="119">
        <f t="shared" si="41"/>
        <v>35065.83</v>
      </c>
    </row>
    <row r="244" spans="1:26" ht="12.75" hidden="1" outlineLevel="1">
      <c r="A244" s="119" t="s">
        <v>707</v>
      </c>
      <c r="C244" s="120" t="s">
        <v>708</v>
      </c>
      <c r="D244" s="120" t="s">
        <v>709</v>
      </c>
      <c r="E244" s="119">
        <v>0</v>
      </c>
      <c r="F244" s="119">
        <v>32358</v>
      </c>
      <c r="G244" s="120">
        <f t="shared" si="35"/>
        <v>32358</v>
      </c>
      <c r="H244" s="119">
        <v>0</v>
      </c>
      <c r="I244" s="119">
        <v>0</v>
      </c>
      <c r="J244" s="119">
        <v>0</v>
      </c>
      <c r="K244" s="119">
        <v>0</v>
      </c>
      <c r="L244" s="119">
        <f t="shared" si="36"/>
        <v>0</v>
      </c>
      <c r="M244" s="119">
        <v>0</v>
      </c>
      <c r="N244" s="119">
        <v>0</v>
      </c>
      <c r="O244" s="119">
        <v>0</v>
      </c>
      <c r="P244" s="119">
        <f t="shared" si="37"/>
        <v>0</v>
      </c>
      <c r="Q244" s="120">
        <v>0</v>
      </c>
      <c r="R244" s="120">
        <v>0</v>
      </c>
      <c r="S244" s="120">
        <v>0</v>
      </c>
      <c r="T244" s="120">
        <v>0</v>
      </c>
      <c r="U244" s="120">
        <f t="shared" si="38"/>
        <v>0</v>
      </c>
      <c r="V244" s="120">
        <f t="shared" si="39"/>
        <v>32358</v>
      </c>
      <c r="W244" s="119">
        <v>0</v>
      </c>
      <c r="X244" s="119">
        <f t="shared" si="40"/>
        <v>32358</v>
      </c>
      <c r="Y244" s="120">
        <v>0</v>
      </c>
      <c r="Z244" s="119">
        <f t="shared" si="41"/>
        <v>32358</v>
      </c>
    </row>
    <row r="245" spans="1:26" ht="12.75" hidden="1" outlineLevel="1">
      <c r="A245" s="119" t="s">
        <v>710</v>
      </c>
      <c r="C245" s="120" t="s">
        <v>711</v>
      </c>
      <c r="D245" s="120" t="s">
        <v>712</v>
      </c>
      <c r="E245" s="119">
        <v>0</v>
      </c>
      <c r="F245" s="119">
        <v>-0.05</v>
      </c>
      <c r="G245" s="120">
        <f t="shared" si="35"/>
        <v>-0.05</v>
      </c>
      <c r="H245" s="119">
        <v>160</v>
      </c>
      <c r="I245" s="119">
        <v>0</v>
      </c>
      <c r="J245" s="119">
        <v>0</v>
      </c>
      <c r="K245" s="119">
        <v>0</v>
      </c>
      <c r="L245" s="119">
        <f t="shared" si="36"/>
        <v>0</v>
      </c>
      <c r="M245" s="119">
        <v>0</v>
      </c>
      <c r="N245" s="119">
        <v>0</v>
      </c>
      <c r="O245" s="119">
        <v>0</v>
      </c>
      <c r="P245" s="119">
        <f t="shared" si="37"/>
        <v>0</v>
      </c>
      <c r="Q245" s="120">
        <v>0</v>
      </c>
      <c r="R245" s="120">
        <v>0</v>
      </c>
      <c r="S245" s="120">
        <v>0</v>
      </c>
      <c r="T245" s="120">
        <v>0</v>
      </c>
      <c r="U245" s="120">
        <f t="shared" si="38"/>
        <v>0</v>
      </c>
      <c r="V245" s="120">
        <f t="shared" si="39"/>
        <v>159.95</v>
      </c>
      <c r="W245" s="119">
        <v>0</v>
      </c>
      <c r="X245" s="119">
        <f t="shared" si="40"/>
        <v>159.95</v>
      </c>
      <c r="Y245" s="120">
        <v>-487850.48</v>
      </c>
      <c r="Z245" s="119">
        <f t="shared" si="41"/>
        <v>-487690.52999999997</v>
      </c>
    </row>
    <row r="246" spans="1:26" ht="12.75" hidden="1" outlineLevel="1">
      <c r="A246" s="119" t="s">
        <v>713</v>
      </c>
      <c r="C246" s="120" t="s">
        <v>714</v>
      </c>
      <c r="D246" s="120" t="s">
        <v>715</v>
      </c>
      <c r="E246" s="119">
        <v>0</v>
      </c>
      <c r="F246" s="119">
        <v>158435.32</v>
      </c>
      <c r="G246" s="120">
        <f t="shared" si="35"/>
        <v>158435.32</v>
      </c>
      <c r="H246" s="119">
        <v>0</v>
      </c>
      <c r="I246" s="119">
        <v>0</v>
      </c>
      <c r="J246" s="119">
        <v>0</v>
      </c>
      <c r="K246" s="119">
        <v>0</v>
      </c>
      <c r="L246" s="119">
        <f t="shared" si="36"/>
        <v>0</v>
      </c>
      <c r="M246" s="119">
        <v>0</v>
      </c>
      <c r="N246" s="119">
        <v>0</v>
      </c>
      <c r="O246" s="119">
        <v>0</v>
      </c>
      <c r="P246" s="119">
        <f t="shared" si="37"/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f t="shared" si="38"/>
        <v>0</v>
      </c>
      <c r="V246" s="120">
        <f t="shared" si="39"/>
        <v>158435.32</v>
      </c>
      <c r="W246" s="119">
        <v>0</v>
      </c>
      <c r="X246" s="119">
        <f t="shared" si="40"/>
        <v>158435.32</v>
      </c>
      <c r="Y246" s="120">
        <v>0</v>
      </c>
      <c r="Z246" s="119">
        <f t="shared" si="41"/>
        <v>158435.32</v>
      </c>
    </row>
    <row r="247" spans="1:26" ht="12.75" hidden="1" outlineLevel="1">
      <c r="A247" s="119" t="s">
        <v>716</v>
      </c>
      <c r="C247" s="120" t="s">
        <v>717</v>
      </c>
      <c r="D247" s="120" t="s">
        <v>718</v>
      </c>
      <c r="E247" s="119">
        <v>0</v>
      </c>
      <c r="F247" s="119">
        <v>62982.94</v>
      </c>
      <c r="G247" s="120">
        <f t="shared" si="35"/>
        <v>62982.94</v>
      </c>
      <c r="H247" s="119">
        <v>389.2</v>
      </c>
      <c r="I247" s="119">
        <v>0</v>
      </c>
      <c r="J247" s="119">
        <v>0</v>
      </c>
      <c r="K247" s="119">
        <v>0</v>
      </c>
      <c r="L247" s="119">
        <f t="shared" si="36"/>
        <v>0</v>
      </c>
      <c r="M247" s="119">
        <v>0</v>
      </c>
      <c r="N247" s="119">
        <v>0</v>
      </c>
      <c r="O247" s="119">
        <v>0</v>
      </c>
      <c r="P247" s="119">
        <f t="shared" si="37"/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f t="shared" si="38"/>
        <v>0</v>
      </c>
      <c r="V247" s="120">
        <f t="shared" si="39"/>
        <v>63372.14</v>
      </c>
      <c r="W247" s="119">
        <v>0</v>
      </c>
      <c r="X247" s="119">
        <f t="shared" si="40"/>
        <v>63372.14</v>
      </c>
      <c r="Y247" s="120">
        <v>0</v>
      </c>
      <c r="Z247" s="119">
        <f t="shared" si="41"/>
        <v>63372.14</v>
      </c>
    </row>
    <row r="248" spans="1:26" ht="12.75" hidden="1" outlineLevel="1">
      <c r="A248" s="119" t="s">
        <v>719</v>
      </c>
      <c r="C248" s="120" t="s">
        <v>720</v>
      </c>
      <c r="D248" s="120" t="s">
        <v>721</v>
      </c>
      <c r="E248" s="119">
        <v>0</v>
      </c>
      <c r="F248" s="119">
        <v>-2457.1</v>
      </c>
      <c r="G248" s="120">
        <f t="shared" si="35"/>
        <v>-2457.1</v>
      </c>
      <c r="H248" s="119">
        <v>0</v>
      </c>
      <c r="I248" s="119">
        <v>0</v>
      </c>
      <c r="J248" s="119">
        <v>0</v>
      </c>
      <c r="K248" s="119">
        <v>0</v>
      </c>
      <c r="L248" s="119">
        <f t="shared" si="36"/>
        <v>0</v>
      </c>
      <c r="M248" s="119">
        <v>0</v>
      </c>
      <c r="N248" s="119">
        <v>0</v>
      </c>
      <c r="O248" s="119">
        <v>0</v>
      </c>
      <c r="P248" s="119">
        <f t="shared" si="37"/>
        <v>0</v>
      </c>
      <c r="Q248" s="120">
        <v>0</v>
      </c>
      <c r="R248" s="120">
        <v>0</v>
      </c>
      <c r="S248" s="120">
        <v>0</v>
      </c>
      <c r="T248" s="120">
        <v>0</v>
      </c>
      <c r="U248" s="120">
        <f t="shared" si="38"/>
        <v>0</v>
      </c>
      <c r="V248" s="120">
        <f t="shared" si="39"/>
        <v>-2457.1</v>
      </c>
      <c r="W248" s="119">
        <v>0</v>
      </c>
      <c r="X248" s="119">
        <f t="shared" si="40"/>
        <v>-2457.1</v>
      </c>
      <c r="Y248" s="120">
        <v>0</v>
      </c>
      <c r="Z248" s="119">
        <f t="shared" si="41"/>
        <v>-2457.1</v>
      </c>
    </row>
    <row r="249" spans="1:26" ht="12.75" hidden="1" outlineLevel="1">
      <c r="A249" s="119" t="s">
        <v>722</v>
      </c>
      <c r="C249" s="120" t="s">
        <v>723</v>
      </c>
      <c r="D249" s="120" t="s">
        <v>724</v>
      </c>
      <c r="E249" s="119">
        <v>0</v>
      </c>
      <c r="F249" s="119">
        <v>94500.47</v>
      </c>
      <c r="G249" s="120">
        <f t="shared" si="35"/>
        <v>94500.47</v>
      </c>
      <c r="H249" s="119">
        <v>1764000</v>
      </c>
      <c r="I249" s="119">
        <v>0</v>
      </c>
      <c r="J249" s="119">
        <v>0</v>
      </c>
      <c r="K249" s="119">
        <v>29000</v>
      </c>
      <c r="L249" s="119">
        <f t="shared" si="36"/>
        <v>29000</v>
      </c>
      <c r="M249" s="119">
        <v>0</v>
      </c>
      <c r="N249" s="119">
        <v>0</v>
      </c>
      <c r="O249" s="119">
        <v>0</v>
      </c>
      <c r="P249" s="119">
        <f t="shared" si="37"/>
        <v>0</v>
      </c>
      <c r="Q249" s="120">
        <v>0</v>
      </c>
      <c r="R249" s="120">
        <v>0</v>
      </c>
      <c r="S249" s="120">
        <v>0</v>
      </c>
      <c r="T249" s="120">
        <v>0</v>
      </c>
      <c r="U249" s="120">
        <f t="shared" si="38"/>
        <v>0</v>
      </c>
      <c r="V249" s="120">
        <f t="shared" si="39"/>
        <v>1887500.47</v>
      </c>
      <c r="W249" s="119">
        <v>0</v>
      </c>
      <c r="X249" s="119">
        <f t="shared" si="40"/>
        <v>1887500.47</v>
      </c>
      <c r="Y249" s="120">
        <v>0</v>
      </c>
      <c r="Z249" s="119">
        <f t="shared" si="41"/>
        <v>1887500.47</v>
      </c>
    </row>
    <row r="250" spans="1:26" ht="12.75" hidden="1" outlineLevel="1">
      <c r="A250" s="119" t="s">
        <v>725</v>
      </c>
      <c r="C250" s="120" t="s">
        <v>726</v>
      </c>
      <c r="D250" s="120" t="s">
        <v>727</v>
      </c>
      <c r="E250" s="119">
        <v>0</v>
      </c>
      <c r="F250" s="119">
        <v>75.38</v>
      </c>
      <c r="G250" s="120">
        <f t="shared" si="35"/>
        <v>75.38</v>
      </c>
      <c r="H250" s="119">
        <v>456</v>
      </c>
      <c r="I250" s="119">
        <v>0</v>
      </c>
      <c r="J250" s="119">
        <v>0</v>
      </c>
      <c r="K250" s="119">
        <v>0</v>
      </c>
      <c r="L250" s="119">
        <f t="shared" si="36"/>
        <v>0</v>
      </c>
      <c r="M250" s="119">
        <v>0</v>
      </c>
      <c r="N250" s="119">
        <v>0</v>
      </c>
      <c r="O250" s="119">
        <v>0</v>
      </c>
      <c r="P250" s="119">
        <f t="shared" si="37"/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f t="shared" si="38"/>
        <v>0</v>
      </c>
      <c r="V250" s="120">
        <f t="shared" si="39"/>
        <v>531.38</v>
      </c>
      <c r="W250" s="119">
        <v>0</v>
      </c>
      <c r="X250" s="119">
        <f t="shared" si="40"/>
        <v>531.38</v>
      </c>
      <c r="Y250" s="120">
        <v>0</v>
      </c>
      <c r="Z250" s="119">
        <f t="shared" si="41"/>
        <v>531.38</v>
      </c>
    </row>
    <row r="251" spans="1:26" ht="12.75" hidden="1" outlineLevel="1">
      <c r="A251" s="119" t="s">
        <v>728</v>
      </c>
      <c r="C251" s="120" t="s">
        <v>729</v>
      </c>
      <c r="D251" s="120" t="s">
        <v>730</v>
      </c>
      <c r="E251" s="119">
        <v>0</v>
      </c>
      <c r="F251" s="119">
        <v>26739.21</v>
      </c>
      <c r="G251" s="120">
        <f t="shared" si="35"/>
        <v>26739.21</v>
      </c>
      <c r="H251" s="119">
        <v>140329.81</v>
      </c>
      <c r="I251" s="119">
        <v>0</v>
      </c>
      <c r="J251" s="119">
        <v>0</v>
      </c>
      <c r="K251" s="119">
        <v>0</v>
      </c>
      <c r="L251" s="119">
        <f t="shared" si="36"/>
        <v>0</v>
      </c>
      <c r="M251" s="119">
        <v>0</v>
      </c>
      <c r="N251" s="119">
        <v>0</v>
      </c>
      <c r="O251" s="119">
        <v>0</v>
      </c>
      <c r="P251" s="119">
        <f t="shared" si="37"/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f t="shared" si="38"/>
        <v>0</v>
      </c>
      <c r="V251" s="120">
        <f t="shared" si="39"/>
        <v>167069.02</v>
      </c>
      <c r="W251" s="119">
        <v>0</v>
      </c>
      <c r="X251" s="119">
        <f t="shared" si="40"/>
        <v>167069.02</v>
      </c>
      <c r="Y251" s="120">
        <v>4750</v>
      </c>
      <c r="Z251" s="119">
        <f t="shared" si="41"/>
        <v>171819.02</v>
      </c>
    </row>
    <row r="252" spans="1:26" ht="12.75" hidden="1" outlineLevel="1">
      <c r="A252" s="119" t="s">
        <v>731</v>
      </c>
      <c r="C252" s="120" t="s">
        <v>732</v>
      </c>
      <c r="D252" s="120" t="s">
        <v>733</v>
      </c>
      <c r="E252" s="119">
        <v>0</v>
      </c>
      <c r="F252" s="119">
        <v>52243.69</v>
      </c>
      <c r="G252" s="120">
        <f t="shared" si="35"/>
        <v>52243.69</v>
      </c>
      <c r="H252" s="119">
        <v>0</v>
      </c>
      <c r="I252" s="119">
        <v>0</v>
      </c>
      <c r="J252" s="119">
        <v>0</v>
      </c>
      <c r="K252" s="119">
        <v>0</v>
      </c>
      <c r="L252" s="119">
        <f t="shared" si="36"/>
        <v>0</v>
      </c>
      <c r="M252" s="119">
        <v>0</v>
      </c>
      <c r="N252" s="119">
        <v>0</v>
      </c>
      <c r="O252" s="119">
        <v>0</v>
      </c>
      <c r="P252" s="119">
        <f t="shared" si="37"/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f t="shared" si="38"/>
        <v>0</v>
      </c>
      <c r="V252" s="120">
        <f t="shared" si="39"/>
        <v>52243.69</v>
      </c>
      <c r="W252" s="119">
        <v>0</v>
      </c>
      <c r="X252" s="119">
        <f t="shared" si="40"/>
        <v>52243.69</v>
      </c>
      <c r="Y252" s="120">
        <v>0</v>
      </c>
      <c r="Z252" s="119">
        <f t="shared" si="41"/>
        <v>52243.69</v>
      </c>
    </row>
    <row r="253" spans="1:26" ht="12.75" hidden="1" outlineLevel="1">
      <c r="A253" s="119" t="s">
        <v>734</v>
      </c>
      <c r="C253" s="120" t="s">
        <v>735</v>
      </c>
      <c r="D253" s="120" t="s">
        <v>736</v>
      </c>
      <c r="E253" s="119">
        <v>0</v>
      </c>
      <c r="F253" s="119">
        <v>947.04</v>
      </c>
      <c r="G253" s="120">
        <f t="shared" si="35"/>
        <v>947.04</v>
      </c>
      <c r="H253" s="119">
        <v>0</v>
      </c>
      <c r="I253" s="119">
        <v>0</v>
      </c>
      <c r="J253" s="119">
        <v>0</v>
      </c>
      <c r="K253" s="119">
        <v>0</v>
      </c>
      <c r="L253" s="119">
        <f t="shared" si="36"/>
        <v>0</v>
      </c>
      <c r="M253" s="119">
        <v>0</v>
      </c>
      <c r="N253" s="119">
        <v>0</v>
      </c>
      <c r="O253" s="119">
        <v>0</v>
      </c>
      <c r="P253" s="119">
        <f t="shared" si="37"/>
        <v>0</v>
      </c>
      <c r="Q253" s="120">
        <v>0</v>
      </c>
      <c r="R253" s="120">
        <v>0</v>
      </c>
      <c r="S253" s="120">
        <v>0</v>
      </c>
      <c r="T253" s="120">
        <v>0</v>
      </c>
      <c r="U253" s="120">
        <f t="shared" si="38"/>
        <v>0</v>
      </c>
      <c r="V253" s="120">
        <f t="shared" si="39"/>
        <v>947.04</v>
      </c>
      <c r="W253" s="119">
        <v>0</v>
      </c>
      <c r="X253" s="119">
        <f t="shared" si="40"/>
        <v>947.04</v>
      </c>
      <c r="Y253" s="120">
        <v>0</v>
      </c>
      <c r="Z253" s="119">
        <f t="shared" si="41"/>
        <v>947.04</v>
      </c>
    </row>
    <row r="254" spans="1:26" ht="12.75" hidden="1" outlineLevel="1">
      <c r="A254" s="119" t="s">
        <v>737</v>
      </c>
      <c r="C254" s="120" t="s">
        <v>738</v>
      </c>
      <c r="D254" s="120" t="s">
        <v>739</v>
      </c>
      <c r="E254" s="119">
        <v>0</v>
      </c>
      <c r="F254" s="119">
        <v>-8453.029999999993</v>
      </c>
      <c r="G254" s="120">
        <f aca="true" t="shared" si="42" ref="G254:G317">E254+F254</f>
        <v>-8453.029999999993</v>
      </c>
      <c r="H254" s="119">
        <v>8091.37</v>
      </c>
      <c r="I254" s="119">
        <v>0</v>
      </c>
      <c r="J254" s="119">
        <v>0</v>
      </c>
      <c r="K254" s="119">
        <v>0</v>
      </c>
      <c r="L254" s="119">
        <f aca="true" t="shared" si="43" ref="L254:L317">J254+I254+K254</f>
        <v>0</v>
      </c>
      <c r="M254" s="119">
        <v>0</v>
      </c>
      <c r="N254" s="119">
        <v>0</v>
      </c>
      <c r="O254" s="119">
        <v>0</v>
      </c>
      <c r="P254" s="119">
        <f aca="true" t="shared" si="44" ref="P254:P317">M254+N254+O254</f>
        <v>0</v>
      </c>
      <c r="Q254" s="120">
        <v>0</v>
      </c>
      <c r="R254" s="120">
        <v>0</v>
      </c>
      <c r="S254" s="120">
        <v>0</v>
      </c>
      <c r="T254" s="120">
        <v>0</v>
      </c>
      <c r="U254" s="120">
        <f aca="true" t="shared" si="45" ref="U254:U317">Q254+R254+S254+T254</f>
        <v>0</v>
      </c>
      <c r="V254" s="120">
        <f aca="true" t="shared" si="46" ref="V254:V317">G254+H254+L254+P254+U254</f>
        <v>-361.6599999999935</v>
      </c>
      <c r="W254" s="119">
        <v>0</v>
      </c>
      <c r="X254" s="119">
        <f aca="true" t="shared" si="47" ref="X254:X317">V254+W254</f>
        <v>-361.6599999999935</v>
      </c>
      <c r="Y254" s="120">
        <v>0</v>
      </c>
      <c r="Z254" s="119">
        <f aca="true" t="shared" si="48" ref="Z254:Z317">X254+Y254</f>
        <v>-361.6599999999935</v>
      </c>
    </row>
    <row r="255" spans="1:26" ht="12.75" hidden="1" outlineLevel="1">
      <c r="A255" s="119" t="s">
        <v>740</v>
      </c>
      <c r="C255" s="120" t="s">
        <v>741</v>
      </c>
      <c r="D255" s="120" t="s">
        <v>742</v>
      </c>
      <c r="E255" s="119">
        <v>0</v>
      </c>
      <c r="F255" s="119">
        <v>-28.12</v>
      </c>
      <c r="G255" s="120">
        <f t="shared" si="42"/>
        <v>-28.12</v>
      </c>
      <c r="H255" s="119">
        <v>0</v>
      </c>
      <c r="I255" s="119">
        <v>0</v>
      </c>
      <c r="J255" s="119">
        <v>0</v>
      </c>
      <c r="K255" s="119">
        <v>0</v>
      </c>
      <c r="L255" s="119">
        <f t="shared" si="43"/>
        <v>0</v>
      </c>
      <c r="M255" s="119">
        <v>0</v>
      </c>
      <c r="N255" s="119">
        <v>0</v>
      </c>
      <c r="O255" s="119">
        <v>0</v>
      </c>
      <c r="P255" s="119">
        <f t="shared" si="44"/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f t="shared" si="45"/>
        <v>0</v>
      </c>
      <c r="V255" s="120">
        <f t="shared" si="46"/>
        <v>-28.12</v>
      </c>
      <c r="W255" s="119">
        <v>0</v>
      </c>
      <c r="X255" s="119">
        <f t="shared" si="47"/>
        <v>-28.12</v>
      </c>
      <c r="Y255" s="120">
        <v>0</v>
      </c>
      <c r="Z255" s="119">
        <f t="shared" si="48"/>
        <v>-28.12</v>
      </c>
    </row>
    <row r="256" spans="1:26" ht="12.75" hidden="1" outlineLevel="1">
      <c r="A256" s="119" t="s">
        <v>743</v>
      </c>
      <c r="C256" s="120" t="s">
        <v>744</v>
      </c>
      <c r="D256" s="120" t="s">
        <v>745</v>
      </c>
      <c r="E256" s="119">
        <v>0</v>
      </c>
      <c r="F256" s="119">
        <v>10515.03</v>
      </c>
      <c r="G256" s="120">
        <f t="shared" si="42"/>
        <v>10515.03</v>
      </c>
      <c r="H256" s="119">
        <v>119.95</v>
      </c>
      <c r="I256" s="119">
        <v>0</v>
      </c>
      <c r="J256" s="119">
        <v>0</v>
      </c>
      <c r="K256" s="119">
        <v>0</v>
      </c>
      <c r="L256" s="119">
        <f t="shared" si="43"/>
        <v>0</v>
      </c>
      <c r="M256" s="119">
        <v>0</v>
      </c>
      <c r="N256" s="119">
        <v>0</v>
      </c>
      <c r="O256" s="119">
        <v>0</v>
      </c>
      <c r="P256" s="119">
        <f t="shared" si="44"/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f t="shared" si="45"/>
        <v>0</v>
      </c>
      <c r="V256" s="120">
        <f t="shared" si="46"/>
        <v>10634.980000000001</v>
      </c>
      <c r="W256" s="119">
        <v>0</v>
      </c>
      <c r="X256" s="119">
        <f t="shared" si="47"/>
        <v>10634.980000000001</v>
      </c>
      <c r="Y256" s="120">
        <v>0</v>
      </c>
      <c r="Z256" s="119">
        <f t="shared" si="48"/>
        <v>10634.980000000001</v>
      </c>
    </row>
    <row r="257" spans="1:26" ht="12.75" hidden="1" outlineLevel="1">
      <c r="A257" s="119" t="s">
        <v>746</v>
      </c>
      <c r="C257" s="120" t="s">
        <v>747</v>
      </c>
      <c r="D257" s="120" t="s">
        <v>748</v>
      </c>
      <c r="E257" s="119">
        <v>0</v>
      </c>
      <c r="F257" s="119">
        <v>1424514.91</v>
      </c>
      <c r="G257" s="120">
        <f t="shared" si="42"/>
        <v>1424514.91</v>
      </c>
      <c r="H257" s="119">
        <v>559026.68</v>
      </c>
      <c r="I257" s="119">
        <v>0</v>
      </c>
      <c r="J257" s="119">
        <v>0</v>
      </c>
      <c r="K257" s="119">
        <v>73.84</v>
      </c>
      <c r="L257" s="119">
        <f t="shared" si="43"/>
        <v>73.84</v>
      </c>
      <c r="M257" s="119">
        <v>0</v>
      </c>
      <c r="N257" s="119">
        <v>0</v>
      </c>
      <c r="O257" s="119">
        <v>0</v>
      </c>
      <c r="P257" s="119">
        <f t="shared" si="44"/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f t="shared" si="45"/>
        <v>0</v>
      </c>
      <c r="V257" s="120">
        <f t="shared" si="46"/>
        <v>1983615.43</v>
      </c>
      <c r="W257" s="119">
        <v>0</v>
      </c>
      <c r="X257" s="119">
        <f t="shared" si="47"/>
        <v>1983615.43</v>
      </c>
      <c r="Y257" s="120">
        <v>51782.86</v>
      </c>
      <c r="Z257" s="119">
        <f t="shared" si="48"/>
        <v>2035398.29</v>
      </c>
    </row>
    <row r="258" spans="1:26" ht="12.75" hidden="1" outlineLevel="1">
      <c r="A258" s="119" t="s">
        <v>749</v>
      </c>
      <c r="C258" s="120" t="s">
        <v>750</v>
      </c>
      <c r="D258" s="120" t="s">
        <v>751</v>
      </c>
      <c r="E258" s="119">
        <v>0</v>
      </c>
      <c r="F258" s="119">
        <v>1550204.55</v>
      </c>
      <c r="G258" s="120">
        <f t="shared" si="42"/>
        <v>1550204.55</v>
      </c>
      <c r="H258" s="119">
        <v>1368438.73</v>
      </c>
      <c r="I258" s="119">
        <v>0</v>
      </c>
      <c r="J258" s="119">
        <v>0</v>
      </c>
      <c r="K258" s="119">
        <v>0</v>
      </c>
      <c r="L258" s="119">
        <f t="shared" si="43"/>
        <v>0</v>
      </c>
      <c r="M258" s="119">
        <v>0</v>
      </c>
      <c r="N258" s="119">
        <v>0</v>
      </c>
      <c r="O258" s="119">
        <v>0</v>
      </c>
      <c r="P258" s="119">
        <f t="shared" si="44"/>
        <v>0</v>
      </c>
      <c r="Q258" s="120">
        <v>0</v>
      </c>
      <c r="R258" s="120">
        <v>0</v>
      </c>
      <c r="S258" s="120">
        <v>0</v>
      </c>
      <c r="T258" s="120">
        <v>0</v>
      </c>
      <c r="U258" s="120">
        <f t="shared" si="45"/>
        <v>0</v>
      </c>
      <c r="V258" s="120">
        <f t="shared" si="46"/>
        <v>2918643.2800000003</v>
      </c>
      <c r="W258" s="119">
        <v>0</v>
      </c>
      <c r="X258" s="119">
        <f t="shared" si="47"/>
        <v>2918643.2800000003</v>
      </c>
      <c r="Y258" s="120">
        <v>0</v>
      </c>
      <c r="Z258" s="119">
        <f t="shared" si="48"/>
        <v>2918643.2800000003</v>
      </c>
    </row>
    <row r="259" spans="1:26" ht="12.75" hidden="1" outlineLevel="1">
      <c r="A259" s="119" t="s">
        <v>752</v>
      </c>
      <c r="C259" s="120" t="s">
        <v>753</v>
      </c>
      <c r="D259" s="120" t="s">
        <v>754</v>
      </c>
      <c r="E259" s="119">
        <v>0</v>
      </c>
      <c r="F259" s="119">
        <v>19964.1</v>
      </c>
      <c r="G259" s="120">
        <f t="shared" si="42"/>
        <v>19964.1</v>
      </c>
      <c r="H259" s="119">
        <v>10977.44</v>
      </c>
      <c r="I259" s="119">
        <v>0</v>
      </c>
      <c r="J259" s="119">
        <v>0</v>
      </c>
      <c r="K259" s="119">
        <v>0</v>
      </c>
      <c r="L259" s="119">
        <f t="shared" si="43"/>
        <v>0</v>
      </c>
      <c r="M259" s="119">
        <v>0</v>
      </c>
      <c r="N259" s="119">
        <v>0</v>
      </c>
      <c r="O259" s="119">
        <v>0</v>
      </c>
      <c r="P259" s="119">
        <f t="shared" si="44"/>
        <v>0</v>
      </c>
      <c r="Q259" s="120">
        <v>0</v>
      </c>
      <c r="R259" s="120">
        <v>0</v>
      </c>
      <c r="S259" s="120">
        <v>0</v>
      </c>
      <c r="T259" s="120">
        <v>0</v>
      </c>
      <c r="U259" s="120">
        <f t="shared" si="45"/>
        <v>0</v>
      </c>
      <c r="V259" s="120">
        <f t="shared" si="46"/>
        <v>30941.54</v>
      </c>
      <c r="W259" s="119">
        <v>0</v>
      </c>
      <c r="X259" s="119">
        <f t="shared" si="47"/>
        <v>30941.54</v>
      </c>
      <c r="Y259" s="120">
        <v>0</v>
      </c>
      <c r="Z259" s="119">
        <f t="shared" si="48"/>
        <v>30941.54</v>
      </c>
    </row>
    <row r="260" spans="1:26" ht="12.75" hidden="1" outlineLevel="1">
      <c r="A260" s="119" t="s">
        <v>755</v>
      </c>
      <c r="C260" s="120" t="s">
        <v>756</v>
      </c>
      <c r="D260" s="120" t="s">
        <v>757</v>
      </c>
      <c r="E260" s="119">
        <v>2180</v>
      </c>
      <c r="F260" s="119">
        <v>827.5</v>
      </c>
      <c r="G260" s="120">
        <f t="shared" si="42"/>
        <v>3007.5</v>
      </c>
      <c r="H260" s="119">
        <v>50040</v>
      </c>
      <c r="I260" s="119">
        <v>0</v>
      </c>
      <c r="J260" s="119">
        <v>0</v>
      </c>
      <c r="K260" s="119">
        <v>0</v>
      </c>
      <c r="L260" s="119">
        <f t="shared" si="43"/>
        <v>0</v>
      </c>
      <c r="M260" s="119">
        <v>0</v>
      </c>
      <c r="N260" s="119">
        <v>0</v>
      </c>
      <c r="O260" s="119">
        <v>0</v>
      </c>
      <c r="P260" s="119">
        <f t="shared" si="44"/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f t="shared" si="45"/>
        <v>0</v>
      </c>
      <c r="V260" s="120">
        <f t="shared" si="46"/>
        <v>53047.5</v>
      </c>
      <c r="W260" s="119">
        <v>0</v>
      </c>
      <c r="X260" s="119">
        <f t="shared" si="47"/>
        <v>53047.5</v>
      </c>
      <c r="Y260" s="120">
        <v>0</v>
      </c>
      <c r="Z260" s="119">
        <f t="shared" si="48"/>
        <v>53047.5</v>
      </c>
    </row>
    <row r="261" spans="1:26" ht="12.75" hidden="1" outlineLevel="1">
      <c r="A261" s="119" t="s">
        <v>758</v>
      </c>
      <c r="C261" s="120" t="s">
        <v>759</v>
      </c>
      <c r="D261" s="120" t="s">
        <v>760</v>
      </c>
      <c r="E261" s="119">
        <v>0</v>
      </c>
      <c r="F261" s="119">
        <v>117807.17</v>
      </c>
      <c r="G261" s="120">
        <f t="shared" si="42"/>
        <v>117807.17</v>
      </c>
      <c r="H261" s="119">
        <v>0</v>
      </c>
      <c r="I261" s="119">
        <v>0</v>
      </c>
      <c r="J261" s="119">
        <v>0</v>
      </c>
      <c r="K261" s="119">
        <v>0</v>
      </c>
      <c r="L261" s="119">
        <f t="shared" si="43"/>
        <v>0</v>
      </c>
      <c r="M261" s="119">
        <v>0</v>
      </c>
      <c r="N261" s="119">
        <v>0</v>
      </c>
      <c r="O261" s="119">
        <v>0</v>
      </c>
      <c r="P261" s="119">
        <f t="shared" si="44"/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f t="shared" si="45"/>
        <v>0</v>
      </c>
      <c r="V261" s="120">
        <f t="shared" si="46"/>
        <v>117807.17</v>
      </c>
      <c r="W261" s="119">
        <v>0</v>
      </c>
      <c r="X261" s="119">
        <f t="shared" si="47"/>
        <v>117807.17</v>
      </c>
      <c r="Y261" s="120">
        <v>0</v>
      </c>
      <c r="Z261" s="119">
        <f t="shared" si="48"/>
        <v>117807.17</v>
      </c>
    </row>
    <row r="262" spans="1:26" ht="12.75" hidden="1" outlineLevel="1">
      <c r="A262" s="119" t="s">
        <v>761</v>
      </c>
      <c r="C262" s="120" t="s">
        <v>762</v>
      </c>
      <c r="D262" s="120" t="s">
        <v>763</v>
      </c>
      <c r="E262" s="119">
        <v>0</v>
      </c>
      <c r="F262" s="119">
        <v>49880.78</v>
      </c>
      <c r="G262" s="120">
        <f t="shared" si="42"/>
        <v>49880.78</v>
      </c>
      <c r="H262" s="119">
        <v>9334.96</v>
      </c>
      <c r="I262" s="119">
        <v>0</v>
      </c>
      <c r="J262" s="119">
        <v>0</v>
      </c>
      <c r="K262" s="119">
        <v>21</v>
      </c>
      <c r="L262" s="119">
        <f t="shared" si="43"/>
        <v>21</v>
      </c>
      <c r="M262" s="119">
        <v>0</v>
      </c>
      <c r="N262" s="119">
        <v>0</v>
      </c>
      <c r="O262" s="119">
        <v>0</v>
      </c>
      <c r="P262" s="119">
        <f t="shared" si="44"/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f t="shared" si="45"/>
        <v>0</v>
      </c>
      <c r="V262" s="120">
        <f t="shared" si="46"/>
        <v>59236.74</v>
      </c>
      <c r="W262" s="119">
        <v>0</v>
      </c>
      <c r="X262" s="119">
        <f t="shared" si="47"/>
        <v>59236.74</v>
      </c>
      <c r="Y262" s="120">
        <v>593.18</v>
      </c>
      <c r="Z262" s="119">
        <f t="shared" si="48"/>
        <v>59829.92</v>
      </c>
    </row>
    <row r="263" spans="1:26" ht="12.75" hidden="1" outlineLevel="1">
      <c r="A263" s="119" t="s">
        <v>764</v>
      </c>
      <c r="C263" s="120" t="s">
        <v>765</v>
      </c>
      <c r="D263" s="120" t="s">
        <v>766</v>
      </c>
      <c r="E263" s="119">
        <v>0</v>
      </c>
      <c r="F263" s="119">
        <v>24439.3</v>
      </c>
      <c r="G263" s="120">
        <f t="shared" si="42"/>
        <v>24439.3</v>
      </c>
      <c r="H263" s="119">
        <v>45.84</v>
      </c>
      <c r="I263" s="119">
        <v>0</v>
      </c>
      <c r="J263" s="119">
        <v>0</v>
      </c>
      <c r="K263" s="119">
        <v>0</v>
      </c>
      <c r="L263" s="119">
        <f t="shared" si="43"/>
        <v>0</v>
      </c>
      <c r="M263" s="119">
        <v>0</v>
      </c>
      <c r="N263" s="119">
        <v>0</v>
      </c>
      <c r="O263" s="119">
        <v>0</v>
      </c>
      <c r="P263" s="119">
        <f t="shared" si="44"/>
        <v>0</v>
      </c>
      <c r="Q263" s="120">
        <v>51.84</v>
      </c>
      <c r="R263" s="120">
        <v>0</v>
      </c>
      <c r="S263" s="120">
        <v>0</v>
      </c>
      <c r="T263" s="120">
        <v>0</v>
      </c>
      <c r="U263" s="120">
        <f t="shared" si="45"/>
        <v>51.84</v>
      </c>
      <c r="V263" s="120">
        <f t="shared" si="46"/>
        <v>24536.98</v>
      </c>
      <c r="W263" s="119">
        <v>0</v>
      </c>
      <c r="X263" s="119">
        <f t="shared" si="47"/>
        <v>24536.98</v>
      </c>
      <c r="Y263" s="120">
        <v>28362.16</v>
      </c>
      <c r="Z263" s="119">
        <f t="shared" si="48"/>
        <v>52899.14</v>
      </c>
    </row>
    <row r="264" spans="1:26" ht="12.75" hidden="1" outlineLevel="1">
      <c r="A264" s="119" t="s">
        <v>767</v>
      </c>
      <c r="C264" s="120" t="s">
        <v>768</v>
      </c>
      <c r="D264" s="120" t="s">
        <v>769</v>
      </c>
      <c r="E264" s="119">
        <v>0</v>
      </c>
      <c r="F264" s="119">
        <v>6290.02</v>
      </c>
      <c r="G264" s="120">
        <f t="shared" si="42"/>
        <v>6290.02</v>
      </c>
      <c r="H264" s="119">
        <v>0</v>
      </c>
      <c r="I264" s="119">
        <v>0</v>
      </c>
      <c r="J264" s="119">
        <v>0</v>
      </c>
      <c r="K264" s="119">
        <v>0</v>
      </c>
      <c r="L264" s="119">
        <f t="shared" si="43"/>
        <v>0</v>
      </c>
      <c r="M264" s="119">
        <v>0</v>
      </c>
      <c r="N264" s="119">
        <v>0</v>
      </c>
      <c r="O264" s="119">
        <v>0</v>
      </c>
      <c r="P264" s="119">
        <f t="shared" si="44"/>
        <v>0</v>
      </c>
      <c r="Q264" s="120">
        <v>0</v>
      </c>
      <c r="R264" s="120">
        <v>0</v>
      </c>
      <c r="S264" s="120">
        <v>0</v>
      </c>
      <c r="T264" s="120">
        <v>0</v>
      </c>
      <c r="U264" s="120">
        <f t="shared" si="45"/>
        <v>0</v>
      </c>
      <c r="V264" s="120">
        <f t="shared" si="46"/>
        <v>6290.02</v>
      </c>
      <c r="W264" s="119">
        <v>0</v>
      </c>
      <c r="X264" s="119">
        <f t="shared" si="47"/>
        <v>6290.02</v>
      </c>
      <c r="Y264" s="120">
        <v>0</v>
      </c>
      <c r="Z264" s="119">
        <f t="shared" si="48"/>
        <v>6290.02</v>
      </c>
    </row>
    <row r="265" spans="1:26" ht="12.75" hidden="1" outlineLevel="1">
      <c r="A265" s="119" t="s">
        <v>770</v>
      </c>
      <c r="C265" s="120" t="s">
        <v>771</v>
      </c>
      <c r="D265" s="120" t="s">
        <v>772</v>
      </c>
      <c r="E265" s="119">
        <v>0</v>
      </c>
      <c r="F265" s="119">
        <v>16680.99</v>
      </c>
      <c r="G265" s="120">
        <f t="shared" si="42"/>
        <v>16680.99</v>
      </c>
      <c r="H265" s="119">
        <v>0</v>
      </c>
      <c r="I265" s="119">
        <v>0</v>
      </c>
      <c r="J265" s="119">
        <v>0</v>
      </c>
      <c r="K265" s="119">
        <v>0</v>
      </c>
      <c r="L265" s="119">
        <f t="shared" si="43"/>
        <v>0</v>
      </c>
      <c r="M265" s="119">
        <v>0</v>
      </c>
      <c r="N265" s="119">
        <v>0</v>
      </c>
      <c r="O265" s="119">
        <v>0</v>
      </c>
      <c r="P265" s="119">
        <f t="shared" si="44"/>
        <v>0</v>
      </c>
      <c r="Q265" s="120">
        <v>0</v>
      </c>
      <c r="R265" s="120">
        <v>0</v>
      </c>
      <c r="S265" s="120">
        <v>0</v>
      </c>
      <c r="T265" s="120">
        <v>0</v>
      </c>
      <c r="U265" s="120">
        <f t="shared" si="45"/>
        <v>0</v>
      </c>
      <c r="V265" s="120">
        <f t="shared" si="46"/>
        <v>16680.99</v>
      </c>
      <c r="W265" s="119">
        <v>0</v>
      </c>
      <c r="X265" s="119">
        <f t="shared" si="47"/>
        <v>16680.99</v>
      </c>
      <c r="Y265" s="120">
        <v>20466.5</v>
      </c>
      <c r="Z265" s="119">
        <f t="shared" si="48"/>
        <v>37147.490000000005</v>
      </c>
    </row>
    <row r="266" spans="1:26" ht="12.75" hidden="1" outlineLevel="1">
      <c r="A266" s="119" t="s">
        <v>773</v>
      </c>
      <c r="C266" s="120" t="s">
        <v>774</v>
      </c>
      <c r="D266" s="120" t="s">
        <v>775</v>
      </c>
      <c r="E266" s="119">
        <v>0</v>
      </c>
      <c r="F266" s="119">
        <v>93557.86</v>
      </c>
      <c r="G266" s="120">
        <f t="shared" si="42"/>
        <v>93557.86</v>
      </c>
      <c r="H266" s="119">
        <v>-1288.35</v>
      </c>
      <c r="I266" s="119">
        <v>0</v>
      </c>
      <c r="J266" s="119">
        <v>0</v>
      </c>
      <c r="K266" s="119">
        <v>0</v>
      </c>
      <c r="L266" s="119">
        <f t="shared" si="43"/>
        <v>0</v>
      </c>
      <c r="M266" s="119">
        <v>0</v>
      </c>
      <c r="N266" s="119">
        <v>0</v>
      </c>
      <c r="O266" s="119">
        <v>0</v>
      </c>
      <c r="P266" s="119">
        <f t="shared" si="44"/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f t="shared" si="45"/>
        <v>0</v>
      </c>
      <c r="V266" s="120">
        <f t="shared" si="46"/>
        <v>92269.51</v>
      </c>
      <c r="W266" s="119">
        <v>0</v>
      </c>
      <c r="X266" s="119">
        <f t="shared" si="47"/>
        <v>92269.51</v>
      </c>
      <c r="Y266" s="120">
        <v>9079.38</v>
      </c>
      <c r="Z266" s="119">
        <f t="shared" si="48"/>
        <v>101348.89</v>
      </c>
    </row>
    <row r="267" spans="1:26" ht="12.75" hidden="1" outlineLevel="1">
      <c r="A267" s="119" t="s">
        <v>776</v>
      </c>
      <c r="C267" s="120" t="s">
        <v>777</v>
      </c>
      <c r="D267" s="120" t="s">
        <v>778</v>
      </c>
      <c r="E267" s="119">
        <v>0</v>
      </c>
      <c r="F267" s="119">
        <v>211560.82</v>
      </c>
      <c r="G267" s="120">
        <f t="shared" si="42"/>
        <v>211560.82</v>
      </c>
      <c r="H267" s="119">
        <v>196653.79</v>
      </c>
      <c r="I267" s="119">
        <v>0</v>
      </c>
      <c r="J267" s="119">
        <v>0</v>
      </c>
      <c r="K267" s="119">
        <v>0</v>
      </c>
      <c r="L267" s="119">
        <f t="shared" si="43"/>
        <v>0</v>
      </c>
      <c r="M267" s="119">
        <v>0</v>
      </c>
      <c r="N267" s="119">
        <v>0</v>
      </c>
      <c r="O267" s="119">
        <v>0</v>
      </c>
      <c r="P267" s="119">
        <f t="shared" si="44"/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f t="shared" si="45"/>
        <v>0</v>
      </c>
      <c r="V267" s="120">
        <f t="shared" si="46"/>
        <v>408214.61</v>
      </c>
      <c r="W267" s="119">
        <v>0</v>
      </c>
      <c r="X267" s="119">
        <f t="shared" si="47"/>
        <v>408214.61</v>
      </c>
      <c r="Y267" s="120">
        <v>881.25</v>
      </c>
      <c r="Z267" s="119">
        <f t="shared" si="48"/>
        <v>409095.86</v>
      </c>
    </row>
    <row r="268" spans="1:26" ht="12.75" hidden="1" outlineLevel="1">
      <c r="A268" s="119" t="s">
        <v>779</v>
      </c>
      <c r="C268" s="120" t="s">
        <v>780</v>
      </c>
      <c r="D268" s="120" t="s">
        <v>781</v>
      </c>
      <c r="E268" s="119">
        <v>0</v>
      </c>
      <c r="F268" s="119">
        <v>466586.66</v>
      </c>
      <c r="G268" s="120">
        <f t="shared" si="42"/>
        <v>466586.66</v>
      </c>
      <c r="H268" s="119">
        <v>14833.46</v>
      </c>
      <c r="I268" s="119">
        <v>0</v>
      </c>
      <c r="J268" s="119">
        <v>0</v>
      </c>
      <c r="K268" s="119">
        <v>0</v>
      </c>
      <c r="L268" s="119">
        <f t="shared" si="43"/>
        <v>0</v>
      </c>
      <c r="M268" s="119">
        <v>0</v>
      </c>
      <c r="N268" s="119">
        <v>0</v>
      </c>
      <c r="O268" s="119">
        <v>0</v>
      </c>
      <c r="P268" s="119">
        <f t="shared" si="44"/>
        <v>0</v>
      </c>
      <c r="Q268" s="120">
        <v>0</v>
      </c>
      <c r="R268" s="120">
        <v>0</v>
      </c>
      <c r="S268" s="120">
        <v>0</v>
      </c>
      <c r="T268" s="120">
        <v>0</v>
      </c>
      <c r="U268" s="120">
        <f t="shared" si="45"/>
        <v>0</v>
      </c>
      <c r="V268" s="120">
        <f t="shared" si="46"/>
        <v>481420.12</v>
      </c>
      <c r="W268" s="119">
        <v>0</v>
      </c>
      <c r="X268" s="119">
        <f t="shared" si="47"/>
        <v>481420.12</v>
      </c>
      <c r="Y268" s="120">
        <v>0</v>
      </c>
      <c r="Z268" s="119">
        <f t="shared" si="48"/>
        <v>481420.12</v>
      </c>
    </row>
    <row r="269" spans="1:26" ht="12.75" hidden="1" outlineLevel="1">
      <c r="A269" s="119" t="s">
        <v>782</v>
      </c>
      <c r="C269" s="120" t="s">
        <v>783</v>
      </c>
      <c r="D269" s="120" t="s">
        <v>784</v>
      </c>
      <c r="E269" s="119">
        <v>0</v>
      </c>
      <c r="F269" s="119">
        <v>21902.16</v>
      </c>
      <c r="G269" s="120">
        <f t="shared" si="42"/>
        <v>21902.16</v>
      </c>
      <c r="H269" s="119">
        <v>0</v>
      </c>
      <c r="I269" s="119">
        <v>0</v>
      </c>
      <c r="J269" s="119">
        <v>0</v>
      </c>
      <c r="K269" s="119">
        <v>0</v>
      </c>
      <c r="L269" s="119">
        <f t="shared" si="43"/>
        <v>0</v>
      </c>
      <c r="M269" s="119">
        <v>0</v>
      </c>
      <c r="N269" s="119">
        <v>0</v>
      </c>
      <c r="O269" s="119">
        <v>0</v>
      </c>
      <c r="P269" s="119">
        <f t="shared" si="44"/>
        <v>0</v>
      </c>
      <c r="Q269" s="120">
        <v>0</v>
      </c>
      <c r="R269" s="120">
        <v>0</v>
      </c>
      <c r="S269" s="120">
        <v>0</v>
      </c>
      <c r="T269" s="120">
        <v>0</v>
      </c>
      <c r="U269" s="120">
        <f t="shared" si="45"/>
        <v>0</v>
      </c>
      <c r="V269" s="120">
        <f t="shared" si="46"/>
        <v>21902.16</v>
      </c>
      <c r="W269" s="119">
        <v>0</v>
      </c>
      <c r="X269" s="119">
        <f t="shared" si="47"/>
        <v>21902.16</v>
      </c>
      <c r="Y269" s="120">
        <v>27816.92</v>
      </c>
      <c r="Z269" s="119">
        <f t="shared" si="48"/>
        <v>49719.08</v>
      </c>
    </row>
    <row r="270" spans="1:26" ht="12.75" hidden="1" outlineLevel="1">
      <c r="A270" s="119" t="s">
        <v>785</v>
      </c>
      <c r="C270" s="120" t="s">
        <v>786</v>
      </c>
      <c r="D270" s="120" t="s">
        <v>787</v>
      </c>
      <c r="E270" s="119">
        <v>0</v>
      </c>
      <c r="F270" s="119">
        <v>86948.85</v>
      </c>
      <c r="G270" s="120">
        <f t="shared" si="42"/>
        <v>86948.85</v>
      </c>
      <c r="H270" s="119">
        <v>87829</v>
      </c>
      <c r="I270" s="119">
        <v>0</v>
      </c>
      <c r="J270" s="119">
        <v>0</v>
      </c>
      <c r="K270" s="119">
        <v>0</v>
      </c>
      <c r="L270" s="119">
        <f t="shared" si="43"/>
        <v>0</v>
      </c>
      <c r="M270" s="119">
        <v>0</v>
      </c>
      <c r="N270" s="119">
        <v>0</v>
      </c>
      <c r="O270" s="119">
        <v>0</v>
      </c>
      <c r="P270" s="119">
        <f t="shared" si="44"/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f t="shared" si="45"/>
        <v>0</v>
      </c>
      <c r="V270" s="120">
        <f t="shared" si="46"/>
        <v>174777.85</v>
      </c>
      <c r="W270" s="119">
        <v>0</v>
      </c>
      <c r="X270" s="119">
        <f t="shared" si="47"/>
        <v>174777.85</v>
      </c>
      <c r="Y270" s="120">
        <v>0</v>
      </c>
      <c r="Z270" s="119">
        <f t="shared" si="48"/>
        <v>174777.85</v>
      </c>
    </row>
    <row r="271" spans="1:26" ht="12.75" hidden="1" outlineLevel="1">
      <c r="A271" s="119" t="s">
        <v>788</v>
      </c>
      <c r="C271" s="120" t="s">
        <v>789</v>
      </c>
      <c r="D271" s="120" t="s">
        <v>790</v>
      </c>
      <c r="E271" s="119">
        <v>0</v>
      </c>
      <c r="F271" s="119">
        <v>420</v>
      </c>
      <c r="G271" s="120">
        <f t="shared" si="42"/>
        <v>420</v>
      </c>
      <c r="H271" s="119">
        <v>0</v>
      </c>
      <c r="I271" s="119">
        <v>0</v>
      </c>
      <c r="J271" s="119">
        <v>0</v>
      </c>
      <c r="K271" s="119">
        <v>0</v>
      </c>
      <c r="L271" s="119">
        <f t="shared" si="43"/>
        <v>0</v>
      </c>
      <c r="M271" s="119">
        <v>0</v>
      </c>
      <c r="N271" s="119">
        <v>0</v>
      </c>
      <c r="O271" s="119">
        <v>0</v>
      </c>
      <c r="P271" s="119">
        <f t="shared" si="44"/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f t="shared" si="45"/>
        <v>0</v>
      </c>
      <c r="V271" s="120">
        <f t="shared" si="46"/>
        <v>420</v>
      </c>
      <c r="W271" s="119">
        <v>0</v>
      </c>
      <c r="X271" s="119">
        <f t="shared" si="47"/>
        <v>420</v>
      </c>
      <c r="Y271" s="120">
        <v>0</v>
      </c>
      <c r="Z271" s="119">
        <f t="shared" si="48"/>
        <v>420</v>
      </c>
    </row>
    <row r="272" spans="1:26" ht="12.75" hidden="1" outlineLevel="1">
      <c r="A272" s="119" t="s">
        <v>791</v>
      </c>
      <c r="C272" s="120" t="s">
        <v>792</v>
      </c>
      <c r="D272" s="120" t="s">
        <v>793</v>
      </c>
      <c r="E272" s="119">
        <v>0</v>
      </c>
      <c r="F272" s="119">
        <v>829.8</v>
      </c>
      <c r="G272" s="120">
        <f t="shared" si="42"/>
        <v>829.8</v>
      </c>
      <c r="H272" s="119">
        <v>314</v>
      </c>
      <c r="I272" s="119">
        <v>0</v>
      </c>
      <c r="J272" s="119">
        <v>0</v>
      </c>
      <c r="K272" s="119">
        <v>0</v>
      </c>
      <c r="L272" s="119">
        <f t="shared" si="43"/>
        <v>0</v>
      </c>
      <c r="M272" s="119">
        <v>0</v>
      </c>
      <c r="N272" s="119">
        <v>0</v>
      </c>
      <c r="O272" s="119">
        <v>0</v>
      </c>
      <c r="P272" s="119">
        <f t="shared" si="44"/>
        <v>0</v>
      </c>
      <c r="Q272" s="120">
        <v>0</v>
      </c>
      <c r="R272" s="120">
        <v>0</v>
      </c>
      <c r="S272" s="120">
        <v>0</v>
      </c>
      <c r="T272" s="120">
        <v>0</v>
      </c>
      <c r="U272" s="120">
        <f t="shared" si="45"/>
        <v>0</v>
      </c>
      <c r="V272" s="120">
        <f t="shared" si="46"/>
        <v>1143.8</v>
      </c>
      <c r="W272" s="119">
        <v>0</v>
      </c>
      <c r="X272" s="119">
        <f t="shared" si="47"/>
        <v>1143.8</v>
      </c>
      <c r="Y272" s="120">
        <v>0</v>
      </c>
      <c r="Z272" s="119">
        <f t="shared" si="48"/>
        <v>1143.8</v>
      </c>
    </row>
    <row r="273" spans="1:26" ht="12.75" hidden="1" outlineLevel="1">
      <c r="A273" s="119" t="s">
        <v>794</v>
      </c>
      <c r="C273" s="120" t="s">
        <v>795</v>
      </c>
      <c r="D273" s="120" t="s">
        <v>796</v>
      </c>
      <c r="E273" s="119">
        <v>0</v>
      </c>
      <c r="F273" s="119">
        <v>77473.56</v>
      </c>
      <c r="G273" s="120">
        <f t="shared" si="42"/>
        <v>77473.56</v>
      </c>
      <c r="H273" s="119">
        <v>5427.18</v>
      </c>
      <c r="I273" s="119">
        <v>0</v>
      </c>
      <c r="J273" s="119">
        <v>0</v>
      </c>
      <c r="K273" s="119">
        <v>0</v>
      </c>
      <c r="L273" s="119">
        <f t="shared" si="43"/>
        <v>0</v>
      </c>
      <c r="M273" s="119">
        <v>0</v>
      </c>
      <c r="N273" s="119">
        <v>0</v>
      </c>
      <c r="O273" s="119">
        <v>0</v>
      </c>
      <c r="P273" s="119">
        <f t="shared" si="44"/>
        <v>0</v>
      </c>
      <c r="Q273" s="120">
        <v>0</v>
      </c>
      <c r="R273" s="120">
        <v>0</v>
      </c>
      <c r="S273" s="120">
        <v>0</v>
      </c>
      <c r="T273" s="120">
        <v>0</v>
      </c>
      <c r="U273" s="120">
        <f t="shared" si="45"/>
        <v>0</v>
      </c>
      <c r="V273" s="120">
        <f t="shared" si="46"/>
        <v>82900.73999999999</v>
      </c>
      <c r="W273" s="119">
        <v>0</v>
      </c>
      <c r="X273" s="119">
        <f t="shared" si="47"/>
        <v>82900.73999999999</v>
      </c>
      <c r="Y273" s="120">
        <v>264955.83</v>
      </c>
      <c r="Z273" s="119">
        <f t="shared" si="48"/>
        <v>347856.57</v>
      </c>
    </row>
    <row r="274" spans="1:26" ht="12.75" hidden="1" outlineLevel="1">
      <c r="A274" s="119" t="s">
        <v>797</v>
      </c>
      <c r="C274" s="120" t="s">
        <v>798</v>
      </c>
      <c r="D274" s="120" t="s">
        <v>799</v>
      </c>
      <c r="E274" s="119">
        <v>0</v>
      </c>
      <c r="F274" s="119">
        <v>0</v>
      </c>
      <c r="G274" s="120">
        <f t="shared" si="42"/>
        <v>0</v>
      </c>
      <c r="H274" s="119">
        <v>1928304.56</v>
      </c>
      <c r="I274" s="119">
        <v>0</v>
      </c>
      <c r="J274" s="119">
        <v>0</v>
      </c>
      <c r="K274" s="119">
        <v>0</v>
      </c>
      <c r="L274" s="119">
        <f t="shared" si="43"/>
        <v>0</v>
      </c>
      <c r="M274" s="119">
        <v>0</v>
      </c>
      <c r="N274" s="119">
        <v>0</v>
      </c>
      <c r="O274" s="119">
        <v>0</v>
      </c>
      <c r="P274" s="119">
        <f t="shared" si="44"/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f t="shared" si="45"/>
        <v>0</v>
      </c>
      <c r="V274" s="120">
        <f t="shared" si="46"/>
        <v>1928304.56</v>
      </c>
      <c r="W274" s="119">
        <v>0</v>
      </c>
      <c r="X274" s="119">
        <f t="shared" si="47"/>
        <v>1928304.56</v>
      </c>
      <c r="Y274" s="120">
        <v>0</v>
      </c>
      <c r="Z274" s="119">
        <f t="shared" si="48"/>
        <v>1928304.56</v>
      </c>
    </row>
    <row r="275" spans="1:26" ht="12.75" hidden="1" outlineLevel="1">
      <c r="A275" s="119" t="s">
        <v>800</v>
      </c>
      <c r="C275" s="120" t="s">
        <v>801</v>
      </c>
      <c r="D275" s="120" t="s">
        <v>802</v>
      </c>
      <c r="E275" s="119">
        <v>0</v>
      </c>
      <c r="F275" s="119">
        <v>500</v>
      </c>
      <c r="G275" s="120">
        <f t="shared" si="42"/>
        <v>500</v>
      </c>
      <c r="H275" s="119">
        <v>0</v>
      </c>
      <c r="I275" s="119">
        <v>0</v>
      </c>
      <c r="J275" s="119">
        <v>0</v>
      </c>
      <c r="K275" s="119">
        <v>0</v>
      </c>
      <c r="L275" s="119">
        <f t="shared" si="43"/>
        <v>0</v>
      </c>
      <c r="M275" s="119">
        <v>0</v>
      </c>
      <c r="N275" s="119">
        <v>0</v>
      </c>
      <c r="O275" s="119">
        <v>0</v>
      </c>
      <c r="P275" s="119">
        <f t="shared" si="44"/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f t="shared" si="45"/>
        <v>0</v>
      </c>
      <c r="V275" s="120">
        <f t="shared" si="46"/>
        <v>500</v>
      </c>
      <c r="W275" s="119">
        <v>0</v>
      </c>
      <c r="X275" s="119">
        <f t="shared" si="47"/>
        <v>500</v>
      </c>
      <c r="Y275" s="120">
        <v>0</v>
      </c>
      <c r="Z275" s="119">
        <f t="shared" si="48"/>
        <v>500</v>
      </c>
    </row>
    <row r="276" spans="1:26" ht="12.75" hidden="1" outlineLevel="1">
      <c r="A276" s="119" t="s">
        <v>803</v>
      </c>
      <c r="C276" s="120" t="s">
        <v>804</v>
      </c>
      <c r="D276" s="120" t="s">
        <v>805</v>
      </c>
      <c r="E276" s="119">
        <v>0</v>
      </c>
      <c r="F276" s="119">
        <v>0</v>
      </c>
      <c r="G276" s="120">
        <f t="shared" si="42"/>
        <v>0</v>
      </c>
      <c r="H276" s="119">
        <v>3287925.38</v>
      </c>
      <c r="I276" s="119">
        <v>0</v>
      </c>
      <c r="J276" s="119">
        <v>0</v>
      </c>
      <c r="K276" s="119">
        <v>0</v>
      </c>
      <c r="L276" s="119">
        <f t="shared" si="43"/>
        <v>0</v>
      </c>
      <c r="M276" s="119">
        <v>0</v>
      </c>
      <c r="N276" s="119">
        <v>0</v>
      </c>
      <c r="O276" s="119">
        <v>0</v>
      </c>
      <c r="P276" s="119">
        <f t="shared" si="44"/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f t="shared" si="45"/>
        <v>0</v>
      </c>
      <c r="V276" s="120">
        <f t="shared" si="46"/>
        <v>3287925.38</v>
      </c>
      <c r="W276" s="119">
        <v>0</v>
      </c>
      <c r="X276" s="119">
        <f t="shared" si="47"/>
        <v>3287925.38</v>
      </c>
      <c r="Y276" s="120">
        <v>0</v>
      </c>
      <c r="Z276" s="119">
        <f t="shared" si="48"/>
        <v>3287925.38</v>
      </c>
    </row>
    <row r="277" spans="1:26" ht="12.75" hidden="1" outlineLevel="1">
      <c r="A277" s="119" t="s">
        <v>806</v>
      </c>
      <c r="C277" s="120" t="s">
        <v>807</v>
      </c>
      <c r="D277" s="120" t="s">
        <v>808</v>
      </c>
      <c r="E277" s="119">
        <v>0</v>
      </c>
      <c r="F277" s="119">
        <v>1336438.91</v>
      </c>
      <c r="G277" s="120">
        <f t="shared" si="42"/>
        <v>1336438.91</v>
      </c>
      <c r="H277" s="119">
        <v>29177.38</v>
      </c>
      <c r="I277" s="119">
        <v>0</v>
      </c>
      <c r="J277" s="119">
        <v>0</v>
      </c>
      <c r="K277" s="119">
        <v>0</v>
      </c>
      <c r="L277" s="119">
        <f t="shared" si="43"/>
        <v>0</v>
      </c>
      <c r="M277" s="119">
        <v>0</v>
      </c>
      <c r="N277" s="119">
        <v>0</v>
      </c>
      <c r="O277" s="119">
        <v>0</v>
      </c>
      <c r="P277" s="119">
        <f t="shared" si="44"/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f t="shared" si="45"/>
        <v>0</v>
      </c>
      <c r="V277" s="120">
        <f t="shared" si="46"/>
        <v>1365616.2899999998</v>
      </c>
      <c r="W277" s="119">
        <v>0</v>
      </c>
      <c r="X277" s="119">
        <f t="shared" si="47"/>
        <v>1365616.2899999998</v>
      </c>
      <c r="Y277" s="120">
        <v>0</v>
      </c>
      <c r="Z277" s="119">
        <f t="shared" si="48"/>
        <v>1365616.2899999998</v>
      </c>
    </row>
    <row r="278" spans="1:26" ht="12.75" hidden="1" outlineLevel="1">
      <c r="A278" s="119" t="s">
        <v>809</v>
      </c>
      <c r="C278" s="120" t="s">
        <v>810</v>
      </c>
      <c r="D278" s="120" t="s">
        <v>811</v>
      </c>
      <c r="E278" s="119">
        <v>0</v>
      </c>
      <c r="F278" s="119">
        <v>837135.59</v>
      </c>
      <c r="G278" s="120">
        <f t="shared" si="42"/>
        <v>837135.59</v>
      </c>
      <c r="H278" s="119">
        <v>86097.6</v>
      </c>
      <c r="I278" s="119">
        <v>0</v>
      </c>
      <c r="J278" s="119">
        <v>0</v>
      </c>
      <c r="K278" s="119">
        <v>0</v>
      </c>
      <c r="L278" s="119">
        <f t="shared" si="43"/>
        <v>0</v>
      </c>
      <c r="M278" s="119">
        <v>0</v>
      </c>
      <c r="N278" s="119">
        <v>0</v>
      </c>
      <c r="O278" s="119">
        <v>0</v>
      </c>
      <c r="P278" s="119">
        <f t="shared" si="44"/>
        <v>0</v>
      </c>
      <c r="Q278" s="120">
        <v>13693.14</v>
      </c>
      <c r="R278" s="120">
        <v>0</v>
      </c>
      <c r="S278" s="120">
        <v>0</v>
      </c>
      <c r="T278" s="120">
        <v>0</v>
      </c>
      <c r="U278" s="120">
        <f t="shared" si="45"/>
        <v>13693.14</v>
      </c>
      <c r="V278" s="120">
        <f t="shared" si="46"/>
        <v>936926.33</v>
      </c>
      <c r="W278" s="119">
        <v>0</v>
      </c>
      <c r="X278" s="119">
        <f t="shared" si="47"/>
        <v>936926.33</v>
      </c>
      <c r="Y278" s="120">
        <v>5466.4</v>
      </c>
      <c r="Z278" s="119">
        <f t="shared" si="48"/>
        <v>942392.73</v>
      </c>
    </row>
    <row r="279" spans="1:26" ht="12.75" hidden="1" outlineLevel="1">
      <c r="A279" s="119" t="s">
        <v>812</v>
      </c>
      <c r="C279" s="120" t="s">
        <v>813</v>
      </c>
      <c r="D279" s="120" t="s">
        <v>814</v>
      </c>
      <c r="E279" s="119">
        <v>0</v>
      </c>
      <c r="F279" s="119">
        <v>2894.79</v>
      </c>
      <c r="G279" s="120">
        <f t="shared" si="42"/>
        <v>2894.79</v>
      </c>
      <c r="H279" s="119">
        <v>0</v>
      </c>
      <c r="I279" s="119">
        <v>0</v>
      </c>
      <c r="J279" s="119">
        <v>0</v>
      </c>
      <c r="K279" s="119">
        <v>0</v>
      </c>
      <c r="L279" s="119">
        <f t="shared" si="43"/>
        <v>0</v>
      </c>
      <c r="M279" s="119">
        <v>0</v>
      </c>
      <c r="N279" s="119">
        <v>0</v>
      </c>
      <c r="O279" s="119">
        <v>0</v>
      </c>
      <c r="P279" s="119">
        <f t="shared" si="44"/>
        <v>0</v>
      </c>
      <c r="Q279" s="120">
        <v>0</v>
      </c>
      <c r="R279" s="120">
        <v>0</v>
      </c>
      <c r="S279" s="120">
        <v>0</v>
      </c>
      <c r="T279" s="120">
        <v>0</v>
      </c>
      <c r="U279" s="120">
        <f t="shared" si="45"/>
        <v>0</v>
      </c>
      <c r="V279" s="120">
        <f t="shared" si="46"/>
        <v>2894.79</v>
      </c>
      <c r="W279" s="119">
        <v>0</v>
      </c>
      <c r="X279" s="119">
        <f t="shared" si="47"/>
        <v>2894.79</v>
      </c>
      <c r="Y279" s="120">
        <v>0</v>
      </c>
      <c r="Z279" s="119">
        <f t="shared" si="48"/>
        <v>2894.79</v>
      </c>
    </row>
    <row r="280" spans="1:26" ht="12.75" hidden="1" outlineLevel="1">
      <c r="A280" s="119" t="s">
        <v>815</v>
      </c>
      <c r="C280" s="120" t="s">
        <v>816</v>
      </c>
      <c r="D280" s="120" t="s">
        <v>817</v>
      </c>
      <c r="E280" s="119">
        <v>0</v>
      </c>
      <c r="F280" s="119">
        <v>5483.32</v>
      </c>
      <c r="G280" s="120">
        <f t="shared" si="42"/>
        <v>5483.32</v>
      </c>
      <c r="H280" s="119">
        <v>0</v>
      </c>
      <c r="I280" s="119">
        <v>0</v>
      </c>
      <c r="J280" s="119">
        <v>0</v>
      </c>
      <c r="K280" s="119">
        <v>0</v>
      </c>
      <c r="L280" s="119">
        <f t="shared" si="43"/>
        <v>0</v>
      </c>
      <c r="M280" s="119">
        <v>0</v>
      </c>
      <c r="N280" s="119">
        <v>0</v>
      </c>
      <c r="O280" s="119">
        <v>0</v>
      </c>
      <c r="P280" s="119">
        <f t="shared" si="44"/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f t="shared" si="45"/>
        <v>0</v>
      </c>
      <c r="V280" s="120">
        <f t="shared" si="46"/>
        <v>5483.32</v>
      </c>
      <c r="W280" s="119">
        <v>0</v>
      </c>
      <c r="X280" s="119">
        <f t="shared" si="47"/>
        <v>5483.32</v>
      </c>
      <c r="Y280" s="120">
        <v>6787.08</v>
      </c>
      <c r="Z280" s="119">
        <f t="shared" si="48"/>
        <v>12270.4</v>
      </c>
    </row>
    <row r="281" spans="1:26" ht="12.75" hidden="1" outlineLevel="1">
      <c r="A281" s="119" t="s">
        <v>818</v>
      </c>
      <c r="C281" s="120" t="s">
        <v>819</v>
      </c>
      <c r="D281" s="120" t="s">
        <v>820</v>
      </c>
      <c r="E281" s="119">
        <v>0</v>
      </c>
      <c r="F281" s="119">
        <v>283338.88</v>
      </c>
      <c r="G281" s="120">
        <f t="shared" si="42"/>
        <v>283338.88</v>
      </c>
      <c r="H281" s="119">
        <v>10523.93</v>
      </c>
      <c r="I281" s="119">
        <v>0</v>
      </c>
      <c r="J281" s="119">
        <v>0</v>
      </c>
      <c r="K281" s="119">
        <v>0</v>
      </c>
      <c r="L281" s="119">
        <f t="shared" si="43"/>
        <v>0</v>
      </c>
      <c r="M281" s="119">
        <v>0</v>
      </c>
      <c r="N281" s="119">
        <v>0</v>
      </c>
      <c r="O281" s="119">
        <v>0</v>
      </c>
      <c r="P281" s="119">
        <f t="shared" si="44"/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f t="shared" si="45"/>
        <v>0</v>
      </c>
      <c r="V281" s="120">
        <f t="shared" si="46"/>
        <v>293862.81</v>
      </c>
      <c r="W281" s="119">
        <v>0</v>
      </c>
      <c r="X281" s="119">
        <f t="shared" si="47"/>
        <v>293862.81</v>
      </c>
      <c r="Y281" s="120">
        <v>0</v>
      </c>
      <c r="Z281" s="119">
        <f t="shared" si="48"/>
        <v>293862.81</v>
      </c>
    </row>
    <row r="282" spans="1:26" ht="12.75" hidden="1" outlineLevel="1">
      <c r="A282" s="119" t="s">
        <v>821</v>
      </c>
      <c r="C282" s="120" t="s">
        <v>822</v>
      </c>
      <c r="D282" s="120" t="s">
        <v>823</v>
      </c>
      <c r="E282" s="119">
        <v>0</v>
      </c>
      <c r="F282" s="119">
        <v>21709.52</v>
      </c>
      <c r="G282" s="120">
        <f t="shared" si="42"/>
        <v>21709.52</v>
      </c>
      <c r="H282" s="119">
        <v>1883.81</v>
      </c>
      <c r="I282" s="119">
        <v>0</v>
      </c>
      <c r="J282" s="119">
        <v>0</v>
      </c>
      <c r="K282" s="119">
        <v>0</v>
      </c>
      <c r="L282" s="119">
        <f t="shared" si="43"/>
        <v>0</v>
      </c>
      <c r="M282" s="119">
        <v>0</v>
      </c>
      <c r="N282" s="119">
        <v>0</v>
      </c>
      <c r="O282" s="119">
        <v>0</v>
      </c>
      <c r="P282" s="119">
        <f t="shared" si="44"/>
        <v>0</v>
      </c>
      <c r="Q282" s="120">
        <v>0</v>
      </c>
      <c r="R282" s="120">
        <v>0</v>
      </c>
      <c r="S282" s="120">
        <v>0</v>
      </c>
      <c r="T282" s="120">
        <v>0</v>
      </c>
      <c r="U282" s="120">
        <f t="shared" si="45"/>
        <v>0</v>
      </c>
      <c r="V282" s="120">
        <f t="shared" si="46"/>
        <v>23593.33</v>
      </c>
      <c r="W282" s="119">
        <v>0</v>
      </c>
      <c r="X282" s="119">
        <f t="shared" si="47"/>
        <v>23593.33</v>
      </c>
      <c r="Y282" s="120">
        <v>25727.61</v>
      </c>
      <c r="Z282" s="119">
        <f t="shared" si="48"/>
        <v>49320.94</v>
      </c>
    </row>
    <row r="283" spans="1:26" ht="12.75" hidden="1" outlineLevel="1">
      <c r="A283" s="119" t="s">
        <v>824</v>
      </c>
      <c r="C283" s="120" t="s">
        <v>825</v>
      </c>
      <c r="D283" s="120" t="s">
        <v>826</v>
      </c>
      <c r="E283" s="119">
        <v>0</v>
      </c>
      <c r="F283" s="119">
        <v>250098.15</v>
      </c>
      <c r="G283" s="120">
        <f t="shared" si="42"/>
        <v>250098.15</v>
      </c>
      <c r="H283" s="119">
        <v>24954.49</v>
      </c>
      <c r="I283" s="119">
        <v>0</v>
      </c>
      <c r="J283" s="119">
        <v>0</v>
      </c>
      <c r="K283" s="119">
        <v>0</v>
      </c>
      <c r="L283" s="119">
        <f t="shared" si="43"/>
        <v>0</v>
      </c>
      <c r="M283" s="119">
        <v>0</v>
      </c>
      <c r="N283" s="119">
        <v>0</v>
      </c>
      <c r="O283" s="119">
        <v>0</v>
      </c>
      <c r="P283" s="119">
        <f t="shared" si="44"/>
        <v>0</v>
      </c>
      <c r="Q283" s="120">
        <v>0</v>
      </c>
      <c r="R283" s="120">
        <v>0</v>
      </c>
      <c r="S283" s="120">
        <v>0</v>
      </c>
      <c r="T283" s="120">
        <v>0</v>
      </c>
      <c r="U283" s="120">
        <f t="shared" si="45"/>
        <v>0</v>
      </c>
      <c r="V283" s="120">
        <f t="shared" si="46"/>
        <v>275052.64</v>
      </c>
      <c r="W283" s="119">
        <v>0</v>
      </c>
      <c r="X283" s="119">
        <f t="shared" si="47"/>
        <v>275052.64</v>
      </c>
      <c r="Y283" s="120">
        <v>0</v>
      </c>
      <c r="Z283" s="119">
        <f t="shared" si="48"/>
        <v>275052.64</v>
      </c>
    </row>
    <row r="284" spans="1:26" ht="12.75" hidden="1" outlineLevel="1">
      <c r="A284" s="119" t="s">
        <v>827</v>
      </c>
      <c r="C284" s="120" t="s">
        <v>828</v>
      </c>
      <c r="D284" s="120" t="s">
        <v>829</v>
      </c>
      <c r="E284" s="119">
        <v>0</v>
      </c>
      <c r="F284" s="119">
        <v>586399.48</v>
      </c>
      <c r="G284" s="120">
        <f t="shared" si="42"/>
        <v>586399.48</v>
      </c>
      <c r="H284" s="119">
        <v>122856.94</v>
      </c>
      <c r="I284" s="119">
        <v>0</v>
      </c>
      <c r="J284" s="119">
        <v>0</v>
      </c>
      <c r="K284" s="119">
        <v>0</v>
      </c>
      <c r="L284" s="119">
        <f t="shared" si="43"/>
        <v>0</v>
      </c>
      <c r="M284" s="119">
        <v>0</v>
      </c>
      <c r="N284" s="119">
        <v>0</v>
      </c>
      <c r="O284" s="119">
        <v>0</v>
      </c>
      <c r="P284" s="119">
        <f t="shared" si="44"/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f t="shared" si="45"/>
        <v>0</v>
      </c>
      <c r="V284" s="120">
        <f t="shared" si="46"/>
        <v>709256.4199999999</v>
      </c>
      <c r="W284" s="119">
        <v>0</v>
      </c>
      <c r="X284" s="119">
        <f t="shared" si="47"/>
        <v>709256.4199999999</v>
      </c>
      <c r="Y284" s="120">
        <v>0</v>
      </c>
      <c r="Z284" s="119">
        <f t="shared" si="48"/>
        <v>709256.4199999999</v>
      </c>
    </row>
    <row r="285" spans="1:26" ht="12.75" hidden="1" outlineLevel="1">
      <c r="A285" s="119" t="s">
        <v>830</v>
      </c>
      <c r="C285" s="120" t="s">
        <v>831</v>
      </c>
      <c r="D285" s="120" t="s">
        <v>832</v>
      </c>
      <c r="E285" s="119">
        <v>0</v>
      </c>
      <c r="F285" s="119">
        <v>1147.88</v>
      </c>
      <c r="G285" s="120">
        <f t="shared" si="42"/>
        <v>1147.88</v>
      </c>
      <c r="H285" s="119">
        <v>0</v>
      </c>
      <c r="I285" s="119">
        <v>0</v>
      </c>
      <c r="J285" s="119">
        <v>0</v>
      </c>
      <c r="K285" s="119">
        <v>0</v>
      </c>
      <c r="L285" s="119">
        <f t="shared" si="43"/>
        <v>0</v>
      </c>
      <c r="M285" s="119">
        <v>0</v>
      </c>
      <c r="N285" s="119">
        <v>0</v>
      </c>
      <c r="O285" s="119">
        <v>0</v>
      </c>
      <c r="P285" s="119">
        <f t="shared" si="44"/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f t="shared" si="45"/>
        <v>0</v>
      </c>
      <c r="V285" s="120">
        <f t="shared" si="46"/>
        <v>1147.88</v>
      </c>
      <c r="W285" s="119">
        <v>0</v>
      </c>
      <c r="X285" s="119">
        <f t="shared" si="47"/>
        <v>1147.88</v>
      </c>
      <c r="Y285" s="120">
        <v>0</v>
      </c>
      <c r="Z285" s="119">
        <f t="shared" si="48"/>
        <v>1147.88</v>
      </c>
    </row>
    <row r="286" spans="1:26" ht="12.75" hidden="1" outlineLevel="1">
      <c r="A286" s="119" t="s">
        <v>833</v>
      </c>
      <c r="C286" s="120" t="s">
        <v>834</v>
      </c>
      <c r="D286" s="120" t="s">
        <v>835</v>
      </c>
      <c r="E286" s="119">
        <v>0</v>
      </c>
      <c r="F286" s="119">
        <v>385118.9</v>
      </c>
      <c r="G286" s="120">
        <f t="shared" si="42"/>
        <v>385118.9</v>
      </c>
      <c r="H286" s="119">
        <v>148.17</v>
      </c>
      <c r="I286" s="119">
        <v>0</v>
      </c>
      <c r="J286" s="119">
        <v>0</v>
      </c>
      <c r="K286" s="119">
        <v>0</v>
      </c>
      <c r="L286" s="119">
        <f t="shared" si="43"/>
        <v>0</v>
      </c>
      <c r="M286" s="119">
        <v>0</v>
      </c>
      <c r="N286" s="119">
        <v>0</v>
      </c>
      <c r="O286" s="119">
        <v>0</v>
      </c>
      <c r="P286" s="119">
        <f t="shared" si="44"/>
        <v>0</v>
      </c>
      <c r="Q286" s="120">
        <v>0</v>
      </c>
      <c r="R286" s="120">
        <v>3642.1</v>
      </c>
      <c r="S286" s="120">
        <v>0</v>
      </c>
      <c r="T286" s="120">
        <v>0</v>
      </c>
      <c r="U286" s="120">
        <f t="shared" si="45"/>
        <v>3642.1</v>
      </c>
      <c r="V286" s="120">
        <f t="shared" si="46"/>
        <v>388909.17</v>
      </c>
      <c r="W286" s="119">
        <v>0</v>
      </c>
      <c r="X286" s="119">
        <f t="shared" si="47"/>
        <v>388909.17</v>
      </c>
      <c r="Y286" s="120">
        <v>48717.79</v>
      </c>
      <c r="Z286" s="119">
        <f t="shared" si="48"/>
        <v>437626.95999999996</v>
      </c>
    </row>
    <row r="287" spans="1:26" ht="12.75" hidden="1" outlineLevel="1">
      <c r="A287" s="119" t="s">
        <v>836</v>
      </c>
      <c r="C287" s="120" t="s">
        <v>837</v>
      </c>
      <c r="D287" s="120" t="s">
        <v>838</v>
      </c>
      <c r="E287" s="119">
        <v>0</v>
      </c>
      <c r="F287" s="119">
        <v>185697.46</v>
      </c>
      <c r="G287" s="120">
        <f t="shared" si="42"/>
        <v>185697.46</v>
      </c>
      <c r="H287" s="119">
        <v>398.13</v>
      </c>
      <c r="I287" s="119">
        <v>0</v>
      </c>
      <c r="J287" s="119">
        <v>0</v>
      </c>
      <c r="K287" s="119">
        <v>0</v>
      </c>
      <c r="L287" s="119">
        <f t="shared" si="43"/>
        <v>0</v>
      </c>
      <c r="M287" s="119">
        <v>0</v>
      </c>
      <c r="N287" s="119">
        <v>0</v>
      </c>
      <c r="O287" s="119">
        <v>0</v>
      </c>
      <c r="P287" s="119">
        <f t="shared" si="44"/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f t="shared" si="45"/>
        <v>0</v>
      </c>
      <c r="V287" s="120">
        <f t="shared" si="46"/>
        <v>186095.59</v>
      </c>
      <c r="W287" s="119">
        <v>0</v>
      </c>
      <c r="X287" s="119">
        <f t="shared" si="47"/>
        <v>186095.59</v>
      </c>
      <c r="Y287" s="120">
        <v>32400.24</v>
      </c>
      <c r="Z287" s="119">
        <f t="shared" si="48"/>
        <v>218495.83</v>
      </c>
    </row>
    <row r="288" spans="1:26" ht="12.75" hidden="1" outlineLevel="1">
      <c r="A288" s="119" t="s">
        <v>839</v>
      </c>
      <c r="C288" s="120" t="s">
        <v>840</v>
      </c>
      <c r="D288" s="120" t="s">
        <v>841</v>
      </c>
      <c r="E288" s="119">
        <v>0</v>
      </c>
      <c r="F288" s="119">
        <v>561735.14</v>
      </c>
      <c r="G288" s="120">
        <f t="shared" si="42"/>
        <v>561735.14</v>
      </c>
      <c r="H288" s="119">
        <v>1532.3</v>
      </c>
      <c r="I288" s="119">
        <v>0</v>
      </c>
      <c r="J288" s="119">
        <v>0</v>
      </c>
      <c r="K288" s="119">
        <v>0</v>
      </c>
      <c r="L288" s="119">
        <f t="shared" si="43"/>
        <v>0</v>
      </c>
      <c r="M288" s="119">
        <v>0</v>
      </c>
      <c r="N288" s="119">
        <v>0</v>
      </c>
      <c r="O288" s="119">
        <v>0</v>
      </c>
      <c r="P288" s="119">
        <f t="shared" si="44"/>
        <v>0</v>
      </c>
      <c r="Q288" s="120">
        <v>0</v>
      </c>
      <c r="R288" s="120">
        <v>0</v>
      </c>
      <c r="S288" s="120">
        <v>0</v>
      </c>
      <c r="T288" s="120">
        <v>0</v>
      </c>
      <c r="U288" s="120">
        <f t="shared" si="45"/>
        <v>0</v>
      </c>
      <c r="V288" s="120">
        <f t="shared" si="46"/>
        <v>563267.4400000001</v>
      </c>
      <c r="W288" s="119">
        <v>0</v>
      </c>
      <c r="X288" s="119">
        <f t="shared" si="47"/>
        <v>563267.4400000001</v>
      </c>
      <c r="Y288" s="120">
        <v>167000.33</v>
      </c>
      <c r="Z288" s="119">
        <f t="shared" si="48"/>
        <v>730267.77</v>
      </c>
    </row>
    <row r="289" spans="1:26" ht="12.75" hidden="1" outlineLevel="1">
      <c r="A289" s="119" t="s">
        <v>842</v>
      </c>
      <c r="C289" s="120" t="s">
        <v>843</v>
      </c>
      <c r="D289" s="120" t="s">
        <v>844</v>
      </c>
      <c r="E289" s="119">
        <v>0</v>
      </c>
      <c r="F289" s="119">
        <v>4065224.75</v>
      </c>
      <c r="G289" s="120">
        <f t="shared" si="42"/>
        <v>4065224.75</v>
      </c>
      <c r="H289" s="119">
        <v>5427.1</v>
      </c>
      <c r="I289" s="119">
        <v>0</v>
      </c>
      <c r="J289" s="119">
        <v>0</v>
      </c>
      <c r="K289" s="119">
        <v>0</v>
      </c>
      <c r="L289" s="119">
        <f t="shared" si="43"/>
        <v>0</v>
      </c>
      <c r="M289" s="119">
        <v>0</v>
      </c>
      <c r="N289" s="119">
        <v>0</v>
      </c>
      <c r="O289" s="119">
        <v>0</v>
      </c>
      <c r="P289" s="119">
        <f t="shared" si="44"/>
        <v>0</v>
      </c>
      <c r="Q289" s="120">
        <v>-102367.29</v>
      </c>
      <c r="R289" s="120">
        <v>-9711.31</v>
      </c>
      <c r="S289" s="120">
        <v>0</v>
      </c>
      <c r="T289" s="120">
        <v>0</v>
      </c>
      <c r="U289" s="120">
        <f t="shared" si="45"/>
        <v>-112078.59999999999</v>
      </c>
      <c r="V289" s="120">
        <f t="shared" si="46"/>
        <v>3958573.25</v>
      </c>
      <c r="W289" s="119">
        <v>0</v>
      </c>
      <c r="X289" s="119">
        <f t="shared" si="47"/>
        <v>3958573.25</v>
      </c>
      <c r="Y289" s="120">
        <v>37092.37</v>
      </c>
      <c r="Z289" s="119">
        <f t="shared" si="48"/>
        <v>3995665.62</v>
      </c>
    </row>
    <row r="290" spans="1:26" ht="12.75" hidden="1" outlineLevel="1">
      <c r="A290" s="119" t="s">
        <v>845</v>
      </c>
      <c r="C290" s="120" t="s">
        <v>846</v>
      </c>
      <c r="D290" s="120" t="s">
        <v>847</v>
      </c>
      <c r="E290" s="119">
        <v>0</v>
      </c>
      <c r="F290" s="119">
        <v>718290.48</v>
      </c>
      <c r="G290" s="120">
        <f t="shared" si="42"/>
        <v>718290.48</v>
      </c>
      <c r="H290" s="119">
        <v>118326.13</v>
      </c>
      <c r="I290" s="119">
        <v>0</v>
      </c>
      <c r="J290" s="119">
        <v>0</v>
      </c>
      <c r="K290" s="119">
        <v>0</v>
      </c>
      <c r="L290" s="119">
        <f t="shared" si="43"/>
        <v>0</v>
      </c>
      <c r="M290" s="119">
        <v>0</v>
      </c>
      <c r="N290" s="119">
        <v>0</v>
      </c>
      <c r="O290" s="119">
        <v>0</v>
      </c>
      <c r="P290" s="119">
        <f t="shared" si="44"/>
        <v>0</v>
      </c>
      <c r="Q290" s="120">
        <v>7456.25</v>
      </c>
      <c r="R290" s="120">
        <v>52536.93</v>
      </c>
      <c r="S290" s="120">
        <v>0</v>
      </c>
      <c r="T290" s="120">
        <v>0</v>
      </c>
      <c r="U290" s="120">
        <f t="shared" si="45"/>
        <v>59993.18</v>
      </c>
      <c r="V290" s="120">
        <f t="shared" si="46"/>
        <v>896609.79</v>
      </c>
      <c r="W290" s="119">
        <v>0</v>
      </c>
      <c r="X290" s="119">
        <f t="shared" si="47"/>
        <v>896609.79</v>
      </c>
      <c r="Y290" s="120">
        <v>3185.55</v>
      </c>
      <c r="Z290" s="119">
        <f t="shared" si="48"/>
        <v>899795.3400000001</v>
      </c>
    </row>
    <row r="291" spans="1:26" ht="12.75" hidden="1" outlineLevel="1">
      <c r="A291" s="119" t="s">
        <v>848</v>
      </c>
      <c r="C291" s="120" t="s">
        <v>849</v>
      </c>
      <c r="D291" s="120" t="s">
        <v>850</v>
      </c>
      <c r="E291" s="119">
        <v>0</v>
      </c>
      <c r="F291" s="119">
        <v>20233.94</v>
      </c>
      <c r="G291" s="120">
        <f t="shared" si="42"/>
        <v>20233.94</v>
      </c>
      <c r="H291" s="119">
        <v>0</v>
      </c>
      <c r="I291" s="119">
        <v>0</v>
      </c>
      <c r="J291" s="119">
        <v>0</v>
      </c>
      <c r="K291" s="119">
        <v>0</v>
      </c>
      <c r="L291" s="119">
        <f t="shared" si="43"/>
        <v>0</v>
      </c>
      <c r="M291" s="119">
        <v>0</v>
      </c>
      <c r="N291" s="119">
        <v>0</v>
      </c>
      <c r="O291" s="119">
        <v>0</v>
      </c>
      <c r="P291" s="119">
        <f t="shared" si="44"/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f t="shared" si="45"/>
        <v>0</v>
      </c>
      <c r="V291" s="120">
        <f t="shared" si="46"/>
        <v>20233.94</v>
      </c>
      <c r="W291" s="119">
        <v>0</v>
      </c>
      <c r="X291" s="119">
        <f t="shared" si="47"/>
        <v>20233.94</v>
      </c>
      <c r="Y291" s="120">
        <v>0</v>
      </c>
      <c r="Z291" s="119">
        <f t="shared" si="48"/>
        <v>20233.94</v>
      </c>
    </row>
    <row r="292" spans="1:26" ht="12.75" hidden="1" outlineLevel="1">
      <c r="A292" s="119" t="s">
        <v>851</v>
      </c>
      <c r="C292" s="120" t="s">
        <v>852</v>
      </c>
      <c r="D292" s="120" t="s">
        <v>853</v>
      </c>
      <c r="E292" s="119">
        <v>0</v>
      </c>
      <c r="F292" s="119">
        <v>77880</v>
      </c>
      <c r="G292" s="120">
        <f t="shared" si="42"/>
        <v>77880</v>
      </c>
      <c r="H292" s="119">
        <v>0</v>
      </c>
      <c r="I292" s="119">
        <v>0</v>
      </c>
      <c r="J292" s="119">
        <v>0</v>
      </c>
      <c r="K292" s="119">
        <v>0</v>
      </c>
      <c r="L292" s="119">
        <f t="shared" si="43"/>
        <v>0</v>
      </c>
      <c r="M292" s="119">
        <v>0</v>
      </c>
      <c r="N292" s="119">
        <v>0</v>
      </c>
      <c r="O292" s="119">
        <v>0</v>
      </c>
      <c r="P292" s="119">
        <f t="shared" si="44"/>
        <v>0</v>
      </c>
      <c r="Q292" s="120">
        <v>0</v>
      </c>
      <c r="R292" s="120">
        <v>0</v>
      </c>
      <c r="S292" s="120">
        <v>0</v>
      </c>
      <c r="T292" s="120">
        <v>0</v>
      </c>
      <c r="U292" s="120">
        <f t="shared" si="45"/>
        <v>0</v>
      </c>
      <c r="V292" s="120">
        <f t="shared" si="46"/>
        <v>77880</v>
      </c>
      <c r="W292" s="119">
        <v>0</v>
      </c>
      <c r="X292" s="119">
        <f t="shared" si="47"/>
        <v>77880</v>
      </c>
      <c r="Y292" s="120">
        <v>0</v>
      </c>
      <c r="Z292" s="119">
        <f t="shared" si="48"/>
        <v>77880</v>
      </c>
    </row>
    <row r="293" spans="1:26" ht="12.75" hidden="1" outlineLevel="1">
      <c r="A293" s="119" t="s">
        <v>854</v>
      </c>
      <c r="C293" s="120" t="s">
        <v>855</v>
      </c>
      <c r="D293" s="120" t="s">
        <v>856</v>
      </c>
      <c r="E293" s="119">
        <v>0</v>
      </c>
      <c r="F293" s="119">
        <v>85944</v>
      </c>
      <c r="G293" s="120">
        <f t="shared" si="42"/>
        <v>85944</v>
      </c>
      <c r="H293" s="119">
        <v>0</v>
      </c>
      <c r="I293" s="119">
        <v>0</v>
      </c>
      <c r="J293" s="119">
        <v>0</v>
      </c>
      <c r="K293" s="119">
        <v>0</v>
      </c>
      <c r="L293" s="119">
        <f t="shared" si="43"/>
        <v>0</v>
      </c>
      <c r="M293" s="119">
        <v>0</v>
      </c>
      <c r="N293" s="119">
        <v>0</v>
      </c>
      <c r="O293" s="119">
        <v>0</v>
      </c>
      <c r="P293" s="119">
        <f t="shared" si="44"/>
        <v>0</v>
      </c>
      <c r="Q293" s="120">
        <v>0</v>
      </c>
      <c r="R293" s="120">
        <v>0</v>
      </c>
      <c r="S293" s="120">
        <v>0</v>
      </c>
      <c r="T293" s="120">
        <v>0</v>
      </c>
      <c r="U293" s="120">
        <f t="shared" si="45"/>
        <v>0</v>
      </c>
      <c r="V293" s="120">
        <f t="shared" si="46"/>
        <v>85944</v>
      </c>
      <c r="W293" s="119">
        <v>0</v>
      </c>
      <c r="X293" s="119">
        <f t="shared" si="47"/>
        <v>85944</v>
      </c>
      <c r="Y293" s="120">
        <v>0</v>
      </c>
      <c r="Z293" s="119">
        <f t="shared" si="48"/>
        <v>85944</v>
      </c>
    </row>
    <row r="294" spans="1:26" ht="12.75" hidden="1" outlineLevel="1">
      <c r="A294" s="119" t="s">
        <v>857</v>
      </c>
      <c r="C294" s="120" t="s">
        <v>858</v>
      </c>
      <c r="D294" s="120" t="s">
        <v>859</v>
      </c>
      <c r="E294" s="119">
        <v>0</v>
      </c>
      <c r="F294" s="119">
        <v>3349282.88</v>
      </c>
      <c r="G294" s="120">
        <f t="shared" si="42"/>
        <v>3349282.88</v>
      </c>
      <c r="H294" s="119">
        <v>1569.14</v>
      </c>
      <c r="I294" s="119">
        <v>0</v>
      </c>
      <c r="J294" s="119">
        <v>0</v>
      </c>
      <c r="K294" s="119">
        <v>0</v>
      </c>
      <c r="L294" s="119">
        <f t="shared" si="43"/>
        <v>0</v>
      </c>
      <c r="M294" s="119">
        <v>0</v>
      </c>
      <c r="N294" s="119">
        <v>0</v>
      </c>
      <c r="O294" s="119">
        <v>0</v>
      </c>
      <c r="P294" s="119">
        <f t="shared" si="44"/>
        <v>0</v>
      </c>
      <c r="Q294" s="120">
        <v>0</v>
      </c>
      <c r="R294" s="120">
        <v>403.66</v>
      </c>
      <c r="S294" s="120">
        <v>0</v>
      </c>
      <c r="T294" s="120">
        <v>0</v>
      </c>
      <c r="U294" s="120">
        <f t="shared" si="45"/>
        <v>403.66</v>
      </c>
      <c r="V294" s="120">
        <f t="shared" si="46"/>
        <v>3351255.68</v>
      </c>
      <c r="W294" s="119">
        <v>0</v>
      </c>
      <c r="X294" s="119">
        <f t="shared" si="47"/>
        <v>3351255.68</v>
      </c>
      <c r="Y294" s="120">
        <v>8970.68</v>
      </c>
      <c r="Z294" s="119">
        <f t="shared" si="48"/>
        <v>3360226.3600000003</v>
      </c>
    </row>
    <row r="295" spans="1:26" ht="12.75" hidden="1" outlineLevel="1">
      <c r="A295" s="119" t="s">
        <v>860</v>
      </c>
      <c r="C295" s="120" t="s">
        <v>861</v>
      </c>
      <c r="D295" s="120" t="s">
        <v>862</v>
      </c>
      <c r="E295" s="119">
        <v>0</v>
      </c>
      <c r="F295" s="119">
        <v>406479.09</v>
      </c>
      <c r="G295" s="120">
        <f t="shared" si="42"/>
        <v>406479.09</v>
      </c>
      <c r="H295" s="119">
        <v>0</v>
      </c>
      <c r="I295" s="119">
        <v>0</v>
      </c>
      <c r="J295" s="119">
        <v>0</v>
      </c>
      <c r="K295" s="119">
        <v>0</v>
      </c>
      <c r="L295" s="119">
        <f t="shared" si="43"/>
        <v>0</v>
      </c>
      <c r="M295" s="119">
        <v>0</v>
      </c>
      <c r="N295" s="119">
        <v>0</v>
      </c>
      <c r="O295" s="119">
        <v>0</v>
      </c>
      <c r="P295" s="119">
        <f t="shared" si="44"/>
        <v>0</v>
      </c>
      <c r="Q295" s="120">
        <v>0</v>
      </c>
      <c r="R295" s="120">
        <v>0</v>
      </c>
      <c r="S295" s="120">
        <v>0</v>
      </c>
      <c r="T295" s="120">
        <v>0</v>
      </c>
      <c r="U295" s="120">
        <f t="shared" si="45"/>
        <v>0</v>
      </c>
      <c r="V295" s="120">
        <f t="shared" si="46"/>
        <v>406479.09</v>
      </c>
      <c r="W295" s="119">
        <v>0</v>
      </c>
      <c r="X295" s="119">
        <f t="shared" si="47"/>
        <v>406479.09</v>
      </c>
      <c r="Y295" s="120">
        <v>13585.56</v>
      </c>
      <c r="Z295" s="119">
        <f t="shared" si="48"/>
        <v>420064.65</v>
      </c>
    </row>
    <row r="296" spans="1:26" ht="12.75" hidden="1" outlineLevel="1">
      <c r="A296" s="119" t="s">
        <v>863</v>
      </c>
      <c r="C296" s="120" t="s">
        <v>864</v>
      </c>
      <c r="D296" s="120" t="s">
        <v>865</v>
      </c>
      <c r="E296" s="119">
        <v>0</v>
      </c>
      <c r="F296" s="119">
        <v>2189139.9</v>
      </c>
      <c r="G296" s="120">
        <f t="shared" si="42"/>
        <v>2189139.9</v>
      </c>
      <c r="H296" s="119">
        <v>0</v>
      </c>
      <c r="I296" s="119">
        <v>0</v>
      </c>
      <c r="J296" s="119">
        <v>0</v>
      </c>
      <c r="K296" s="119">
        <v>0</v>
      </c>
      <c r="L296" s="119">
        <f t="shared" si="43"/>
        <v>0</v>
      </c>
      <c r="M296" s="119">
        <v>0</v>
      </c>
      <c r="N296" s="119">
        <v>0</v>
      </c>
      <c r="O296" s="119">
        <v>0</v>
      </c>
      <c r="P296" s="119">
        <f t="shared" si="44"/>
        <v>0</v>
      </c>
      <c r="Q296" s="120">
        <v>0</v>
      </c>
      <c r="R296" s="120">
        <v>0</v>
      </c>
      <c r="S296" s="120">
        <v>0</v>
      </c>
      <c r="T296" s="120">
        <v>0</v>
      </c>
      <c r="U296" s="120">
        <f t="shared" si="45"/>
        <v>0</v>
      </c>
      <c r="V296" s="120">
        <f t="shared" si="46"/>
        <v>2189139.9</v>
      </c>
      <c r="W296" s="119">
        <v>0</v>
      </c>
      <c r="X296" s="119">
        <f t="shared" si="47"/>
        <v>2189139.9</v>
      </c>
      <c r="Y296" s="120">
        <v>20900.68</v>
      </c>
      <c r="Z296" s="119">
        <f t="shared" si="48"/>
        <v>2210040.58</v>
      </c>
    </row>
    <row r="297" spans="1:26" ht="12.75" hidden="1" outlineLevel="1">
      <c r="A297" s="119" t="s">
        <v>866</v>
      </c>
      <c r="C297" s="120" t="s">
        <v>867</v>
      </c>
      <c r="D297" s="120" t="s">
        <v>868</v>
      </c>
      <c r="E297" s="119">
        <v>0</v>
      </c>
      <c r="F297" s="119">
        <v>33553.43</v>
      </c>
      <c r="G297" s="120">
        <f t="shared" si="42"/>
        <v>33553.43</v>
      </c>
      <c r="H297" s="119">
        <v>0</v>
      </c>
      <c r="I297" s="119">
        <v>0</v>
      </c>
      <c r="J297" s="119">
        <v>0</v>
      </c>
      <c r="K297" s="119">
        <v>0</v>
      </c>
      <c r="L297" s="119">
        <f t="shared" si="43"/>
        <v>0</v>
      </c>
      <c r="M297" s="119">
        <v>0</v>
      </c>
      <c r="N297" s="119">
        <v>0</v>
      </c>
      <c r="O297" s="119">
        <v>0</v>
      </c>
      <c r="P297" s="119">
        <f t="shared" si="44"/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f t="shared" si="45"/>
        <v>0</v>
      </c>
      <c r="V297" s="120">
        <f t="shared" si="46"/>
        <v>33553.43</v>
      </c>
      <c r="W297" s="119">
        <v>0</v>
      </c>
      <c r="X297" s="119">
        <f t="shared" si="47"/>
        <v>33553.43</v>
      </c>
      <c r="Y297" s="120">
        <v>0</v>
      </c>
      <c r="Z297" s="119">
        <f t="shared" si="48"/>
        <v>33553.43</v>
      </c>
    </row>
    <row r="298" spans="1:26" ht="12.75" hidden="1" outlineLevel="1">
      <c r="A298" s="119" t="s">
        <v>869</v>
      </c>
      <c r="C298" s="120" t="s">
        <v>870</v>
      </c>
      <c r="D298" s="120" t="s">
        <v>871</v>
      </c>
      <c r="E298" s="119">
        <v>0</v>
      </c>
      <c r="F298" s="119">
        <v>106103.97</v>
      </c>
      <c r="G298" s="120">
        <f t="shared" si="42"/>
        <v>106103.97</v>
      </c>
      <c r="H298" s="119">
        <v>0</v>
      </c>
      <c r="I298" s="119">
        <v>0</v>
      </c>
      <c r="J298" s="119">
        <v>0</v>
      </c>
      <c r="K298" s="119">
        <v>0</v>
      </c>
      <c r="L298" s="119">
        <f t="shared" si="43"/>
        <v>0</v>
      </c>
      <c r="M298" s="119">
        <v>0</v>
      </c>
      <c r="N298" s="119">
        <v>0</v>
      </c>
      <c r="O298" s="119">
        <v>0</v>
      </c>
      <c r="P298" s="119">
        <f t="shared" si="44"/>
        <v>0</v>
      </c>
      <c r="Q298" s="120">
        <v>30000</v>
      </c>
      <c r="R298" s="120">
        <v>0</v>
      </c>
      <c r="S298" s="120">
        <v>0</v>
      </c>
      <c r="T298" s="120">
        <v>0</v>
      </c>
      <c r="U298" s="120">
        <f t="shared" si="45"/>
        <v>30000</v>
      </c>
      <c r="V298" s="120">
        <f t="shared" si="46"/>
        <v>136103.97</v>
      </c>
      <c r="W298" s="119">
        <v>0</v>
      </c>
      <c r="X298" s="119">
        <f t="shared" si="47"/>
        <v>136103.97</v>
      </c>
      <c r="Y298" s="120">
        <v>0</v>
      </c>
      <c r="Z298" s="119">
        <f t="shared" si="48"/>
        <v>136103.97</v>
      </c>
    </row>
    <row r="299" spans="1:26" ht="12.75" hidden="1" outlineLevel="1">
      <c r="A299" s="119" t="s">
        <v>872</v>
      </c>
      <c r="C299" s="120" t="s">
        <v>873</v>
      </c>
      <c r="D299" s="120" t="s">
        <v>874</v>
      </c>
      <c r="E299" s="119">
        <v>0</v>
      </c>
      <c r="F299" s="119">
        <v>-6800</v>
      </c>
      <c r="G299" s="120">
        <f t="shared" si="42"/>
        <v>-6800</v>
      </c>
      <c r="H299" s="119">
        <v>0</v>
      </c>
      <c r="I299" s="119">
        <v>0</v>
      </c>
      <c r="J299" s="119">
        <v>0</v>
      </c>
      <c r="K299" s="119">
        <v>0</v>
      </c>
      <c r="L299" s="119">
        <f t="shared" si="43"/>
        <v>0</v>
      </c>
      <c r="M299" s="119">
        <v>0</v>
      </c>
      <c r="N299" s="119">
        <v>0</v>
      </c>
      <c r="O299" s="119">
        <v>0</v>
      </c>
      <c r="P299" s="119">
        <f t="shared" si="44"/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f t="shared" si="45"/>
        <v>0</v>
      </c>
      <c r="V299" s="120">
        <f t="shared" si="46"/>
        <v>-6800</v>
      </c>
      <c r="W299" s="119">
        <v>0</v>
      </c>
      <c r="X299" s="119">
        <f t="shared" si="47"/>
        <v>-6800</v>
      </c>
      <c r="Y299" s="120">
        <v>0</v>
      </c>
      <c r="Z299" s="119">
        <f t="shared" si="48"/>
        <v>-6800</v>
      </c>
    </row>
    <row r="300" spans="1:26" ht="12.75" hidden="1" outlineLevel="1">
      <c r="A300" s="119" t="s">
        <v>875</v>
      </c>
      <c r="C300" s="120" t="s">
        <v>876</v>
      </c>
      <c r="D300" s="120" t="s">
        <v>877</v>
      </c>
      <c r="E300" s="119">
        <v>0</v>
      </c>
      <c r="F300" s="119">
        <v>0</v>
      </c>
      <c r="G300" s="120">
        <f t="shared" si="42"/>
        <v>0</v>
      </c>
      <c r="H300" s="119">
        <v>0</v>
      </c>
      <c r="I300" s="119">
        <v>0</v>
      </c>
      <c r="J300" s="119">
        <v>0</v>
      </c>
      <c r="K300" s="119">
        <v>0</v>
      </c>
      <c r="L300" s="119">
        <f t="shared" si="43"/>
        <v>0</v>
      </c>
      <c r="M300" s="119">
        <v>0</v>
      </c>
      <c r="N300" s="119">
        <v>0</v>
      </c>
      <c r="O300" s="119">
        <v>0</v>
      </c>
      <c r="P300" s="119">
        <f t="shared" si="44"/>
        <v>0</v>
      </c>
      <c r="Q300" s="120">
        <v>0</v>
      </c>
      <c r="R300" s="120">
        <v>0</v>
      </c>
      <c r="S300" s="120">
        <v>0</v>
      </c>
      <c r="T300" s="120">
        <v>414239.35</v>
      </c>
      <c r="U300" s="120">
        <f t="shared" si="45"/>
        <v>414239.35</v>
      </c>
      <c r="V300" s="120">
        <f t="shared" si="46"/>
        <v>414239.35</v>
      </c>
      <c r="W300" s="119">
        <v>0</v>
      </c>
      <c r="X300" s="119">
        <f t="shared" si="47"/>
        <v>414239.35</v>
      </c>
      <c r="Y300" s="120">
        <v>0</v>
      </c>
      <c r="Z300" s="119">
        <f t="shared" si="48"/>
        <v>414239.35</v>
      </c>
    </row>
    <row r="301" spans="1:26" ht="12.75" hidden="1" outlineLevel="1">
      <c r="A301" s="119" t="s">
        <v>878</v>
      </c>
      <c r="C301" s="120" t="s">
        <v>879</v>
      </c>
      <c r="D301" s="120" t="s">
        <v>880</v>
      </c>
      <c r="E301" s="119">
        <v>0</v>
      </c>
      <c r="F301" s="119">
        <v>256350.94</v>
      </c>
      <c r="G301" s="120">
        <f t="shared" si="42"/>
        <v>256350.94</v>
      </c>
      <c r="H301" s="119">
        <v>0</v>
      </c>
      <c r="I301" s="119">
        <v>0</v>
      </c>
      <c r="J301" s="119">
        <v>0</v>
      </c>
      <c r="K301" s="119">
        <v>0</v>
      </c>
      <c r="L301" s="119">
        <f t="shared" si="43"/>
        <v>0</v>
      </c>
      <c r="M301" s="119">
        <v>0</v>
      </c>
      <c r="N301" s="119">
        <v>0</v>
      </c>
      <c r="O301" s="119">
        <v>0</v>
      </c>
      <c r="P301" s="119">
        <f t="shared" si="44"/>
        <v>0</v>
      </c>
      <c r="Q301" s="120">
        <v>0</v>
      </c>
      <c r="R301" s="120">
        <v>0</v>
      </c>
      <c r="S301" s="120">
        <v>0</v>
      </c>
      <c r="T301" s="120">
        <v>0</v>
      </c>
      <c r="U301" s="120">
        <f t="shared" si="45"/>
        <v>0</v>
      </c>
      <c r="V301" s="120">
        <f t="shared" si="46"/>
        <v>256350.94</v>
      </c>
      <c r="W301" s="119">
        <v>0</v>
      </c>
      <c r="X301" s="119">
        <f t="shared" si="47"/>
        <v>256350.94</v>
      </c>
      <c r="Y301" s="120">
        <v>0</v>
      </c>
      <c r="Z301" s="119">
        <f t="shared" si="48"/>
        <v>256350.94</v>
      </c>
    </row>
    <row r="302" spans="1:26" ht="12.75" hidden="1" outlineLevel="1">
      <c r="A302" s="119" t="s">
        <v>881</v>
      </c>
      <c r="C302" s="120" t="s">
        <v>882</v>
      </c>
      <c r="D302" s="120" t="s">
        <v>883</v>
      </c>
      <c r="E302" s="119">
        <v>0</v>
      </c>
      <c r="F302" s="119">
        <v>-712943.58</v>
      </c>
      <c r="G302" s="120">
        <f t="shared" si="42"/>
        <v>-712943.58</v>
      </c>
      <c r="H302" s="119">
        <v>0</v>
      </c>
      <c r="I302" s="119">
        <v>0</v>
      </c>
      <c r="J302" s="119">
        <v>0</v>
      </c>
      <c r="K302" s="119">
        <v>0</v>
      </c>
      <c r="L302" s="119">
        <f t="shared" si="43"/>
        <v>0</v>
      </c>
      <c r="M302" s="119">
        <v>0</v>
      </c>
      <c r="N302" s="119">
        <v>0</v>
      </c>
      <c r="O302" s="119">
        <v>0</v>
      </c>
      <c r="P302" s="119">
        <f t="shared" si="44"/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f t="shared" si="45"/>
        <v>0</v>
      </c>
      <c r="V302" s="120">
        <f t="shared" si="46"/>
        <v>-712943.58</v>
      </c>
      <c r="W302" s="119">
        <v>0</v>
      </c>
      <c r="X302" s="119">
        <f t="shared" si="47"/>
        <v>-712943.58</v>
      </c>
      <c r="Y302" s="120">
        <v>0</v>
      </c>
      <c r="Z302" s="119">
        <f t="shared" si="48"/>
        <v>-712943.58</v>
      </c>
    </row>
    <row r="303" spans="1:26" ht="12.75" hidden="1" outlineLevel="1">
      <c r="A303" s="119" t="s">
        <v>884</v>
      </c>
      <c r="C303" s="120" t="s">
        <v>885</v>
      </c>
      <c r="D303" s="120" t="s">
        <v>886</v>
      </c>
      <c r="E303" s="119">
        <v>0</v>
      </c>
      <c r="F303" s="119">
        <v>0</v>
      </c>
      <c r="G303" s="120">
        <f t="shared" si="42"/>
        <v>0</v>
      </c>
      <c r="H303" s="119">
        <v>0</v>
      </c>
      <c r="I303" s="119">
        <v>0</v>
      </c>
      <c r="J303" s="119">
        <v>0</v>
      </c>
      <c r="K303" s="119">
        <v>0</v>
      </c>
      <c r="L303" s="119">
        <f t="shared" si="43"/>
        <v>0</v>
      </c>
      <c r="M303" s="119">
        <v>0</v>
      </c>
      <c r="N303" s="119">
        <v>0</v>
      </c>
      <c r="O303" s="119">
        <v>0</v>
      </c>
      <c r="P303" s="119">
        <f t="shared" si="44"/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f t="shared" si="45"/>
        <v>0</v>
      </c>
      <c r="V303" s="120">
        <f t="shared" si="46"/>
        <v>0</v>
      </c>
      <c r="W303" s="119">
        <v>0</v>
      </c>
      <c r="X303" s="119">
        <f t="shared" si="47"/>
        <v>0</v>
      </c>
      <c r="Y303" s="120">
        <v>0</v>
      </c>
      <c r="Z303" s="119">
        <f t="shared" si="48"/>
        <v>0</v>
      </c>
    </row>
    <row r="304" spans="1:26" ht="12.75" hidden="1" outlineLevel="1">
      <c r="A304" s="119" t="s">
        <v>887</v>
      </c>
      <c r="C304" s="120" t="s">
        <v>888</v>
      </c>
      <c r="D304" s="120" t="s">
        <v>889</v>
      </c>
      <c r="E304" s="119">
        <v>0</v>
      </c>
      <c r="F304" s="119">
        <v>0</v>
      </c>
      <c r="G304" s="120">
        <f t="shared" si="42"/>
        <v>0</v>
      </c>
      <c r="H304" s="119">
        <v>0</v>
      </c>
      <c r="I304" s="119">
        <v>-2121.12</v>
      </c>
      <c r="J304" s="119">
        <v>0</v>
      </c>
      <c r="K304" s="119">
        <v>-12354.17</v>
      </c>
      <c r="L304" s="119">
        <f t="shared" si="43"/>
        <v>-14475.29</v>
      </c>
      <c r="M304" s="119">
        <v>0</v>
      </c>
      <c r="N304" s="119">
        <v>0</v>
      </c>
      <c r="O304" s="119">
        <v>0</v>
      </c>
      <c r="P304" s="119">
        <f t="shared" si="44"/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f t="shared" si="45"/>
        <v>0</v>
      </c>
      <c r="V304" s="120">
        <f t="shared" si="46"/>
        <v>-14475.29</v>
      </c>
      <c r="W304" s="119">
        <v>0</v>
      </c>
      <c r="X304" s="119">
        <f t="shared" si="47"/>
        <v>-14475.29</v>
      </c>
      <c r="Y304" s="120">
        <v>0</v>
      </c>
      <c r="Z304" s="119">
        <f t="shared" si="48"/>
        <v>-14475.29</v>
      </c>
    </row>
    <row r="305" spans="1:26" ht="12.75" hidden="1" outlineLevel="1">
      <c r="A305" s="119" t="s">
        <v>890</v>
      </c>
      <c r="C305" s="120" t="s">
        <v>891</v>
      </c>
      <c r="D305" s="120" t="s">
        <v>892</v>
      </c>
      <c r="E305" s="119">
        <v>0</v>
      </c>
      <c r="F305" s="119">
        <v>0</v>
      </c>
      <c r="G305" s="120">
        <f t="shared" si="42"/>
        <v>0</v>
      </c>
      <c r="H305" s="119">
        <v>0</v>
      </c>
      <c r="I305" s="119">
        <v>0</v>
      </c>
      <c r="J305" s="119">
        <v>0</v>
      </c>
      <c r="K305" s="119">
        <v>-21</v>
      </c>
      <c r="L305" s="119">
        <f t="shared" si="43"/>
        <v>-21</v>
      </c>
      <c r="M305" s="119">
        <v>0</v>
      </c>
      <c r="N305" s="119">
        <v>0</v>
      </c>
      <c r="O305" s="119">
        <v>0</v>
      </c>
      <c r="P305" s="119">
        <f t="shared" si="44"/>
        <v>0</v>
      </c>
      <c r="Q305" s="120">
        <v>0</v>
      </c>
      <c r="R305" s="120">
        <v>0</v>
      </c>
      <c r="S305" s="120">
        <v>0</v>
      </c>
      <c r="T305" s="120">
        <v>0</v>
      </c>
      <c r="U305" s="120">
        <f t="shared" si="45"/>
        <v>0</v>
      </c>
      <c r="V305" s="120">
        <f t="shared" si="46"/>
        <v>-21</v>
      </c>
      <c r="W305" s="119">
        <v>0</v>
      </c>
      <c r="X305" s="119">
        <f t="shared" si="47"/>
        <v>-21</v>
      </c>
      <c r="Y305" s="120">
        <v>0</v>
      </c>
      <c r="Z305" s="119">
        <f t="shared" si="48"/>
        <v>-21</v>
      </c>
    </row>
    <row r="306" spans="1:26" ht="12.75" hidden="1" outlineLevel="1">
      <c r="A306" s="119" t="s">
        <v>893</v>
      </c>
      <c r="C306" s="120" t="s">
        <v>894</v>
      </c>
      <c r="D306" s="120" t="s">
        <v>895</v>
      </c>
      <c r="E306" s="119">
        <v>0</v>
      </c>
      <c r="F306" s="119">
        <v>0</v>
      </c>
      <c r="G306" s="120">
        <f t="shared" si="42"/>
        <v>0</v>
      </c>
      <c r="H306" s="119">
        <v>0</v>
      </c>
      <c r="I306" s="119">
        <v>0</v>
      </c>
      <c r="J306" s="119">
        <v>0</v>
      </c>
      <c r="K306" s="119">
        <v>120767.43</v>
      </c>
      <c r="L306" s="119">
        <f t="shared" si="43"/>
        <v>120767.43</v>
      </c>
      <c r="M306" s="119">
        <v>0</v>
      </c>
      <c r="N306" s="119">
        <v>0</v>
      </c>
      <c r="O306" s="119">
        <v>0</v>
      </c>
      <c r="P306" s="119">
        <f t="shared" si="44"/>
        <v>0</v>
      </c>
      <c r="Q306" s="120">
        <v>0</v>
      </c>
      <c r="R306" s="120">
        <v>0</v>
      </c>
      <c r="S306" s="120">
        <v>0</v>
      </c>
      <c r="T306" s="120">
        <v>0</v>
      </c>
      <c r="U306" s="120">
        <f t="shared" si="45"/>
        <v>0</v>
      </c>
      <c r="V306" s="120">
        <f t="shared" si="46"/>
        <v>120767.43</v>
      </c>
      <c r="W306" s="119">
        <v>0</v>
      </c>
      <c r="X306" s="119">
        <f t="shared" si="47"/>
        <v>120767.43</v>
      </c>
      <c r="Y306" s="120">
        <v>0</v>
      </c>
      <c r="Z306" s="119">
        <f t="shared" si="48"/>
        <v>120767.43</v>
      </c>
    </row>
    <row r="307" spans="1:26" ht="12.75" hidden="1" outlineLevel="1">
      <c r="A307" s="119" t="s">
        <v>896</v>
      </c>
      <c r="C307" s="120" t="s">
        <v>897</v>
      </c>
      <c r="D307" s="120" t="s">
        <v>898</v>
      </c>
      <c r="E307" s="119">
        <v>0</v>
      </c>
      <c r="F307" s="119">
        <v>0</v>
      </c>
      <c r="G307" s="120">
        <f t="shared" si="42"/>
        <v>0</v>
      </c>
      <c r="H307" s="119">
        <v>0</v>
      </c>
      <c r="I307" s="119">
        <v>0</v>
      </c>
      <c r="J307" s="119">
        <v>0</v>
      </c>
      <c r="K307" s="119">
        <v>0</v>
      </c>
      <c r="L307" s="119">
        <f t="shared" si="43"/>
        <v>0</v>
      </c>
      <c r="M307" s="119">
        <v>0</v>
      </c>
      <c r="N307" s="119">
        <v>0</v>
      </c>
      <c r="O307" s="119">
        <v>0</v>
      </c>
      <c r="P307" s="119">
        <f t="shared" si="44"/>
        <v>0</v>
      </c>
      <c r="Q307" s="120">
        <v>0</v>
      </c>
      <c r="R307" s="120">
        <v>-1372281.42</v>
      </c>
      <c r="S307" s="120">
        <v>0</v>
      </c>
      <c r="T307" s="120">
        <v>1372281.42</v>
      </c>
      <c r="U307" s="120">
        <f t="shared" si="45"/>
        <v>0</v>
      </c>
      <c r="V307" s="120">
        <f t="shared" si="46"/>
        <v>0</v>
      </c>
      <c r="W307" s="119">
        <v>0</v>
      </c>
      <c r="X307" s="119">
        <f t="shared" si="47"/>
        <v>0</v>
      </c>
      <c r="Y307" s="120">
        <v>0</v>
      </c>
      <c r="Z307" s="119">
        <f t="shared" si="48"/>
        <v>0</v>
      </c>
    </row>
    <row r="308" spans="1:27" ht="12.75" collapsed="1">
      <c r="A308" s="221" t="s">
        <v>899</v>
      </c>
      <c r="B308" s="222"/>
      <c r="C308" s="221" t="s">
        <v>1984</v>
      </c>
      <c r="D308" s="223"/>
      <c r="E308" s="198">
        <v>265818.58</v>
      </c>
      <c r="F308" s="198">
        <v>43901180.190999985</v>
      </c>
      <c r="G308" s="101">
        <f t="shared" si="42"/>
        <v>44166998.77099998</v>
      </c>
      <c r="H308" s="101">
        <v>19529219.803999998</v>
      </c>
      <c r="I308" s="101">
        <v>42867</v>
      </c>
      <c r="J308" s="101">
        <v>0</v>
      </c>
      <c r="K308" s="101">
        <v>137557.7</v>
      </c>
      <c r="L308" s="101">
        <f t="shared" si="43"/>
        <v>180424.7</v>
      </c>
      <c r="M308" s="101">
        <v>0</v>
      </c>
      <c r="N308" s="101">
        <v>9552.53</v>
      </c>
      <c r="O308" s="101">
        <v>2390</v>
      </c>
      <c r="P308" s="101">
        <f t="shared" si="44"/>
        <v>11942.53</v>
      </c>
      <c r="Q308" s="101">
        <v>165526.09</v>
      </c>
      <c r="R308" s="101">
        <v>-897153.79</v>
      </c>
      <c r="S308" s="101">
        <v>-61702.41</v>
      </c>
      <c r="T308" s="101">
        <v>1848223.18</v>
      </c>
      <c r="U308" s="101">
        <f t="shared" si="45"/>
        <v>1054893.0699999998</v>
      </c>
      <c r="V308" s="101">
        <f t="shared" si="46"/>
        <v>64943478.874999985</v>
      </c>
      <c r="W308" s="101">
        <v>0</v>
      </c>
      <c r="X308" s="101">
        <f t="shared" si="47"/>
        <v>64943478.874999985</v>
      </c>
      <c r="Y308" s="101">
        <v>3590870.43</v>
      </c>
      <c r="Z308" s="101">
        <f t="shared" si="48"/>
        <v>68534349.30499999</v>
      </c>
      <c r="AA308" s="221"/>
    </row>
    <row r="309" spans="1:26" ht="12.75" hidden="1" outlineLevel="1">
      <c r="A309" s="119" t="s">
        <v>900</v>
      </c>
      <c r="C309" s="120" t="s">
        <v>901</v>
      </c>
      <c r="D309" s="120" t="s">
        <v>902</v>
      </c>
      <c r="E309" s="119">
        <v>0</v>
      </c>
      <c r="F309" s="119">
        <v>7270000</v>
      </c>
      <c r="G309" s="120">
        <f t="shared" si="42"/>
        <v>7270000</v>
      </c>
      <c r="H309" s="119">
        <v>0</v>
      </c>
      <c r="I309" s="119">
        <v>0</v>
      </c>
      <c r="J309" s="119">
        <v>0</v>
      </c>
      <c r="K309" s="119">
        <v>0</v>
      </c>
      <c r="L309" s="119">
        <f t="shared" si="43"/>
        <v>0</v>
      </c>
      <c r="M309" s="119">
        <v>0</v>
      </c>
      <c r="N309" s="119">
        <v>0</v>
      </c>
      <c r="O309" s="119">
        <v>0</v>
      </c>
      <c r="P309" s="119">
        <f t="shared" si="44"/>
        <v>0</v>
      </c>
      <c r="Q309" s="120">
        <v>0</v>
      </c>
      <c r="R309" s="120">
        <v>0</v>
      </c>
      <c r="S309" s="120">
        <v>0</v>
      </c>
      <c r="T309" s="120">
        <v>0</v>
      </c>
      <c r="U309" s="120">
        <f t="shared" si="45"/>
        <v>0</v>
      </c>
      <c r="V309" s="120">
        <f t="shared" si="46"/>
        <v>7270000</v>
      </c>
      <c r="W309" s="119">
        <v>0</v>
      </c>
      <c r="X309" s="119">
        <f t="shared" si="47"/>
        <v>7270000</v>
      </c>
      <c r="Y309" s="120">
        <v>0</v>
      </c>
      <c r="Z309" s="119">
        <f t="shared" si="48"/>
        <v>7270000</v>
      </c>
    </row>
    <row r="310" spans="1:27" ht="12.75" collapsed="1">
      <c r="A310" s="221" t="s">
        <v>903</v>
      </c>
      <c r="B310" s="222"/>
      <c r="C310" s="221" t="s">
        <v>1985</v>
      </c>
      <c r="D310" s="223"/>
      <c r="E310" s="198">
        <v>0</v>
      </c>
      <c r="F310" s="198">
        <v>7270000</v>
      </c>
      <c r="G310" s="101">
        <f t="shared" si="42"/>
        <v>7270000</v>
      </c>
      <c r="H310" s="101">
        <v>0</v>
      </c>
      <c r="I310" s="101">
        <v>0</v>
      </c>
      <c r="J310" s="101">
        <v>0</v>
      </c>
      <c r="K310" s="101">
        <v>0</v>
      </c>
      <c r="L310" s="101">
        <f t="shared" si="43"/>
        <v>0</v>
      </c>
      <c r="M310" s="101">
        <v>0</v>
      </c>
      <c r="N310" s="101">
        <v>0</v>
      </c>
      <c r="O310" s="101">
        <v>0</v>
      </c>
      <c r="P310" s="101">
        <f t="shared" si="44"/>
        <v>0</v>
      </c>
      <c r="Q310" s="101">
        <v>0</v>
      </c>
      <c r="R310" s="101">
        <v>0</v>
      </c>
      <c r="S310" s="101">
        <v>0</v>
      </c>
      <c r="T310" s="101">
        <v>0</v>
      </c>
      <c r="U310" s="101">
        <f t="shared" si="45"/>
        <v>0</v>
      </c>
      <c r="V310" s="101">
        <f t="shared" si="46"/>
        <v>7270000</v>
      </c>
      <c r="W310" s="101">
        <v>0</v>
      </c>
      <c r="X310" s="101">
        <f t="shared" si="47"/>
        <v>7270000</v>
      </c>
      <c r="Y310" s="101">
        <v>0</v>
      </c>
      <c r="Z310" s="101">
        <f t="shared" si="48"/>
        <v>7270000</v>
      </c>
      <c r="AA310" s="221"/>
    </row>
    <row r="311" spans="1:26" ht="12.75" hidden="1" outlineLevel="1">
      <c r="A311" s="119" t="s">
        <v>904</v>
      </c>
      <c r="C311" s="120" t="s">
        <v>905</v>
      </c>
      <c r="D311" s="120" t="s">
        <v>906</v>
      </c>
      <c r="E311" s="119">
        <v>0</v>
      </c>
      <c r="F311" s="119">
        <v>0</v>
      </c>
      <c r="G311" s="120">
        <f t="shared" si="42"/>
        <v>0</v>
      </c>
      <c r="H311" s="119">
        <v>0</v>
      </c>
      <c r="I311" s="119">
        <v>0</v>
      </c>
      <c r="J311" s="119">
        <v>0</v>
      </c>
      <c r="K311" s="119">
        <v>0</v>
      </c>
      <c r="L311" s="119">
        <f t="shared" si="43"/>
        <v>0</v>
      </c>
      <c r="M311" s="119">
        <v>0</v>
      </c>
      <c r="N311" s="119">
        <v>0</v>
      </c>
      <c r="O311" s="119">
        <v>0</v>
      </c>
      <c r="P311" s="119">
        <f t="shared" si="44"/>
        <v>0</v>
      </c>
      <c r="Q311" s="120">
        <v>0</v>
      </c>
      <c r="R311" s="120">
        <v>0</v>
      </c>
      <c r="S311" s="120">
        <v>0</v>
      </c>
      <c r="T311" s="120">
        <v>-4154143.28</v>
      </c>
      <c r="U311" s="120">
        <f t="shared" si="45"/>
        <v>-4154143.28</v>
      </c>
      <c r="V311" s="120">
        <f t="shared" si="46"/>
        <v>-4154143.28</v>
      </c>
      <c r="W311" s="119">
        <v>0</v>
      </c>
      <c r="X311" s="119">
        <f t="shared" si="47"/>
        <v>-4154143.28</v>
      </c>
      <c r="Y311" s="120">
        <v>0</v>
      </c>
      <c r="Z311" s="119">
        <f t="shared" si="48"/>
        <v>-4154143.28</v>
      </c>
    </row>
    <row r="312" spans="1:26" ht="12.75" hidden="1" outlineLevel="1">
      <c r="A312" s="119" t="s">
        <v>907</v>
      </c>
      <c r="C312" s="120" t="s">
        <v>908</v>
      </c>
      <c r="D312" s="120" t="s">
        <v>909</v>
      </c>
      <c r="E312" s="119">
        <v>0</v>
      </c>
      <c r="F312" s="119">
        <v>0</v>
      </c>
      <c r="G312" s="120">
        <f t="shared" si="42"/>
        <v>0</v>
      </c>
      <c r="H312" s="119">
        <v>0</v>
      </c>
      <c r="I312" s="119">
        <v>0</v>
      </c>
      <c r="J312" s="119">
        <v>0</v>
      </c>
      <c r="K312" s="119">
        <v>0</v>
      </c>
      <c r="L312" s="119">
        <f t="shared" si="43"/>
        <v>0</v>
      </c>
      <c r="M312" s="119">
        <v>0</v>
      </c>
      <c r="N312" s="119">
        <v>0</v>
      </c>
      <c r="O312" s="119">
        <v>0</v>
      </c>
      <c r="P312" s="119">
        <f t="shared" si="44"/>
        <v>0</v>
      </c>
      <c r="Q312" s="120">
        <v>0</v>
      </c>
      <c r="R312" s="120">
        <v>0</v>
      </c>
      <c r="S312" s="120">
        <v>0</v>
      </c>
      <c r="T312" s="120">
        <v>-341295.88</v>
      </c>
      <c r="U312" s="120">
        <f t="shared" si="45"/>
        <v>-341295.88</v>
      </c>
      <c r="V312" s="120">
        <f t="shared" si="46"/>
        <v>-341295.88</v>
      </c>
      <c r="W312" s="119">
        <v>0</v>
      </c>
      <c r="X312" s="119">
        <f t="shared" si="47"/>
        <v>-341295.88</v>
      </c>
      <c r="Y312" s="120">
        <v>0</v>
      </c>
      <c r="Z312" s="119">
        <f t="shared" si="48"/>
        <v>-341295.88</v>
      </c>
    </row>
    <row r="313" spans="1:26" ht="12.75" hidden="1" outlineLevel="1">
      <c r="A313" s="119" t="s">
        <v>910</v>
      </c>
      <c r="C313" s="120" t="s">
        <v>911</v>
      </c>
      <c r="D313" s="120" t="s">
        <v>912</v>
      </c>
      <c r="E313" s="119">
        <v>0</v>
      </c>
      <c r="F313" s="119">
        <v>0</v>
      </c>
      <c r="G313" s="120">
        <f t="shared" si="42"/>
        <v>0</v>
      </c>
      <c r="H313" s="119">
        <v>0</v>
      </c>
      <c r="I313" s="119">
        <v>0</v>
      </c>
      <c r="J313" s="119">
        <v>0</v>
      </c>
      <c r="K313" s="119">
        <v>0</v>
      </c>
      <c r="L313" s="119">
        <f t="shared" si="43"/>
        <v>0</v>
      </c>
      <c r="M313" s="119">
        <v>0</v>
      </c>
      <c r="N313" s="119">
        <v>0</v>
      </c>
      <c r="O313" s="119">
        <v>0</v>
      </c>
      <c r="P313" s="119">
        <f t="shared" si="44"/>
        <v>0</v>
      </c>
      <c r="Q313" s="120">
        <v>0</v>
      </c>
      <c r="R313" s="120">
        <v>0</v>
      </c>
      <c r="S313" s="120">
        <v>157381</v>
      </c>
      <c r="T313" s="120">
        <v>-15822195.57</v>
      </c>
      <c r="U313" s="120">
        <f t="shared" si="45"/>
        <v>-15664814.57</v>
      </c>
      <c r="V313" s="120">
        <f t="shared" si="46"/>
        <v>-15664814.57</v>
      </c>
      <c r="W313" s="119">
        <v>0</v>
      </c>
      <c r="X313" s="119">
        <f t="shared" si="47"/>
        <v>-15664814.57</v>
      </c>
      <c r="Y313" s="120">
        <v>0</v>
      </c>
      <c r="Z313" s="119">
        <f t="shared" si="48"/>
        <v>-15664814.57</v>
      </c>
    </row>
    <row r="314" spans="1:26" ht="12.75" hidden="1" outlineLevel="1">
      <c r="A314" s="119" t="s">
        <v>913</v>
      </c>
      <c r="C314" s="120" t="s">
        <v>914</v>
      </c>
      <c r="D314" s="120" t="s">
        <v>915</v>
      </c>
      <c r="E314" s="119">
        <v>0</v>
      </c>
      <c r="F314" s="119">
        <v>0</v>
      </c>
      <c r="G314" s="120">
        <f t="shared" si="42"/>
        <v>0</v>
      </c>
      <c r="H314" s="119">
        <v>0</v>
      </c>
      <c r="I314" s="119">
        <v>0</v>
      </c>
      <c r="J314" s="119">
        <v>0</v>
      </c>
      <c r="K314" s="119">
        <v>0</v>
      </c>
      <c r="L314" s="119">
        <f t="shared" si="43"/>
        <v>0</v>
      </c>
      <c r="M314" s="119">
        <v>0</v>
      </c>
      <c r="N314" s="119">
        <v>0</v>
      </c>
      <c r="O314" s="119">
        <v>0</v>
      </c>
      <c r="P314" s="119">
        <f t="shared" si="44"/>
        <v>0</v>
      </c>
      <c r="Q314" s="120">
        <v>0</v>
      </c>
      <c r="R314" s="120">
        <v>0</v>
      </c>
      <c r="S314" s="120">
        <v>0</v>
      </c>
      <c r="T314" s="120">
        <v>-542959.04</v>
      </c>
      <c r="U314" s="120">
        <f t="shared" si="45"/>
        <v>-542959.04</v>
      </c>
      <c r="V314" s="120">
        <f t="shared" si="46"/>
        <v>-542959.04</v>
      </c>
      <c r="W314" s="119">
        <v>0</v>
      </c>
      <c r="X314" s="119">
        <f t="shared" si="47"/>
        <v>-542959.04</v>
      </c>
      <c r="Y314" s="120">
        <v>0</v>
      </c>
      <c r="Z314" s="119">
        <f t="shared" si="48"/>
        <v>-542959.04</v>
      </c>
    </row>
    <row r="315" spans="1:26" ht="12.75" hidden="1" outlineLevel="1">
      <c r="A315" s="119" t="s">
        <v>916</v>
      </c>
      <c r="C315" s="120" t="s">
        <v>917</v>
      </c>
      <c r="D315" s="120" t="s">
        <v>918</v>
      </c>
      <c r="E315" s="119">
        <v>0</v>
      </c>
      <c r="F315" s="119">
        <v>0</v>
      </c>
      <c r="G315" s="120">
        <f t="shared" si="42"/>
        <v>0</v>
      </c>
      <c r="H315" s="119">
        <v>0</v>
      </c>
      <c r="I315" s="119">
        <v>0</v>
      </c>
      <c r="J315" s="119">
        <v>0</v>
      </c>
      <c r="K315" s="119">
        <v>0</v>
      </c>
      <c r="L315" s="119">
        <f t="shared" si="43"/>
        <v>0</v>
      </c>
      <c r="M315" s="119">
        <v>0</v>
      </c>
      <c r="N315" s="119">
        <v>0</v>
      </c>
      <c r="O315" s="119">
        <v>0</v>
      </c>
      <c r="P315" s="119">
        <f t="shared" si="44"/>
        <v>0</v>
      </c>
      <c r="Q315" s="120">
        <v>0</v>
      </c>
      <c r="R315" s="120">
        <v>0</v>
      </c>
      <c r="S315" s="120">
        <v>0</v>
      </c>
      <c r="T315" s="120">
        <v>-857958.07</v>
      </c>
      <c r="U315" s="120">
        <f t="shared" si="45"/>
        <v>-857958.07</v>
      </c>
      <c r="V315" s="120">
        <f t="shared" si="46"/>
        <v>-857958.07</v>
      </c>
      <c r="W315" s="119">
        <v>0</v>
      </c>
      <c r="X315" s="119">
        <f t="shared" si="47"/>
        <v>-857958.07</v>
      </c>
      <c r="Y315" s="120">
        <v>0</v>
      </c>
      <c r="Z315" s="119">
        <f t="shared" si="48"/>
        <v>-857958.07</v>
      </c>
    </row>
    <row r="316" spans="1:26" ht="12.75" hidden="1" outlineLevel="1">
      <c r="A316" s="119" t="s">
        <v>919</v>
      </c>
      <c r="C316" s="120" t="s">
        <v>920</v>
      </c>
      <c r="D316" s="120" t="s">
        <v>921</v>
      </c>
      <c r="E316" s="119">
        <v>0</v>
      </c>
      <c r="F316" s="119">
        <v>0</v>
      </c>
      <c r="G316" s="120">
        <f t="shared" si="42"/>
        <v>0</v>
      </c>
      <c r="H316" s="119">
        <v>0</v>
      </c>
      <c r="I316" s="119">
        <v>0</v>
      </c>
      <c r="J316" s="119">
        <v>0</v>
      </c>
      <c r="K316" s="119">
        <v>0</v>
      </c>
      <c r="L316" s="119">
        <f t="shared" si="43"/>
        <v>0</v>
      </c>
      <c r="M316" s="119">
        <v>0</v>
      </c>
      <c r="N316" s="119">
        <v>0</v>
      </c>
      <c r="O316" s="119">
        <v>0</v>
      </c>
      <c r="P316" s="119">
        <f t="shared" si="44"/>
        <v>0</v>
      </c>
      <c r="Q316" s="120">
        <v>0</v>
      </c>
      <c r="R316" s="120">
        <v>0</v>
      </c>
      <c r="S316" s="120">
        <v>0</v>
      </c>
      <c r="T316" s="120">
        <v>5411815</v>
      </c>
      <c r="U316" s="120">
        <f t="shared" si="45"/>
        <v>5411815</v>
      </c>
      <c r="V316" s="120">
        <f t="shared" si="46"/>
        <v>5411815</v>
      </c>
      <c r="W316" s="119">
        <v>0</v>
      </c>
      <c r="X316" s="119">
        <f t="shared" si="47"/>
        <v>5411815</v>
      </c>
      <c r="Y316" s="120">
        <v>0</v>
      </c>
      <c r="Z316" s="119">
        <f t="shared" si="48"/>
        <v>5411815</v>
      </c>
    </row>
    <row r="317" spans="1:26" ht="12.75" hidden="1" outlineLevel="1">
      <c r="A317" s="119" t="s">
        <v>922</v>
      </c>
      <c r="C317" s="120" t="s">
        <v>923</v>
      </c>
      <c r="D317" s="120" t="s">
        <v>924</v>
      </c>
      <c r="E317" s="119">
        <v>0</v>
      </c>
      <c r="F317" s="119">
        <v>380217.72</v>
      </c>
      <c r="G317" s="120">
        <f t="shared" si="42"/>
        <v>380217.72</v>
      </c>
      <c r="H317" s="119">
        <v>10724.88</v>
      </c>
      <c r="I317" s="119">
        <v>0</v>
      </c>
      <c r="J317" s="119">
        <v>0</v>
      </c>
      <c r="K317" s="119">
        <v>0</v>
      </c>
      <c r="L317" s="119">
        <f t="shared" si="43"/>
        <v>0</v>
      </c>
      <c r="M317" s="119">
        <v>0</v>
      </c>
      <c r="N317" s="119">
        <v>0</v>
      </c>
      <c r="O317" s="119">
        <v>0</v>
      </c>
      <c r="P317" s="119">
        <f t="shared" si="44"/>
        <v>0</v>
      </c>
      <c r="Q317" s="120">
        <v>0</v>
      </c>
      <c r="R317" s="120">
        <v>0</v>
      </c>
      <c r="S317" s="120">
        <v>0</v>
      </c>
      <c r="T317" s="120">
        <v>0</v>
      </c>
      <c r="U317" s="120">
        <f t="shared" si="45"/>
        <v>0</v>
      </c>
      <c r="V317" s="120">
        <f t="shared" si="46"/>
        <v>390942.6</v>
      </c>
      <c r="W317" s="119">
        <v>0</v>
      </c>
      <c r="X317" s="119">
        <f t="shared" si="47"/>
        <v>390942.6</v>
      </c>
      <c r="Y317" s="120">
        <v>6527</v>
      </c>
      <c r="Z317" s="119">
        <f t="shared" si="48"/>
        <v>397469.6</v>
      </c>
    </row>
    <row r="318" spans="1:26" ht="12.75" hidden="1" outlineLevel="1">
      <c r="A318" s="119" t="s">
        <v>925</v>
      </c>
      <c r="C318" s="120" t="s">
        <v>926</v>
      </c>
      <c r="D318" s="120" t="s">
        <v>927</v>
      </c>
      <c r="E318" s="119">
        <v>0</v>
      </c>
      <c r="F318" s="119">
        <v>37296.06</v>
      </c>
      <c r="G318" s="120">
        <f aca="true" t="shared" si="49" ref="G318:G339">E318+F318</f>
        <v>37296.06</v>
      </c>
      <c r="H318" s="119">
        <v>0</v>
      </c>
      <c r="I318" s="119">
        <v>0</v>
      </c>
      <c r="J318" s="119">
        <v>0</v>
      </c>
      <c r="K318" s="119">
        <v>0</v>
      </c>
      <c r="L318" s="119">
        <f aca="true" t="shared" si="50" ref="L318:L339">J318+I318+K318</f>
        <v>0</v>
      </c>
      <c r="M318" s="119">
        <v>0</v>
      </c>
      <c r="N318" s="119">
        <v>0</v>
      </c>
      <c r="O318" s="119">
        <v>0</v>
      </c>
      <c r="P318" s="119">
        <f aca="true" t="shared" si="51" ref="P318:P339">M318+N318+O318</f>
        <v>0</v>
      </c>
      <c r="Q318" s="120">
        <v>0</v>
      </c>
      <c r="R318" s="120">
        <v>0</v>
      </c>
      <c r="S318" s="120">
        <v>0</v>
      </c>
      <c r="T318" s="120">
        <v>0</v>
      </c>
      <c r="U318" s="120">
        <f aca="true" t="shared" si="52" ref="U318:U339">Q318+R318+S318+T318</f>
        <v>0</v>
      </c>
      <c r="V318" s="120">
        <f aca="true" t="shared" si="53" ref="V318:V339">G318+H318+L318+P318+U318</f>
        <v>37296.06</v>
      </c>
      <c r="W318" s="119">
        <v>0</v>
      </c>
      <c r="X318" s="119">
        <f aca="true" t="shared" si="54" ref="X318:X339">V318+W318</f>
        <v>37296.06</v>
      </c>
      <c r="Y318" s="120">
        <v>0</v>
      </c>
      <c r="Z318" s="119">
        <f aca="true" t="shared" si="55" ref="Z318:Z339">X318+Y318</f>
        <v>37296.06</v>
      </c>
    </row>
    <row r="319" spans="1:26" ht="12.75" hidden="1" outlineLevel="1">
      <c r="A319" s="119" t="s">
        <v>928</v>
      </c>
      <c r="C319" s="120" t="s">
        <v>929</v>
      </c>
      <c r="D319" s="120" t="s">
        <v>930</v>
      </c>
      <c r="E319" s="119">
        <v>0</v>
      </c>
      <c r="F319" s="119">
        <v>112164.53</v>
      </c>
      <c r="G319" s="120">
        <f t="shared" si="49"/>
        <v>112164.53</v>
      </c>
      <c r="H319" s="119">
        <v>0</v>
      </c>
      <c r="I319" s="119">
        <v>0</v>
      </c>
      <c r="J319" s="119">
        <v>0</v>
      </c>
      <c r="K319" s="119">
        <v>0</v>
      </c>
      <c r="L319" s="119">
        <f t="shared" si="50"/>
        <v>0</v>
      </c>
      <c r="M319" s="119">
        <v>0</v>
      </c>
      <c r="N319" s="119">
        <v>0</v>
      </c>
      <c r="O319" s="119">
        <v>0</v>
      </c>
      <c r="P319" s="119">
        <f t="shared" si="51"/>
        <v>0</v>
      </c>
      <c r="Q319" s="120">
        <v>0</v>
      </c>
      <c r="R319" s="120">
        <v>0</v>
      </c>
      <c r="S319" s="120">
        <v>0</v>
      </c>
      <c r="T319" s="120">
        <v>0</v>
      </c>
      <c r="U319" s="120">
        <f t="shared" si="52"/>
        <v>0</v>
      </c>
      <c r="V319" s="120">
        <f t="shared" si="53"/>
        <v>112164.53</v>
      </c>
      <c r="W319" s="119">
        <v>0</v>
      </c>
      <c r="X319" s="119">
        <f t="shared" si="54"/>
        <v>112164.53</v>
      </c>
      <c r="Y319" s="120">
        <v>0</v>
      </c>
      <c r="Z319" s="119">
        <f t="shared" si="55"/>
        <v>112164.53</v>
      </c>
    </row>
    <row r="320" spans="1:26" ht="12.75" hidden="1" outlineLevel="1">
      <c r="A320" s="119" t="s">
        <v>931</v>
      </c>
      <c r="C320" s="120" t="s">
        <v>932</v>
      </c>
      <c r="D320" s="120" t="s">
        <v>933</v>
      </c>
      <c r="E320" s="119">
        <v>0</v>
      </c>
      <c r="F320" s="119">
        <v>328909.5</v>
      </c>
      <c r="G320" s="120">
        <f t="shared" si="49"/>
        <v>328909.5</v>
      </c>
      <c r="H320" s="119">
        <v>34009.41</v>
      </c>
      <c r="I320" s="119">
        <v>-44935</v>
      </c>
      <c r="J320" s="119">
        <v>0</v>
      </c>
      <c r="K320" s="119">
        <v>0</v>
      </c>
      <c r="L320" s="119">
        <f t="shared" si="50"/>
        <v>-44935</v>
      </c>
      <c r="M320" s="119">
        <v>0</v>
      </c>
      <c r="N320" s="119">
        <v>0</v>
      </c>
      <c r="O320" s="119">
        <v>0</v>
      </c>
      <c r="P320" s="119">
        <f t="shared" si="51"/>
        <v>0</v>
      </c>
      <c r="Q320" s="120">
        <v>85638.34</v>
      </c>
      <c r="R320" s="120">
        <v>0</v>
      </c>
      <c r="S320" s="120">
        <v>0</v>
      </c>
      <c r="T320" s="120">
        <v>0</v>
      </c>
      <c r="U320" s="120">
        <f t="shared" si="52"/>
        <v>85638.34</v>
      </c>
      <c r="V320" s="120">
        <f t="shared" si="53"/>
        <v>403622.25</v>
      </c>
      <c r="W320" s="119">
        <v>0</v>
      </c>
      <c r="X320" s="119">
        <f t="shared" si="54"/>
        <v>403622.25</v>
      </c>
      <c r="Y320" s="120">
        <v>0</v>
      </c>
      <c r="Z320" s="119">
        <f t="shared" si="55"/>
        <v>403622.25</v>
      </c>
    </row>
    <row r="321" spans="1:26" ht="12.75" hidden="1" outlineLevel="1">
      <c r="A321" s="119" t="s">
        <v>934</v>
      </c>
      <c r="C321" s="120" t="s">
        <v>935</v>
      </c>
      <c r="D321" s="120" t="s">
        <v>936</v>
      </c>
      <c r="E321" s="119">
        <v>0</v>
      </c>
      <c r="F321" s="119">
        <v>19044.74</v>
      </c>
      <c r="G321" s="120">
        <f t="shared" si="49"/>
        <v>19044.74</v>
      </c>
      <c r="H321" s="119">
        <v>30060</v>
      </c>
      <c r="I321" s="119">
        <v>0</v>
      </c>
      <c r="J321" s="119">
        <v>0</v>
      </c>
      <c r="K321" s="119">
        <v>0</v>
      </c>
      <c r="L321" s="119">
        <f t="shared" si="50"/>
        <v>0</v>
      </c>
      <c r="M321" s="119">
        <v>0</v>
      </c>
      <c r="N321" s="119">
        <v>0</v>
      </c>
      <c r="O321" s="119">
        <v>0</v>
      </c>
      <c r="P321" s="119">
        <f t="shared" si="51"/>
        <v>0</v>
      </c>
      <c r="Q321" s="120">
        <v>0</v>
      </c>
      <c r="R321" s="120">
        <v>0</v>
      </c>
      <c r="S321" s="120">
        <v>0</v>
      </c>
      <c r="T321" s="120">
        <v>0</v>
      </c>
      <c r="U321" s="120">
        <f t="shared" si="52"/>
        <v>0</v>
      </c>
      <c r="V321" s="120">
        <f t="shared" si="53"/>
        <v>49104.740000000005</v>
      </c>
      <c r="W321" s="119">
        <v>0</v>
      </c>
      <c r="X321" s="119">
        <f t="shared" si="54"/>
        <v>49104.740000000005</v>
      </c>
      <c r="Y321" s="120">
        <v>0</v>
      </c>
      <c r="Z321" s="119">
        <f t="shared" si="55"/>
        <v>49104.740000000005</v>
      </c>
    </row>
    <row r="322" spans="1:26" ht="12.75" hidden="1" outlineLevel="1">
      <c r="A322" s="119" t="s">
        <v>937</v>
      </c>
      <c r="C322" s="120" t="s">
        <v>938</v>
      </c>
      <c r="D322" s="120" t="s">
        <v>939</v>
      </c>
      <c r="E322" s="119">
        <v>0</v>
      </c>
      <c r="F322" s="119">
        <v>593638.21</v>
      </c>
      <c r="G322" s="120">
        <f t="shared" si="49"/>
        <v>593638.21</v>
      </c>
      <c r="H322" s="119">
        <v>1316949.03</v>
      </c>
      <c r="I322" s="119">
        <v>0</v>
      </c>
      <c r="J322" s="119">
        <v>0</v>
      </c>
      <c r="K322" s="119">
        <v>0</v>
      </c>
      <c r="L322" s="119">
        <f t="shared" si="50"/>
        <v>0</v>
      </c>
      <c r="M322" s="119">
        <v>0</v>
      </c>
      <c r="N322" s="119">
        <v>0</v>
      </c>
      <c r="O322" s="119">
        <v>0</v>
      </c>
      <c r="P322" s="119">
        <f t="shared" si="51"/>
        <v>0</v>
      </c>
      <c r="Q322" s="120">
        <v>0</v>
      </c>
      <c r="R322" s="120">
        <v>0</v>
      </c>
      <c r="S322" s="120">
        <v>0</v>
      </c>
      <c r="T322" s="120">
        <v>0</v>
      </c>
      <c r="U322" s="120">
        <f t="shared" si="52"/>
        <v>0</v>
      </c>
      <c r="V322" s="120">
        <f t="shared" si="53"/>
        <v>1910587.24</v>
      </c>
      <c r="W322" s="119">
        <v>0</v>
      </c>
      <c r="X322" s="119">
        <f t="shared" si="54"/>
        <v>1910587.24</v>
      </c>
      <c r="Y322" s="120">
        <v>0</v>
      </c>
      <c r="Z322" s="119">
        <f t="shared" si="55"/>
        <v>1910587.24</v>
      </c>
    </row>
    <row r="323" spans="1:26" ht="12.75" hidden="1" outlineLevel="1">
      <c r="A323" s="119" t="s">
        <v>940</v>
      </c>
      <c r="C323" s="120" t="s">
        <v>941</v>
      </c>
      <c r="D323" s="120" t="s">
        <v>942</v>
      </c>
      <c r="E323" s="119">
        <v>0</v>
      </c>
      <c r="F323" s="119">
        <v>8000</v>
      </c>
      <c r="G323" s="120">
        <f t="shared" si="49"/>
        <v>8000</v>
      </c>
      <c r="H323" s="119">
        <v>-1767.5</v>
      </c>
      <c r="I323" s="119">
        <v>0</v>
      </c>
      <c r="J323" s="119">
        <v>0</v>
      </c>
      <c r="K323" s="119">
        <v>0</v>
      </c>
      <c r="L323" s="119">
        <f t="shared" si="50"/>
        <v>0</v>
      </c>
      <c r="M323" s="119">
        <v>0</v>
      </c>
      <c r="N323" s="119">
        <v>0</v>
      </c>
      <c r="O323" s="119">
        <v>0</v>
      </c>
      <c r="P323" s="119">
        <f t="shared" si="51"/>
        <v>0</v>
      </c>
      <c r="Q323" s="120">
        <v>0</v>
      </c>
      <c r="R323" s="120">
        <v>0</v>
      </c>
      <c r="S323" s="120">
        <v>0</v>
      </c>
      <c r="T323" s="120">
        <v>0</v>
      </c>
      <c r="U323" s="120">
        <f t="shared" si="52"/>
        <v>0</v>
      </c>
      <c r="V323" s="120">
        <f t="shared" si="53"/>
        <v>6232.5</v>
      </c>
      <c r="W323" s="119">
        <v>0</v>
      </c>
      <c r="X323" s="119">
        <f t="shared" si="54"/>
        <v>6232.5</v>
      </c>
      <c r="Y323" s="120">
        <v>0</v>
      </c>
      <c r="Z323" s="119">
        <f t="shared" si="55"/>
        <v>6232.5</v>
      </c>
    </row>
    <row r="324" spans="1:26" ht="12.75" hidden="1" outlineLevel="1">
      <c r="A324" s="119" t="s">
        <v>943</v>
      </c>
      <c r="C324" s="120" t="s">
        <v>944</v>
      </c>
      <c r="D324" s="120" t="s">
        <v>945</v>
      </c>
      <c r="E324" s="119">
        <v>0</v>
      </c>
      <c r="F324" s="119">
        <v>142837.3</v>
      </c>
      <c r="G324" s="120">
        <f t="shared" si="49"/>
        <v>142837.3</v>
      </c>
      <c r="H324" s="119">
        <v>0</v>
      </c>
      <c r="I324" s="119">
        <v>0</v>
      </c>
      <c r="J324" s="119">
        <v>0</v>
      </c>
      <c r="K324" s="119">
        <v>0</v>
      </c>
      <c r="L324" s="119">
        <f t="shared" si="50"/>
        <v>0</v>
      </c>
      <c r="M324" s="119">
        <v>0</v>
      </c>
      <c r="N324" s="119">
        <v>0</v>
      </c>
      <c r="O324" s="119">
        <v>0</v>
      </c>
      <c r="P324" s="119">
        <f t="shared" si="51"/>
        <v>0</v>
      </c>
      <c r="Q324" s="120">
        <v>0</v>
      </c>
      <c r="R324" s="120">
        <v>0</v>
      </c>
      <c r="S324" s="120">
        <v>0</v>
      </c>
      <c r="T324" s="120">
        <v>0</v>
      </c>
      <c r="U324" s="120">
        <f t="shared" si="52"/>
        <v>0</v>
      </c>
      <c r="V324" s="120">
        <f t="shared" si="53"/>
        <v>142837.3</v>
      </c>
      <c r="W324" s="119">
        <v>0</v>
      </c>
      <c r="X324" s="119">
        <f t="shared" si="54"/>
        <v>142837.3</v>
      </c>
      <c r="Y324" s="120">
        <v>0</v>
      </c>
      <c r="Z324" s="119">
        <f t="shared" si="55"/>
        <v>142837.3</v>
      </c>
    </row>
    <row r="325" spans="1:26" ht="12.75" hidden="1" outlineLevel="1">
      <c r="A325" s="119" t="s">
        <v>946</v>
      </c>
      <c r="C325" s="120" t="s">
        <v>947</v>
      </c>
      <c r="D325" s="120" t="s">
        <v>948</v>
      </c>
      <c r="E325" s="119">
        <v>0</v>
      </c>
      <c r="F325" s="119">
        <v>100423.52</v>
      </c>
      <c r="G325" s="120">
        <f t="shared" si="49"/>
        <v>100423.52</v>
      </c>
      <c r="H325" s="119">
        <v>119682.25</v>
      </c>
      <c r="I325" s="119">
        <v>0</v>
      </c>
      <c r="J325" s="119">
        <v>0</v>
      </c>
      <c r="K325" s="119">
        <v>0</v>
      </c>
      <c r="L325" s="119">
        <f t="shared" si="50"/>
        <v>0</v>
      </c>
      <c r="M325" s="119">
        <v>0</v>
      </c>
      <c r="N325" s="119">
        <v>0</v>
      </c>
      <c r="O325" s="119">
        <v>0</v>
      </c>
      <c r="P325" s="119">
        <f t="shared" si="51"/>
        <v>0</v>
      </c>
      <c r="Q325" s="120">
        <v>0</v>
      </c>
      <c r="R325" s="120">
        <v>0</v>
      </c>
      <c r="S325" s="120">
        <v>0</v>
      </c>
      <c r="T325" s="120">
        <v>0</v>
      </c>
      <c r="U325" s="120">
        <f t="shared" si="52"/>
        <v>0</v>
      </c>
      <c r="V325" s="120">
        <f t="shared" si="53"/>
        <v>220105.77000000002</v>
      </c>
      <c r="W325" s="119">
        <v>0</v>
      </c>
      <c r="X325" s="119">
        <f t="shared" si="54"/>
        <v>220105.77000000002</v>
      </c>
      <c r="Y325" s="120">
        <v>0</v>
      </c>
      <c r="Z325" s="119">
        <f t="shared" si="55"/>
        <v>220105.77000000002</v>
      </c>
    </row>
    <row r="326" spans="1:26" ht="12.75" hidden="1" outlineLevel="1">
      <c r="A326" s="119" t="s">
        <v>949</v>
      </c>
      <c r="C326" s="120" t="s">
        <v>950</v>
      </c>
      <c r="D326" s="120" t="s">
        <v>951</v>
      </c>
      <c r="E326" s="119">
        <v>0</v>
      </c>
      <c r="F326" s="119">
        <v>680752.89</v>
      </c>
      <c r="G326" s="120">
        <f t="shared" si="49"/>
        <v>680752.89</v>
      </c>
      <c r="H326" s="119">
        <v>177205.18</v>
      </c>
      <c r="I326" s="119">
        <v>0</v>
      </c>
      <c r="J326" s="119">
        <v>0</v>
      </c>
      <c r="K326" s="119">
        <v>0</v>
      </c>
      <c r="L326" s="119">
        <f t="shared" si="50"/>
        <v>0</v>
      </c>
      <c r="M326" s="119">
        <v>0</v>
      </c>
      <c r="N326" s="119">
        <v>0</v>
      </c>
      <c r="O326" s="119">
        <v>0</v>
      </c>
      <c r="P326" s="119">
        <f t="shared" si="51"/>
        <v>0</v>
      </c>
      <c r="Q326" s="120">
        <v>0</v>
      </c>
      <c r="R326" s="120">
        <v>0</v>
      </c>
      <c r="S326" s="120">
        <v>0</v>
      </c>
      <c r="T326" s="120">
        <v>0</v>
      </c>
      <c r="U326" s="120">
        <f t="shared" si="52"/>
        <v>0</v>
      </c>
      <c r="V326" s="120">
        <f t="shared" si="53"/>
        <v>857958.0700000001</v>
      </c>
      <c r="W326" s="119">
        <v>0</v>
      </c>
      <c r="X326" s="119">
        <f t="shared" si="54"/>
        <v>857958.0700000001</v>
      </c>
      <c r="Y326" s="120">
        <v>0</v>
      </c>
      <c r="Z326" s="119">
        <f t="shared" si="55"/>
        <v>857958.0700000001</v>
      </c>
    </row>
    <row r="327" spans="1:26" ht="12.75" hidden="1" outlineLevel="1">
      <c r="A327" s="119" t="s">
        <v>952</v>
      </c>
      <c r="C327" s="120" t="s">
        <v>953</v>
      </c>
      <c r="D327" s="120" t="s">
        <v>954</v>
      </c>
      <c r="E327" s="119">
        <v>0</v>
      </c>
      <c r="F327" s="119">
        <v>0</v>
      </c>
      <c r="G327" s="120">
        <f t="shared" si="49"/>
        <v>0</v>
      </c>
      <c r="H327" s="119">
        <v>399.9</v>
      </c>
      <c r="I327" s="119">
        <v>0</v>
      </c>
      <c r="J327" s="119">
        <v>0</v>
      </c>
      <c r="K327" s="119">
        <v>0</v>
      </c>
      <c r="L327" s="119">
        <f t="shared" si="50"/>
        <v>0</v>
      </c>
      <c r="M327" s="119">
        <v>0</v>
      </c>
      <c r="N327" s="119">
        <v>0</v>
      </c>
      <c r="O327" s="119">
        <v>0</v>
      </c>
      <c r="P327" s="119">
        <f t="shared" si="51"/>
        <v>0</v>
      </c>
      <c r="Q327" s="120">
        <v>0</v>
      </c>
      <c r="R327" s="120">
        <v>0</v>
      </c>
      <c r="S327" s="120">
        <v>0</v>
      </c>
      <c r="T327" s="120">
        <v>0</v>
      </c>
      <c r="U327" s="120">
        <f t="shared" si="52"/>
        <v>0</v>
      </c>
      <c r="V327" s="120">
        <f t="shared" si="53"/>
        <v>399.9</v>
      </c>
      <c r="W327" s="119">
        <v>0</v>
      </c>
      <c r="X327" s="119">
        <f t="shared" si="54"/>
        <v>399.9</v>
      </c>
      <c r="Y327" s="120">
        <v>0</v>
      </c>
      <c r="Z327" s="119">
        <f t="shared" si="55"/>
        <v>399.9</v>
      </c>
    </row>
    <row r="328" spans="1:26" ht="12.75" hidden="1" outlineLevel="1">
      <c r="A328" s="119" t="s">
        <v>955</v>
      </c>
      <c r="C328" s="120" t="s">
        <v>956</v>
      </c>
      <c r="D328" s="120" t="s">
        <v>957</v>
      </c>
      <c r="E328" s="119">
        <v>0</v>
      </c>
      <c r="F328" s="119">
        <v>49855.89</v>
      </c>
      <c r="G328" s="120">
        <f t="shared" si="49"/>
        <v>49855.89</v>
      </c>
      <c r="H328" s="119">
        <v>2068.03</v>
      </c>
      <c r="I328" s="119">
        <v>0</v>
      </c>
      <c r="J328" s="119">
        <v>0</v>
      </c>
      <c r="K328" s="119">
        <v>0</v>
      </c>
      <c r="L328" s="119">
        <f t="shared" si="50"/>
        <v>0</v>
      </c>
      <c r="M328" s="119">
        <v>0</v>
      </c>
      <c r="N328" s="119">
        <v>0</v>
      </c>
      <c r="O328" s="119">
        <v>0</v>
      </c>
      <c r="P328" s="119">
        <f t="shared" si="51"/>
        <v>0</v>
      </c>
      <c r="Q328" s="120">
        <v>66654.69</v>
      </c>
      <c r="R328" s="120">
        <v>0</v>
      </c>
      <c r="S328" s="120">
        <v>0</v>
      </c>
      <c r="T328" s="120">
        <v>0</v>
      </c>
      <c r="U328" s="120">
        <f t="shared" si="52"/>
        <v>66654.69</v>
      </c>
      <c r="V328" s="120">
        <f t="shared" si="53"/>
        <v>118578.61</v>
      </c>
      <c r="W328" s="119">
        <v>0</v>
      </c>
      <c r="X328" s="119">
        <f t="shared" si="54"/>
        <v>118578.61</v>
      </c>
      <c r="Y328" s="120">
        <v>0</v>
      </c>
      <c r="Z328" s="119">
        <f t="shared" si="55"/>
        <v>118578.61</v>
      </c>
    </row>
    <row r="329" spans="1:26" ht="12.75" hidden="1" outlineLevel="1">
      <c r="A329" s="119" t="s">
        <v>958</v>
      </c>
      <c r="C329" s="120" t="s">
        <v>959</v>
      </c>
      <c r="D329" s="120" t="s">
        <v>960</v>
      </c>
      <c r="E329" s="119">
        <v>0</v>
      </c>
      <c r="F329" s="119">
        <v>698232.93</v>
      </c>
      <c r="G329" s="120">
        <f t="shared" si="49"/>
        <v>698232.93</v>
      </c>
      <c r="H329" s="119">
        <v>832227.19</v>
      </c>
      <c r="I329" s="119">
        <v>0</v>
      </c>
      <c r="J329" s="119">
        <v>0</v>
      </c>
      <c r="K329" s="119">
        <v>0</v>
      </c>
      <c r="L329" s="119">
        <f t="shared" si="50"/>
        <v>0</v>
      </c>
      <c r="M329" s="119">
        <v>0</v>
      </c>
      <c r="N329" s="119">
        <v>0</v>
      </c>
      <c r="O329" s="119">
        <v>0</v>
      </c>
      <c r="P329" s="119">
        <f t="shared" si="51"/>
        <v>0</v>
      </c>
      <c r="Q329" s="120">
        <v>125709.53</v>
      </c>
      <c r="R329" s="120">
        <v>498596.96</v>
      </c>
      <c r="S329" s="120">
        <v>0</v>
      </c>
      <c r="T329" s="120">
        <v>0</v>
      </c>
      <c r="U329" s="120">
        <f t="shared" si="52"/>
        <v>624306.49</v>
      </c>
      <c r="V329" s="120">
        <f t="shared" si="53"/>
        <v>2154766.6100000003</v>
      </c>
      <c r="W329" s="119">
        <v>0</v>
      </c>
      <c r="X329" s="119">
        <f t="shared" si="54"/>
        <v>2154766.6100000003</v>
      </c>
      <c r="Y329" s="120">
        <v>0</v>
      </c>
      <c r="Z329" s="119">
        <f t="shared" si="55"/>
        <v>2154766.6100000003</v>
      </c>
    </row>
    <row r="330" spans="1:26" ht="12.75" hidden="1" outlineLevel="1">
      <c r="A330" s="119" t="s">
        <v>961</v>
      </c>
      <c r="C330" s="120" t="s">
        <v>962</v>
      </c>
      <c r="D330" s="120" t="s">
        <v>963</v>
      </c>
      <c r="E330" s="119">
        <v>0</v>
      </c>
      <c r="F330" s="119">
        <v>1098696.23</v>
      </c>
      <c r="G330" s="120">
        <f t="shared" si="49"/>
        <v>1098696.23</v>
      </c>
      <c r="H330" s="119">
        <v>0</v>
      </c>
      <c r="I330" s="119">
        <v>0</v>
      </c>
      <c r="J330" s="119">
        <v>0</v>
      </c>
      <c r="K330" s="119">
        <v>0</v>
      </c>
      <c r="L330" s="119">
        <f t="shared" si="50"/>
        <v>0</v>
      </c>
      <c r="M330" s="119">
        <v>0</v>
      </c>
      <c r="N330" s="119">
        <v>0</v>
      </c>
      <c r="O330" s="119">
        <v>0</v>
      </c>
      <c r="P330" s="119">
        <f t="shared" si="51"/>
        <v>0</v>
      </c>
      <c r="Q330" s="120">
        <v>0</v>
      </c>
      <c r="R330" s="120">
        <v>34253.74</v>
      </c>
      <c r="S330" s="120">
        <v>0</v>
      </c>
      <c r="T330" s="120">
        <v>0</v>
      </c>
      <c r="U330" s="120">
        <f t="shared" si="52"/>
        <v>34253.74</v>
      </c>
      <c r="V330" s="120">
        <f t="shared" si="53"/>
        <v>1132949.97</v>
      </c>
      <c r="W330" s="119">
        <v>0</v>
      </c>
      <c r="X330" s="119">
        <f t="shared" si="54"/>
        <v>1132949.97</v>
      </c>
      <c r="Y330" s="120">
        <v>0</v>
      </c>
      <c r="Z330" s="119">
        <f t="shared" si="55"/>
        <v>1132949.97</v>
      </c>
    </row>
    <row r="331" spans="1:26" ht="12.75" hidden="1" outlineLevel="1">
      <c r="A331" s="119" t="s">
        <v>964</v>
      </c>
      <c r="C331" s="120" t="s">
        <v>2317</v>
      </c>
      <c r="D331" s="120" t="s">
        <v>965</v>
      </c>
      <c r="E331" s="119">
        <v>0</v>
      </c>
      <c r="F331" s="119">
        <v>0</v>
      </c>
      <c r="G331" s="120">
        <f t="shared" si="49"/>
        <v>0</v>
      </c>
      <c r="H331" s="119">
        <v>0</v>
      </c>
      <c r="I331" s="119">
        <v>0</v>
      </c>
      <c r="J331" s="119">
        <v>0</v>
      </c>
      <c r="K331" s="119">
        <v>0</v>
      </c>
      <c r="L331" s="119">
        <f t="shared" si="50"/>
        <v>0</v>
      </c>
      <c r="M331" s="119">
        <v>0</v>
      </c>
      <c r="N331" s="119">
        <v>0</v>
      </c>
      <c r="O331" s="119">
        <v>0</v>
      </c>
      <c r="P331" s="119">
        <f t="shared" si="51"/>
        <v>0</v>
      </c>
      <c r="Q331" s="120">
        <v>115959.04</v>
      </c>
      <c r="R331" s="120">
        <v>427000</v>
      </c>
      <c r="S331" s="120">
        <v>0</v>
      </c>
      <c r="T331" s="120">
        <v>0</v>
      </c>
      <c r="U331" s="120">
        <f t="shared" si="52"/>
        <v>542959.04</v>
      </c>
      <c r="V331" s="120">
        <f t="shared" si="53"/>
        <v>542959.04</v>
      </c>
      <c r="W331" s="119">
        <v>0</v>
      </c>
      <c r="X331" s="119">
        <f t="shared" si="54"/>
        <v>542959.04</v>
      </c>
      <c r="Y331" s="120">
        <v>0</v>
      </c>
      <c r="Z331" s="119">
        <f t="shared" si="55"/>
        <v>542959.04</v>
      </c>
    </row>
    <row r="332" spans="1:26" ht="12.75" hidden="1" outlineLevel="1">
      <c r="A332" s="119" t="s">
        <v>966</v>
      </c>
      <c r="C332" s="120" t="s">
        <v>967</v>
      </c>
      <c r="D332" s="120" t="s">
        <v>968</v>
      </c>
      <c r="E332" s="119">
        <v>0</v>
      </c>
      <c r="F332" s="119">
        <v>235950.37</v>
      </c>
      <c r="G332" s="120">
        <f t="shared" si="49"/>
        <v>235950.37</v>
      </c>
      <c r="H332" s="119">
        <v>68635.77</v>
      </c>
      <c r="I332" s="119">
        <v>0</v>
      </c>
      <c r="J332" s="119">
        <v>0</v>
      </c>
      <c r="K332" s="119">
        <v>0</v>
      </c>
      <c r="L332" s="119">
        <f t="shared" si="50"/>
        <v>0</v>
      </c>
      <c r="M332" s="119">
        <v>0</v>
      </c>
      <c r="N332" s="119">
        <v>0</v>
      </c>
      <c r="O332" s="119">
        <v>0</v>
      </c>
      <c r="P332" s="119">
        <f t="shared" si="51"/>
        <v>0</v>
      </c>
      <c r="Q332" s="120">
        <v>-83970.91</v>
      </c>
      <c r="R332" s="120">
        <v>6678863.7</v>
      </c>
      <c r="S332" s="120">
        <v>0</v>
      </c>
      <c r="T332" s="120">
        <v>0</v>
      </c>
      <c r="U332" s="120">
        <f t="shared" si="52"/>
        <v>6594892.79</v>
      </c>
      <c r="V332" s="120">
        <f t="shared" si="53"/>
        <v>6899478.93</v>
      </c>
      <c r="W332" s="119">
        <v>0</v>
      </c>
      <c r="X332" s="119">
        <f t="shared" si="54"/>
        <v>6899478.93</v>
      </c>
      <c r="Y332" s="120">
        <v>0</v>
      </c>
      <c r="Z332" s="119">
        <f t="shared" si="55"/>
        <v>6899478.93</v>
      </c>
    </row>
    <row r="333" spans="1:26" ht="12.75" hidden="1" outlineLevel="1">
      <c r="A333" s="119" t="s">
        <v>969</v>
      </c>
      <c r="C333" s="120" t="s">
        <v>970</v>
      </c>
      <c r="D333" s="120" t="s">
        <v>971</v>
      </c>
      <c r="E333" s="119">
        <v>0</v>
      </c>
      <c r="F333" s="119">
        <v>0</v>
      </c>
      <c r="G333" s="120">
        <f t="shared" si="49"/>
        <v>0</v>
      </c>
      <c r="H333" s="119">
        <v>35769.07</v>
      </c>
      <c r="I333" s="119">
        <v>0</v>
      </c>
      <c r="J333" s="119">
        <v>0</v>
      </c>
      <c r="K333" s="119">
        <v>0</v>
      </c>
      <c r="L333" s="119">
        <f t="shared" si="50"/>
        <v>0</v>
      </c>
      <c r="M333" s="119">
        <v>0</v>
      </c>
      <c r="N333" s="119">
        <v>0</v>
      </c>
      <c r="O333" s="119">
        <v>0</v>
      </c>
      <c r="P333" s="119">
        <f t="shared" si="51"/>
        <v>0</v>
      </c>
      <c r="Q333" s="120">
        <v>2519219.74</v>
      </c>
      <c r="R333" s="120">
        <v>2803651.74</v>
      </c>
      <c r="S333" s="120">
        <v>0</v>
      </c>
      <c r="T333" s="120">
        <v>0</v>
      </c>
      <c r="U333" s="120">
        <f t="shared" si="52"/>
        <v>5322871.48</v>
      </c>
      <c r="V333" s="120">
        <f t="shared" si="53"/>
        <v>5358640.550000001</v>
      </c>
      <c r="W333" s="119">
        <v>0</v>
      </c>
      <c r="X333" s="119">
        <f t="shared" si="54"/>
        <v>5358640.550000001</v>
      </c>
      <c r="Y333" s="120">
        <v>0</v>
      </c>
      <c r="Z333" s="119">
        <f t="shared" si="55"/>
        <v>5358640.550000001</v>
      </c>
    </row>
    <row r="334" spans="1:27" ht="12.75" collapsed="1">
      <c r="A334" s="221" t="s">
        <v>972</v>
      </c>
      <c r="B334" s="222"/>
      <c r="C334" s="221" t="s">
        <v>973</v>
      </c>
      <c r="D334" s="223"/>
      <c r="E334" s="198">
        <v>0</v>
      </c>
      <c r="F334" s="198">
        <v>4486019.89</v>
      </c>
      <c r="G334" s="101">
        <f t="shared" si="49"/>
        <v>4486019.89</v>
      </c>
      <c r="H334" s="101">
        <v>2625963.21</v>
      </c>
      <c r="I334" s="101">
        <v>-44935</v>
      </c>
      <c r="J334" s="101">
        <v>0</v>
      </c>
      <c r="K334" s="101">
        <v>0</v>
      </c>
      <c r="L334" s="101">
        <f t="shared" si="50"/>
        <v>-44935</v>
      </c>
      <c r="M334" s="101">
        <v>0</v>
      </c>
      <c r="N334" s="101">
        <v>0</v>
      </c>
      <c r="O334" s="101">
        <v>0</v>
      </c>
      <c r="P334" s="101">
        <f t="shared" si="51"/>
        <v>0</v>
      </c>
      <c r="Q334" s="101">
        <v>2829210.43</v>
      </c>
      <c r="R334" s="101">
        <v>10442366.14</v>
      </c>
      <c r="S334" s="101">
        <v>157381</v>
      </c>
      <c r="T334" s="101">
        <v>-16306736.84</v>
      </c>
      <c r="U334" s="101">
        <f t="shared" si="52"/>
        <v>-2877779.2699999996</v>
      </c>
      <c r="V334" s="101">
        <f t="shared" si="53"/>
        <v>4189268.83</v>
      </c>
      <c r="W334" s="101">
        <v>0</v>
      </c>
      <c r="X334" s="101">
        <f t="shared" si="54"/>
        <v>4189268.83</v>
      </c>
      <c r="Y334" s="101">
        <v>6527</v>
      </c>
      <c r="Z334" s="101">
        <f t="shared" si="55"/>
        <v>4195795.83</v>
      </c>
      <c r="AA334" s="221"/>
    </row>
    <row r="335" spans="1:26" ht="12.75" hidden="1" outlineLevel="1">
      <c r="A335" s="119" t="s">
        <v>974</v>
      </c>
      <c r="C335" s="120" t="s">
        <v>975</v>
      </c>
      <c r="D335" s="120" t="s">
        <v>976</v>
      </c>
      <c r="E335" s="119">
        <v>0</v>
      </c>
      <c r="F335" s="119">
        <v>0</v>
      </c>
      <c r="G335" s="120">
        <f t="shared" si="49"/>
        <v>0</v>
      </c>
      <c r="H335" s="119">
        <v>0</v>
      </c>
      <c r="I335" s="119">
        <v>0</v>
      </c>
      <c r="J335" s="119">
        <v>0</v>
      </c>
      <c r="K335" s="119">
        <v>0</v>
      </c>
      <c r="L335" s="119">
        <f t="shared" si="50"/>
        <v>0</v>
      </c>
      <c r="M335" s="119">
        <v>0</v>
      </c>
      <c r="N335" s="119">
        <v>0</v>
      </c>
      <c r="O335" s="119">
        <v>0</v>
      </c>
      <c r="P335" s="119">
        <f t="shared" si="51"/>
        <v>0</v>
      </c>
      <c r="Q335" s="120">
        <v>0</v>
      </c>
      <c r="R335" s="120">
        <v>0</v>
      </c>
      <c r="S335" s="120">
        <v>0</v>
      </c>
      <c r="T335" s="120">
        <v>6769317.08</v>
      </c>
      <c r="U335" s="120">
        <f t="shared" si="52"/>
        <v>6769317.08</v>
      </c>
      <c r="V335" s="120">
        <f t="shared" si="53"/>
        <v>6769317.08</v>
      </c>
      <c r="W335" s="119">
        <v>0</v>
      </c>
      <c r="X335" s="119">
        <f t="shared" si="54"/>
        <v>6769317.08</v>
      </c>
      <c r="Y335" s="120">
        <v>0</v>
      </c>
      <c r="Z335" s="119">
        <f t="shared" si="55"/>
        <v>6769317.08</v>
      </c>
    </row>
    <row r="336" spans="1:26" ht="12.75" hidden="1" outlineLevel="1">
      <c r="A336" s="119" t="s">
        <v>977</v>
      </c>
      <c r="C336" s="120" t="s">
        <v>978</v>
      </c>
      <c r="D336" s="120" t="s">
        <v>979</v>
      </c>
      <c r="E336" s="119">
        <v>0</v>
      </c>
      <c r="F336" s="119">
        <v>0</v>
      </c>
      <c r="G336" s="120">
        <f t="shared" si="49"/>
        <v>0</v>
      </c>
      <c r="H336" s="119">
        <v>0</v>
      </c>
      <c r="I336" s="119">
        <v>0</v>
      </c>
      <c r="J336" s="119">
        <v>0</v>
      </c>
      <c r="K336" s="119">
        <v>0</v>
      </c>
      <c r="L336" s="119">
        <f t="shared" si="50"/>
        <v>0</v>
      </c>
      <c r="M336" s="119">
        <v>0</v>
      </c>
      <c r="N336" s="119">
        <v>0</v>
      </c>
      <c r="O336" s="119">
        <v>0</v>
      </c>
      <c r="P336" s="119">
        <f t="shared" si="51"/>
        <v>0</v>
      </c>
      <c r="Q336" s="120">
        <v>0</v>
      </c>
      <c r="R336" s="120">
        <v>0</v>
      </c>
      <c r="S336" s="120">
        <v>0</v>
      </c>
      <c r="T336" s="120">
        <v>3061335.92</v>
      </c>
      <c r="U336" s="120">
        <f t="shared" si="52"/>
        <v>3061335.92</v>
      </c>
      <c r="V336" s="120">
        <f t="shared" si="53"/>
        <v>3061335.92</v>
      </c>
      <c r="W336" s="119">
        <v>0</v>
      </c>
      <c r="X336" s="119">
        <f t="shared" si="54"/>
        <v>3061335.92</v>
      </c>
      <c r="Y336" s="120">
        <v>0</v>
      </c>
      <c r="Z336" s="119">
        <f t="shared" si="55"/>
        <v>3061335.92</v>
      </c>
    </row>
    <row r="337" spans="1:26" ht="12.75" hidden="1" outlineLevel="1">
      <c r="A337" s="119" t="s">
        <v>980</v>
      </c>
      <c r="C337" s="120" t="s">
        <v>981</v>
      </c>
      <c r="D337" s="120" t="s">
        <v>982</v>
      </c>
      <c r="E337" s="119">
        <v>0</v>
      </c>
      <c r="F337" s="119">
        <v>0</v>
      </c>
      <c r="G337" s="120">
        <f t="shared" si="49"/>
        <v>0</v>
      </c>
      <c r="H337" s="119">
        <v>0</v>
      </c>
      <c r="I337" s="119">
        <v>0</v>
      </c>
      <c r="J337" s="119">
        <v>0</v>
      </c>
      <c r="K337" s="119">
        <v>0</v>
      </c>
      <c r="L337" s="119">
        <f t="shared" si="50"/>
        <v>0</v>
      </c>
      <c r="M337" s="119">
        <v>0</v>
      </c>
      <c r="N337" s="119">
        <v>0</v>
      </c>
      <c r="O337" s="119">
        <v>0</v>
      </c>
      <c r="P337" s="119">
        <f t="shared" si="51"/>
        <v>0</v>
      </c>
      <c r="Q337" s="120">
        <v>0</v>
      </c>
      <c r="R337" s="120">
        <v>0</v>
      </c>
      <c r="S337" s="120">
        <v>0</v>
      </c>
      <c r="T337" s="120">
        <v>966427.51</v>
      </c>
      <c r="U337" s="120">
        <f t="shared" si="52"/>
        <v>966427.51</v>
      </c>
      <c r="V337" s="120">
        <f t="shared" si="53"/>
        <v>966427.51</v>
      </c>
      <c r="W337" s="119">
        <v>0</v>
      </c>
      <c r="X337" s="119">
        <f t="shared" si="54"/>
        <v>966427.51</v>
      </c>
      <c r="Y337" s="120">
        <v>0</v>
      </c>
      <c r="Z337" s="119">
        <f t="shared" si="55"/>
        <v>966427.51</v>
      </c>
    </row>
    <row r="338" spans="1:26" ht="12.75" hidden="1" outlineLevel="1">
      <c r="A338" s="119" t="s">
        <v>983</v>
      </c>
      <c r="C338" s="120" t="s">
        <v>984</v>
      </c>
      <c r="D338" s="120" t="s">
        <v>985</v>
      </c>
      <c r="E338" s="119">
        <v>0</v>
      </c>
      <c r="F338" s="119">
        <v>0</v>
      </c>
      <c r="G338" s="120">
        <f t="shared" si="49"/>
        <v>0</v>
      </c>
      <c r="H338" s="119">
        <v>0</v>
      </c>
      <c r="I338" s="119">
        <v>0</v>
      </c>
      <c r="J338" s="119">
        <v>0</v>
      </c>
      <c r="K338" s="119">
        <v>0</v>
      </c>
      <c r="L338" s="119">
        <f t="shared" si="50"/>
        <v>0</v>
      </c>
      <c r="M338" s="119">
        <v>0</v>
      </c>
      <c r="N338" s="119">
        <v>0</v>
      </c>
      <c r="O338" s="119">
        <v>0</v>
      </c>
      <c r="P338" s="119">
        <f t="shared" si="51"/>
        <v>0</v>
      </c>
      <c r="Q338" s="120">
        <v>0</v>
      </c>
      <c r="R338" s="120">
        <v>0</v>
      </c>
      <c r="S338" s="120">
        <v>0</v>
      </c>
      <c r="T338" s="120">
        <v>1235489.21</v>
      </c>
      <c r="U338" s="120">
        <f t="shared" si="52"/>
        <v>1235489.21</v>
      </c>
      <c r="V338" s="120">
        <f t="shared" si="53"/>
        <v>1235489.21</v>
      </c>
      <c r="W338" s="119">
        <v>0</v>
      </c>
      <c r="X338" s="119">
        <f t="shared" si="54"/>
        <v>1235489.21</v>
      </c>
      <c r="Y338" s="120">
        <v>0</v>
      </c>
      <c r="Z338" s="119">
        <f t="shared" si="55"/>
        <v>1235489.21</v>
      </c>
    </row>
    <row r="339" spans="1:27" ht="12.75" collapsed="1">
      <c r="A339" s="221" t="s">
        <v>986</v>
      </c>
      <c r="B339" s="222"/>
      <c r="C339" s="221" t="s">
        <v>987</v>
      </c>
      <c r="D339" s="223"/>
      <c r="E339" s="198">
        <v>0</v>
      </c>
      <c r="F339" s="198">
        <v>0</v>
      </c>
      <c r="G339" s="101">
        <f t="shared" si="49"/>
        <v>0</v>
      </c>
      <c r="H339" s="101">
        <v>0</v>
      </c>
      <c r="I339" s="101">
        <v>0</v>
      </c>
      <c r="J339" s="101">
        <v>0</v>
      </c>
      <c r="K339" s="101">
        <v>0</v>
      </c>
      <c r="L339" s="101">
        <f t="shared" si="50"/>
        <v>0</v>
      </c>
      <c r="M339" s="101">
        <v>0</v>
      </c>
      <c r="N339" s="101">
        <v>0</v>
      </c>
      <c r="O339" s="101">
        <v>0</v>
      </c>
      <c r="P339" s="101">
        <f t="shared" si="51"/>
        <v>0</v>
      </c>
      <c r="Q339" s="101">
        <v>0</v>
      </c>
      <c r="R339" s="101">
        <v>0</v>
      </c>
      <c r="S339" s="101">
        <v>0</v>
      </c>
      <c r="T339" s="101">
        <v>12032569.719999999</v>
      </c>
      <c r="U339" s="101">
        <f t="shared" si="52"/>
        <v>12032569.719999999</v>
      </c>
      <c r="V339" s="101">
        <f t="shared" si="53"/>
        <v>12032569.719999999</v>
      </c>
      <c r="W339" s="101">
        <v>0</v>
      </c>
      <c r="X339" s="101">
        <f t="shared" si="54"/>
        <v>12032569.719999999</v>
      </c>
      <c r="Y339" s="101">
        <v>0</v>
      </c>
      <c r="Z339" s="101">
        <f t="shared" si="55"/>
        <v>12032569.719999999</v>
      </c>
      <c r="AA339" s="221"/>
    </row>
    <row r="340" spans="1:27" ht="15.75">
      <c r="A340" s="225"/>
      <c r="B340" s="226"/>
      <c r="C340" s="220" t="s">
        <v>988</v>
      </c>
      <c r="D340" s="62"/>
      <c r="E340" s="161">
        <f aca="true" t="shared" si="56" ref="E340:Z340">E79+E97+E308+E310+E339+E334</f>
        <v>256283.132</v>
      </c>
      <c r="F340" s="161">
        <f t="shared" si="56"/>
        <v>214293716.023</v>
      </c>
      <c r="G340" s="103">
        <f t="shared" si="56"/>
        <v>214549999.15499997</v>
      </c>
      <c r="H340" s="103">
        <f t="shared" si="56"/>
        <v>47163142.580000006</v>
      </c>
      <c r="I340" s="103">
        <f t="shared" si="56"/>
        <v>-2068</v>
      </c>
      <c r="J340" s="103">
        <f t="shared" si="56"/>
        <v>0</v>
      </c>
      <c r="K340" s="103">
        <f t="shared" si="56"/>
        <v>137557.7</v>
      </c>
      <c r="L340" s="103">
        <f t="shared" si="56"/>
        <v>135489.7</v>
      </c>
      <c r="M340" s="103">
        <f t="shared" si="56"/>
        <v>0</v>
      </c>
      <c r="N340" s="103">
        <f t="shared" si="56"/>
        <v>9552.53</v>
      </c>
      <c r="O340" s="103">
        <f t="shared" si="56"/>
        <v>2390</v>
      </c>
      <c r="P340" s="103">
        <f t="shared" si="56"/>
        <v>11942.53</v>
      </c>
      <c r="Q340" s="103">
        <f t="shared" si="56"/>
        <v>2994736.52</v>
      </c>
      <c r="R340" s="103">
        <f t="shared" si="56"/>
        <v>9545212.350000001</v>
      </c>
      <c r="S340" s="103">
        <f t="shared" si="56"/>
        <v>95678.59</v>
      </c>
      <c r="T340" s="103">
        <f t="shared" si="56"/>
        <v>-2425943.9400000013</v>
      </c>
      <c r="U340" s="103">
        <f t="shared" si="56"/>
        <v>10209683.52</v>
      </c>
      <c r="V340" s="103">
        <f t="shared" si="56"/>
        <v>272070257.485</v>
      </c>
      <c r="W340" s="103">
        <f t="shared" si="56"/>
        <v>0</v>
      </c>
      <c r="X340" s="103">
        <f t="shared" si="56"/>
        <v>272070257.485</v>
      </c>
      <c r="Y340" s="103">
        <f t="shared" si="56"/>
        <v>3720621.39</v>
      </c>
      <c r="Z340" s="103">
        <f t="shared" si="56"/>
        <v>275790878.87500006</v>
      </c>
      <c r="AA340" s="219"/>
    </row>
    <row r="341" spans="2:26" ht="12.75">
      <c r="B341" s="226"/>
      <c r="C341" s="227"/>
      <c r="D341" s="72"/>
      <c r="E341" s="198"/>
      <c r="F341" s="198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7" ht="15.75">
      <c r="A342" s="225"/>
      <c r="B342" s="226" t="s">
        <v>2041</v>
      </c>
      <c r="C342" s="227"/>
      <c r="D342" s="72"/>
      <c r="E342" s="161">
        <f aca="true" t="shared" si="57" ref="E342:Z342">E59-E340</f>
        <v>-313542.12200000003</v>
      </c>
      <c r="F342" s="161">
        <f t="shared" si="57"/>
        <v>-55410107.133000016</v>
      </c>
      <c r="G342" s="103">
        <f t="shared" si="57"/>
        <v>-55723649.254999995</v>
      </c>
      <c r="H342" s="103">
        <f t="shared" si="57"/>
        <v>-14355737.680000007</v>
      </c>
      <c r="I342" s="103">
        <f t="shared" si="57"/>
        <v>15378.279999999999</v>
      </c>
      <c r="J342" s="103">
        <f t="shared" si="57"/>
        <v>0</v>
      </c>
      <c r="K342" s="103">
        <f t="shared" si="57"/>
        <v>287934.8</v>
      </c>
      <c r="L342" s="103">
        <f t="shared" si="57"/>
        <v>303313.07999999996</v>
      </c>
      <c r="M342" s="103">
        <f t="shared" si="57"/>
        <v>0</v>
      </c>
      <c r="N342" s="103">
        <f t="shared" si="57"/>
        <v>20420.07</v>
      </c>
      <c r="O342" s="103">
        <f t="shared" si="57"/>
        <v>10200</v>
      </c>
      <c r="P342" s="103">
        <f t="shared" si="57"/>
        <v>30620.07</v>
      </c>
      <c r="Q342" s="103">
        <f t="shared" si="57"/>
        <v>-2994736.52</v>
      </c>
      <c r="R342" s="103">
        <f t="shared" si="57"/>
        <v>-9545212.350000001</v>
      </c>
      <c r="S342" s="103">
        <f t="shared" si="57"/>
        <v>-95678.59</v>
      </c>
      <c r="T342" s="103">
        <f t="shared" si="57"/>
        <v>2425943.9400000013</v>
      </c>
      <c r="U342" s="103">
        <f t="shared" si="57"/>
        <v>-10209683.52</v>
      </c>
      <c r="V342" s="103">
        <f t="shared" si="57"/>
        <v>-79955137.30500004</v>
      </c>
      <c r="W342" s="103">
        <f t="shared" si="57"/>
        <v>0</v>
      </c>
      <c r="X342" s="103">
        <f t="shared" si="57"/>
        <v>-79955137.30500004</v>
      </c>
      <c r="Y342" s="103">
        <f t="shared" si="57"/>
        <v>-1584444.129999965</v>
      </c>
      <c r="Z342" s="103">
        <f t="shared" si="57"/>
        <v>-81539581.435</v>
      </c>
      <c r="AA342" s="219"/>
    </row>
    <row r="343" spans="2:26" ht="12.75">
      <c r="B343" s="222"/>
      <c r="C343" s="221"/>
      <c r="D343" s="223"/>
      <c r="E343" s="198"/>
      <c r="F343" s="198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7" ht="12.75">
      <c r="A344" s="221" t="s">
        <v>2060</v>
      </c>
      <c r="B344" s="222"/>
      <c r="C344" s="221" t="s">
        <v>1995</v>
      </c>
      <c r="D344" s="223"/>
      <c r="E344" s="198">
        <v>0</v>
      </c>
      <c r="F344" s="198">
        <v>73894257.02</v>
      </c>
      <c r="G344" s="101">
        <f>E344+F344</f>
        <v>73894257.02</v>
      </c>
      <c r="H344" s="101">
        <v>0</v>
      </c>
      <c r="I344" s="101">
        <v>0</v>
      </c>
      <c r="J344" s="101">
        <v>0</v>
      </c>
      <c r="K344" s="101">
        <v>0</v>
      </c>
      <c r="L344" s="101">
        <f>J344+I344+K344</f>
        <v>0</v>
      </c>
      <c r="M344" s="101">
        <v>0</v>
      </c>
      <c r="N344" s="101">
        <v>0</v>
      </c>
      <c r="O344" s="101">
        <v>0</v>
      </c>
      <c r="P344" s="101">
        <f>M344+N344+O344</f>
        <v>0</v>
      </c>
      <c r="Q344" s="101">
        <v>0</v>
      </c>
      <c r="R344" s="101">
        <v>0</v>
      </c>
      <c r="S344" s="101">
        <v>0</v>
      </c>
      <c r="T344" s="101">
        <v>0</v>
      </c>
      <c r="U344" s="101">
        <f>Q344+R344+S344+T344</f>
        <v>0</v>
      </c>
      <c r="V344" s="101">
        <f>G344+H344+L344+P344+U344</f>
        <v>73894257.02</v>
      </c>
      <c r="W344" s="101">
        <v>0</v>
      </c>
      <c r="X344" s="101">
        <f>V344+W344</f>
        <v>73894257.02</v>
      </c>
      <c r="Y344" s="101">
        <v>0</v>
      </c>
      <c r="Z344" s="101">
        <f>X344+Y344</f>
        <v>73894257.02</v>
      </c>
      <c r="AA344" s="221"/>
    </row>
    <row r="345" spans="2:26" ht="12.75">
      <c r="B345" s="222"/>
      <c r="C345" s="221"/>
      <c r="D345" s="223"/>
      <c r="E345" s="198"/>
      <c r="F345" s="198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7" ht="15">
      <c r="A346" s="219"/>
      <c r="B346" s="226" t="s">
        <v>989</v>
      </c>
      <c r="C346" s="227"/>
      <c r="D346" s="223"/>
      <c r="E346" s="198"/>
      <c r="F346" s="198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219"/>
    </row>
    <row r="347" spans="1:27" ht="15.75">
      <c r="A347" s="225"/>
      <c r="B347" s="226" t="s">
        <v>990</v>
      </c>
      <c r="C347" s="227"/>
      <c r="D347" s="72"/>
      <c r="E347" s="161">
        <f aca="true" t="shared" si="58" ref="E347:Z347">E342+E344</f>
        <v>-313542.12200000003</v>
      </c>
      <c r="F347" s="161">
        <f t="shared" si="58"/>
        <v>18484149.88699998</v>
      </c>
      <c r="G347" s="103">
        <f t="shared" si="58"/>
        <v>18170607.765</v>
      </c>
      <c r="H347" s="103">
        <f t="shared" si="58"/>
        <v>-14355737.680000007</v>
      </c>
      <c r="I347" s="103">
        <f t="shared" si="58"/>
        <v>15378.279999999999</v>
      </c>
      <c r="J347" s="103">
        <f t="shared" si="58"/>
        <v>0</v>
      </c>
      <c r="K347" s="103">
        <f t="shared" si="58"/>
        <v>287934.8</v>
      </c>
      <c r="L347" s="103">
        <f t="shared" si="58"/>
        <v>303313.07999999996</v>
      </c>
      <c r="M347" s="103">
        <f t="shared" si="58"/>
        <v>0</v>
      </c>
      <c r="N347" s="103">
        <f t="shared" si="58"/>
        <v>20420.07</v>
      </c>
      <c r="O347" s="103">
        <f t="shared" si="58"/>
        <v>10200</v>
      </c>
      <c r="P347" s="103">
        <f t="shared" si="58"/>
        <v>30620.07</v>
      </c>
      <c r="Q347" s="103">
        <f t="shared" si="58"/>
        <v>-2994736.52</v>
      </c>
      <c r="R347" s="103">
        <f t="shared" si="58"/>
        <v>-9545212.350000001</v>
      </c>
      <c r="S347" s="103">
        <f t="shared" si="58"/>
        <v>-95678.59</v>
      </c>
      <c r="T347" s="103">
        <f t="shared" si="58"/>
        <v>2425943.9400000013</v>
      </c>
      <c r="U347" s="103">
        <f t="shared" si="58"/>
        <v>-10209683.52</v>
      </c>
      <c r="V347" s="103">
        <f t="shared" si="58"/>
        <v>-6060880.285000041</v>
      </c>
      <c r="W347" s="103">
        <f t="shared" si="58"/>
        <v>0</v>
      </c>
      <c r="X347" s="103">
        <f t="shared" si="58"/>
        <v>-6060880.285000041</v>
      </c>
      <c r="Y347" s="103">
        <f t="shared" si="58"/>
        <v>-1584444.129999965</v>
      </c>
      <c r="Z347" s="103">
        <f t="shared" si="58"/>
        <v>-7645324.415000007</v>
      </c>
      <c r="AA347" s="219"/>
    </row>
    <row r="348" spans="2:26" ht="12.75">
      <c r="B348" s="222"/>
      <c r="C348" s="221"/>
      <c r="D348" s="223"/>
      <c r="E348" s="198"/>
      <c r="F348" s="198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7" ht="15">
      <c r="A349" s="219"/>
      <c r="B349" s="226" t="s">
        <v>1996</v>
      </c>
      <c r="C349" s="227"/>
      <c r="D349" s="72"/>
      <c r="E349" s="198"/>
      <c r="F349" s="198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219"/>
    </row>
    <row r="350" spans="1:27" ht="12.75">
      <c r="A350" s="221" t="s">
        <v>991</v>
      </c>
      <c r="B350" s="222"/>
      <c r="C350" s="221" t="s">
        <v>992</v>
      </c>
      <c r="D350" s="223"/>
      <c r="E350" s="198">
        <v>0</v>
      </c>
      <c r="F350" s="198">
        <v>0</v>
      </c>
      <c r="G350" s="101">
        <f aca="true" t="shared" si="59" ref="G350:G372">E350+F350</f>
        <v>0</v>
      </c>
      <c r="H350" s="101">
        <v>0</v>
      </c>
      <c r="I350" s="101">
        <v>0</v>
      </c>
      <c r="J350" s="101">
        <v>0</v>
      </c>
      <c r="K350" s="101">
        <v>0</v>
      </c>
      <c r="L350" s="101">
        <f aca="true" t="shared" si="60" ref="L350:L372">J350+I350+K350</f>
        <v>0</v>
      </c>
      <c r="M350" s="101">
        <v>0</v>
      </c>
      <c r="N350" s="101">
        <v>0</v>
      </c>
      <c r="O350" s="101">
        <v>0</v>
      </c>
      <c r="P350" s="101">
        <f aca="true" t="shared" si="61" ref="P350:P372">M350+N350+O350</f>
        <v>0</v>
      </c>
      <c r="Q350" s="101">
        <v>0</v>
      </c>
      <c r="R350" s="101">
        <v>0</v>
      </c>
      <c r="S350" s="101">
        <v>0</v>
      </c>
      <c r="T350" s="101">
        <v>0</v>
      </c>
      <c r="U350" s="101">
        <f aca="true" t="shared" si="62" ref="U350:U372">Q350+R350+S350+T350</f>
        <v>0</v>
      </c>
      <c r="V350" s="101">
        <f aca="true" t="shared" si="63" ref="V350:V372">G350+H350+L350+P350+U350</f>
        <v>0</v>
      </c>
      <c r="W350" s="101">
        <v>0</v>
      </c>
      <c r="X350" s="101">
        <f aca="true" t="shared" si="64" ref="X350:X372">V350+W350</f>
        <v>0</v>
      </c>
      <c r="Y350" s="101">
        <v>0</v>
      </c>
      <c r="Z350" s="101">
        <f aca="true" t="shared" si="65" ref="Z350:Z372">X350+Y350</f>
        <v>0</v>
      </c>
      <c r="AA350" s="221"/>
    </row>
    <row r="351" spans="1:26" ht="12.75" hidden="1" outlineLevel="1">
      <c r="A351" s="119" t="s">
        <v>993</v>
      </c>
      <c r="C351" s="120" t="s">
        <v>994</v>
      </c>
      <c r="D351" s="120" t="s">
        <v>995</v>
      </c>
      <c r="E351" s="119">
        <v>0</v>
      </c>
      <c r="F351" s="119">
        <v>0</v>
      </c>
      <c r="G351" s="120">
        <f t="shared" si="59"/>
        <v>0</v>
      </c>
      <c r="H351" s="119">
        <v>110912</v>
      </c>
      <c r="I351" s="119">
        <v>0</v>
      </c>
      <c r="J351" s="119">
        <v>0</v>
      </c>
      <c r="K351" s="119">
        <v>0</v>
      </c>
      <c r="L351" s="119">
        <f t="shared" si="60"/>
        <v>0</v>
      </c>
      <c r="M351" s="119">
        <v>0</v>
      </c>
      <c r="N351" s="119">
        <v>0</v>
      </c>
      <c r="O351" s="119">
        <v>0</v>
      </c>
      <c r="P351" s="119">
        <f t="shared" si="61"/>
        <v>0</v>
      </c>
      <c r="Q351" s="120">
        <v>0</v>
      </c>
      <c r="R351" s="120">
        <v>0</v>
      </c>
      <c r="S351" s="120">
        <v>0</v>
      </c>
      <c r="T351" s="120">
        <v>0</v>
      </c>
      <c r="U351" s="120">
        <f t="shared" si="62"/>
        <v>0</v>
      </c>
      <c r="V351" s="120">
        <f t="shared" si="63"/>
        <v>110912</v>
      </c>
      <c r="W351" s="119">
        <v>0</v>
      </c>
      <c r="X351" s="119">
        <f t="shared" si="64"/>
        <v>110912</v>
      </c>
      <c r="Y351" s="120">
        <v>0</v>
      </c>
      <c r="Z351" s="119">
        <f t="shared" si="65"/>
        <v>110912</v>
      </c>
    </row>
    <row r="352" spans="1:26" ht="12.75" hidden="1" outlineLevel="1">
      <c r="A352" s="119" t="s">
        <v>996</v>
      </c>
      <c r="C352" s="120" t="s">
        <v>997</v>
      </c>
      <c r="D352" s="120" t="s">
        <v>998</v>
      </c>
      <c r="E352" s="119">
        <v>0</v>
      </c>
      <c r="F352" s="119">
        <v>0</v>
      </c>
      <c r="G352" s="120">
        <f t="shared" si="59"/>
        <v>0</v>
      </c>
      <c r="H352" s="119">
        <v>0</v>
      </c>
      <c r="I352" s="119">
        <v>0</v>
      </c>
      <c r="J352" s="119">
        <v>0</v>
      </c>
      <c r="K352" s="119">
        <v>0</v>
      </c>
      <c r="L352" s="119">
        <f t="shared" si="60"/>
        <v>0</v>
      </c>
      <c r="M352" s="119">
        <v>0</v>
      </c>
      <c r="N352" s="119">
        <v>1285165.44</v>
      </c>
      <c r="O352" s="119">
        <v>468352.91</v>
      </c>
      <c r="P352" s="119">
        <f t="shared" si="61"/>
        <v>1753518.3499999999</v>
      </c>
      <c r="Q352" s="120">
        <v>0</v>
      </c>
      <c r="R352" s="120">
        <v>0</v>
      </c>
      <c r="S352" s="120">
        <v>0</v>
      </c>
      <c r="T352" s="120">
        <v>0</v>
      </c>
      <c r="U352" s="120">
        <f t="shared" si="62"/>
        <v>0</v>
      </c>
      <c r="V352" s="120">
        <f t="shared" si="63"/>
        <v>1753518.3499999999</v>
      </c>
      <c r="W352" s="119">
        <v>0</v>
      </c>
      <c r="X352" s="119">
        <f t="shared" si="64"/>
        <v>1753518.3499999999</v>
      </c>
      <c r="Y352" s="120">
        <v>301059.72</v>
      </c>
      <c r="Z352" s="119">
        <f t="shared" si="65"/>
        <v>2054578.0699999998</v>
      </c>
    </row>
    <row r="353" spans="1:26" ht="12.75" hidden="1" outlineLevel="1">
      <c r="A353" s="119" t="s">
        <v>999</v>
      </c>
      <c r="C353" s="120" t="s">
        <v>1000</v>
      </c>
      <c r="D353" s="120" t="s">
        <v>1001</v>
      </c>
      <c r="E353" s="119">
        <v>0</v>
      </c>
      <c r="F353" s="119">
        <v>0</v>
      </c>
      <c r="G353" s="120">
        <f t="shared" si="59"/>
        <v>0</v>
      </c>
      <c r="H353" s="119">
        <v>386719.59</v>
      </c>
      <c r="I353" s="119">
        <v>0</v>
      </c>
      <c r="J353" s="119">
        <v>0</v>
      </c>
      <c r="K353" s="119">
        <v>13185.38</v>
      </c>
      <c r="L353" s="119">
        <f t="shared" si="60"/>
        <v>13185.38</v>
      </c>
      <c r="M353" s="119">
        <v>0</v>
      </c>
      <c r="N353" s="119">
        <v>19244.2</v>
      </c>
      <c r="O353" s="119">
        <v>0</v>
      </c>
      <c r="P353" s="119">
        <f t="shared" si="61"/>
        <v>19244.2</v>
      </c>
      <c r="Q353" s="120">
        <v>0</v>
      </c>
      <c r="R353" s="120">
        <v>0</v>
      </c>
      <c r="S353" s="120">
        <v>0</v>
      </c>
      <c r="T353" s="120">
        <v>0</v>
      </c>
      <c r="U353" s="120">
        <f t="shared" si="62"/>
        <v>0</v>
      </c>
      <c r="V353" s="120">
        <f t="shared" si="63"/>
        <v>419149.17000000004</v>
      </c>
      <c r="W353" s="119">
        <v>0</v>
      </c>
      <c r="X353" s="119">
        <f t="shared" si="64"/>
        <v>419149.17000000004</v>
      </c>
      <c r="Y353" s="120">
        <v>0</v>
      </c>
      <c r="Z353" s="119">
        <f t="shared" si="65"/>
        <v>419149.17000000004</v>
      </c>
    </row>
    <row r="354" spans="1:26" ht="12.75" hidden="1" outlineLevel="1">
      <c r="A354" s="119" t="s">
        <v>1002</v>
      </c>
      <c r="C354" s="120" t="s">
        <v>1003</v>
      </c>
      <c r="D354" s="120" t="s">
        <v>1004</v>
      </c>
      <c r="E354" s="119">
        <v>0</v>
      </c>
      <c r="F354" s="119">
        <v>148325.37</v>
      </c>
      <c r="G354" s="120">
        <f t="shared" si="59"/>
        <v>148325.37</v>
      </c>
      <c r="H354" s="119">
        <v>3364339.29</v>
      </c>
      <c r="I354" s="119">
        <v>0</v>
      </c>
      <c r="J354" s="119">
        <v>0</v>
      </c>
      <c r="K354" s="119">
        <v>40328.66</v>
      </c>
      <c r="L354" s="119">
        <f t="shared" si="60"/>
        <v>40328.66</v>
      </c>
      <c r="M354" s="119">
        <v>0</v>
      </c>
      <c r="N354" s="119">
        <v>-2115003.56</v>
      </c>
      <c r="O354" s="119">
        <v>-1046894.08</v>
      </c>
      <c r="P354" s="119">
        <f t="shared" si="61"/>
        <v>-3161897.64</v>
      </c>
      <c r="Q354" s="120">
        <v>0</v>
      </c>
      <c r="R354" s="120">
        <v>0</v>
      </c>
      <c r="S354" s="120">
        <v>0</v>
      </c>
      <c r="T354" s="120">
        <v>0</v>
      </c>
      <c r="U354" s="120">
        <f t="shared" si="62"/>
        <v>0</v>
      </c>
      <c r="V354" s="120">
        <f t="shared" si="63"/>
        <v>391095.68000000017</v>
      </c>
      <c r="W354" s="119">
        <v>0</v>
      </c>
      <c r="X354" s="119">
        <f t="shared" si="64"/>
        <v>391095.68000000017</v>
      </c>
      <c r="Y354" s="120">
        <v>0</v>
      </c>
      <c r="Z354" s="119">
        <f t="shared" si="65"/>
        <v>391095.68000000017</v>
      </c>
    </row>
    <row r="355" spans="1:26" ht="12.75" hidden="1" outlineLevel="1">
      <c r="A355" s="119" t="s">
        <v>1005</v>
      </c>
      <c r="C355" s="120" t="s">
        <v>1006</v>
      </c>
      <c r="D355" s="120" t="s">
        <v>1007</v>
      </c>
      <c r="E355" s="119">
        <v>0</v>
      </c>
      <c r="F355" s="119">
        <v>0</v>
      </c>
      <c r="G355" s="120">
        <f t="shared" si="59"/>
        <v>0</v>
      </c>
      <c r="H355" s="119">
        <v>1836647.12</v>
      </c>
      <c r="I355" s="119">
        <v>0</v>
      </c>
      <c r="J355" s="119">
        <v>0</v>
      </c>
      <c r="K355" s="119">
        <v>0</v>
      </c>
      <c r="L355" s="119">
        <f t="shared" si="60"/>
        <v>0</v>
      </c>
      <c r="M355" s="119">
        <v>0</v>
      </c>
      <c r="N355" s="119">
        <v>0</v>
      </c>
      <c r="O355" s="119">
        <v>0</v>
      </c>
      <c r="P355" s="119">
        <f t="shared" si="61"/>
        <v>0</v>
      </c>
      <c r="Q355" s="120">
        <v>0</v>
      </c>
      <c r="R355" s="120">
        <v>0</v>
      </c>
      <c r="S355" s="120">
        <v>0</v>
      </c>
      <c r="T355" s="120">
        <v>0</v>
      </c>
      <c r="U355" s="120">
        <f t="shared" si="62"/>
        <v>0</v>
      </c>
      <c r="V355" s="120">
        <f t="shared" si="63"/>
        <v>1836647.12</v>
      </c>
      <c r="W355" s="119">
        <v>0</v>
      </c>
      <c r="X355" s="119">
        <f t="shared" si="64"/>
        <v>1836647.12</v>
      </c>
      <c r="Y355" s="120">
        <v>470598.01</v>
      </c>
      <c r="Z355" s="119">
        <f t="shared" si="65"/>
        <v>2307245.13</v>
      </c>
    </row>
    <row r="356" spans="1:26" ht="12.75" hidden="1" outlineLevel="1">
      <c r="A356" s="119" t="s">
        <v>1008</v>
      </c>
      <c r="C356" s="120" t="s">
        <v>1009</v>
      </c>
      <c r="D356" s="120" t="s">
        <v>1010</v>
      </c>
      <c r="E356" s="119">
        <v>0</v>
      </c>
      <c r="F356" s="119">
        <v>0</v>
      </c>
      <c r="G356" s="120">
        <f t="shared" si="59"/>
        <v>0</v>
      </c>
      <c r="H356" s="119">
        <v>13701.15</v>
      </c>
      <c r="I356" s="119">
        <v>0</v>
      </c>
      <c r="J356" s="119">
        <v>0</v>
      </c>
      <c r="K356" s="119">
        <v>0</v>
      </c>
      <c r="L356" s="119">
        <f t="shared" si="60"/>
        <v>0</v>
      </c>
      <c r="M356" s="119">
        <v>0</v>
      </c>
      <c r="N356" s="119">
        <v>16717.96</v>
      </c>
      <c r="O356" s="119">
        <v>0</v>
      </c>
      <c r="P356" s="119">
        <f t="shared" si="61"/>
        <v>16717.96</v>
      </c>
      <c r="Q356" s="120">
        <v>0</v>
      </c>
      <c r="R356" s="120">
        <v>0</v>
      </c>
      <c r="S356" s="120">
        <v>0</v>
      </c>
      <c r="T356" s="120">
        <v>0</v>
      </c>
      <c r="U356" s="120">
        <f t="shared" si="62"/>
        <v>0</v>
      </c>
      <c r="V356" s="120">
        <f t="shared" si="63"/>
        <v>30419.11</v>
      </c>
      <c r="W356" s="119">
        <v>0</v>
      </c>
      <c r="X356" s="119">
        <f t="shared" si="64"/>
        <v>30419.11</v>
      </c>
      <c r="Y356" s="120">
        <v>0</v>
      </c>
      <c r="Z356" s="119">
        <f t="shared" si="65"/>
        <v>30419.11</v>
      </c>
    </row>
    <row r="357" spans="1:26" ht="12.75" hidden="1" outlineLevel="1">
      <c r="A357" s="119" t="s">
        <v>1011</v>
      </c>
      <c r="C357" s="120" t="s">
        <v>1012</v>
      </c>
      <c r="D357" s="120" t="s">
        <v>1013</v>
      </c>
      <c r="E357" s="119">
        <v>0</v>
      </c>
      <c r="F357" s="119">
        <v>0</v>
      </c>
      <c r="G357" s="120">
        <f t="shared" si="59"/>
        <v>0</v>
      </c>
      <c r="H357" s="119">
        <v>207.93</v>
      </c>
      <c r="I357" s="119">
        <v>0</v>
      </c>
      <c r="J357" s="119">
        <v>0</v>
      </c>
      <c r="K357" s="119">
        <v>0</v>
      </c>
      <c r="L357" s="119">
        <f t="shared" si="60"/>
        <v>0</v>
      </c>
      <c r="M357" s="119">
        <v>0</v>
      </c>
      <c r="N357" s="119">
        <v>0</v>
      </c>
      <c r="O357" s="119">
        <v>62.53</v>
      </c>
      <c r="P357" s="119">
        <f t="shared" si="61"/>
        <v>62.53</v>
      </c>
      <c r="Q357" s="120">
        <v>0</v>
      </c>
      <c r="R357" s="120">
        <v>0</v>
      </c>
      <c r="S357" s="120">
        <v>0</v>
      </c>
      <c r="T357" s="120">
        <v>0</v>
      </c>
      <c r="U357" s="120">
        <f t="shared" si="62"/>
        <v>0</v>
      </c>
      <c r="V357" s="120">
        <f t="shared" si="63"/>
        <v>270.46000000000004</v>
      </c>
      <c r="W357" s="119">
        <v>0</v>
      </c>
      <c r="X357" s="119">
        <f t="shared" si="64"/>
        <v>270.46000000000004</v>
      </c>
      <c r="Y357" s="120">
        <v>61.45</v>
      </c>
      <c r="Z357" s="119">
        <f t="shared" si="65"/>
        <v>331.91</v>
      </c>
    </row>
    <row r="358" spans="1:26" ht="12.75" hidden="1" outlineLevel="1">
      <c r="A358" s="119" t="s">
        <v>1014</v>
      </c>
      <c r="C358" s="120" t="s">
        <v>1015</v>
      </c>
      <c r="D358" s="120" t="s">
        <v>1016</v>
      </c>
      <c r="E358" s="119">
        <v>0</v>
      </c>
      <c r="F358" s="119">
        <v>329505.57</v>
      </c>
      <c r="G358" s="120">
        <f t="shared" si="59"/>
        <v>329505.57</v>
      </c>
      <c r="H358" s="119">
        <v>610788.76</v>
      </c>
      <c r="I358" s="119">
        <v>7244.26</v>
      </c>
      <c r="J358" s="119">
        <v>0</v>
      </c>
      <c r="K358" s="119">
        <v>144678.63</v>
      </c>
      <c r="L358" s="119">
        <f t="shared" si="60"/>
        <v>151922.89</v>
      </c>
      <c r="M358" s="119">
        <v>0</v>
      </c>
      <c r="N358" s="119">
        <v>32881.82</v>
      </c>
      <c r="O358" s="119">
        <v>4141.41</v>
      </c>
      <c r="P358" s="119">
        <f t="shared" si="61"/>
        <v>37023.229999999996</v>
      </c>
      <c r="Q358" s="120">
        <v>13279.77</v>
      </c>
      <c r="R358" s="120">
        <v>-2397.79</v>
      </c>
      <c r="S358" s="120">
        <v>-667.76</v>
      </c>
      <c r="T358" s="120">
        <v>0</v>
      </c>
      <c r="U358" s="120">
        <f t="shared" si="62"/>
        <v>10214.22</v>
      </c>
      <c r="V358" s="120">
        <f t="shared" si="63"/>
        <v>1139454.6700000002</v>
      </c>
      <c r="W358" s="119">
        <v>0</v>
      </c>
      <c r="X358" s="119">
        <f t="shared" si="64"/>
        <v>1139454.6700000002</v>
      </c>
      <c r="Y358" s="120">
        <v>33783.02</v>
      </c>
      <c r="Z358" s="119">
        <f t="shared" si="65"/>
        <v>1173237.6900000002</v>
      </c>
    </row>
    <row r="359" spans="1:26" ht="12.75" hidden="1" outlineLevel="1">
      <c r="A359" s="119" t="s">
        <v>1017</v>
      </c>
      <c r="C359" s="120" t="s">
        <v>1018</v>
      </c>
      <c r="D359" s="120" t="s">
        <v>1019</v>
      </c>
      <c r="E359" s="119">
        <v>0</v>
      </c>
      <c r="F359" s="119">
        <v>0</v>
      </c>
      <c r="G359" s="120">
        <f t="shared" si="59"/>
        <v>0</v>
      </c>
      <c r="H359" s="119">
        <v>1095.03</v>
      </c>
      <c r="I359" s="119">
        <v>0</v>
      </c>
      <c r="J359" s="119">
        <v>0</v>
      </c>
      <c r="K359" s="119">
        <v>0</v>
      </c>
      <c r="L359" s="119">
        <f t="shared" si="60"/>
        <v>0</v>
      </c>
      <c r="M359" s="119">
        <v>0</v>
      </c>
      <c r="N359" s="119">
        <v>264.55</v>
      </c>
      <c r="O359" s="119">
        <v>0</v>
      </c>
      <c r="P359" s="119">
        <f t="shared" si="61"/>
        <v>264.55</v>
      </c>
      <c r="Q359" s="120">
        <v>0</v>
      </c>
      <c r="R359" s="120">
        <v>0</v>
      </c>
      <c r="S359" s="120">
        <v>0</v>
      </c>
      <c r="T359" s="120">
        <v>0</v>
      </c>
      <c r="U359" s="120">
        <f t="shared" si="62"/>
        <v>0</v>
      </c>
      <c r="V359" s="120">
        <f t="shared" si="63"/>
        <v>1359.58</v>
      </c>
      <c r="W359" s="119">
        <v>0</v>
      </c>
      <c r="X359" s="119">
        <f t="shared" si="64"/>
        <v>1359.58</v>
      </c>
      <c r="Y359" s="120">
        <v>0</v>
      </c>
      <c r="Z359" s="119">
        <f t="shared" si="65"/>
        <v>1359.58</v>
      </c>
    </row>
    <row r="360" spans="1:26" ht="12.75" hidden="1" outlineLevel="1">
      <c r="A360" s="119" t="s">
        <v>1020</v>
      </c>
      <c r="C360" s="120" t="s">
        <v>1021</v>
      </c>
      <c r="D360" s="120" t="s">
        <v>1022</v>
      </c>
      <c r="E360" s="119">
        <v>0</v>
      </c>
      <c r="F360" s="119">
        <v>0</v>
      </c>
      <c r="G360" s="120">
        <f t="shared" si="59"/>
        <v>0</v>
      </c>
      <c r="H360" s="119">
        <v>-346.57</v>
      </c>
      <c r="I360" s="119">
        <v>0</v>
      </c>
      <c r="J360" s="119">
        <v>0</v>
      </c>
      <c r="K360" s="119">
        <v>0</v>
      </c>
      <c r="L360" s="119">
        <f t="shared" si="60"/>
        <v>0</v>
      </c>
      <c r="M360" s="119">
        <v>0</v>
      </c>
      <c r="N360" s="119">
        <v>3964030.15</v>
      </c>
      <c r="O360" s="119">
        <v>1396551.67</v>
      </c>
      <c r="P360" s="119">
        <f t="shared" si="61"/>
        <v>5360581.82</v>
      </c>
      <c r="Q360" s="120">
        <v>1181</v>
      </c>
      <c r="R360" s="120">
        <v>0</v>
      </c>
      <c r="S360" s="120">
        <v>0</v>
      </c>
      <c r="T360" s="120">
        <v>0</v>
      </c>
      <c r="U360" s="120">
        <f t="shared" si="62"/>
        <v>1181</v>
      </c>
      <c r="V360" s="120">
        <f t="shared" si="63"/>
        <v>5361416.25</v>
      </c>
      <c r="W360" s="119">
        <v>0</v>
      </c>
      <c r="X360" s="119">
        <f t="shared" si="64"/>
        <v>5361416.25</v>
      </c>
      <c r="Y360" s="120">
        <v>893242.52</v>
      </c>
      <c r="Z360" s="119">
        <f t="shared" si="65"/>
        <v>6254658.77</v>
      </c>
    </row>
    <row r="361" spans="1:26" ht="12.75" hidden="1" outlineLevel="1">
      <c r="A361" s="119" t="s">
        <v>1023</v>
      </c>
      <c r="C361" s="120" t="s">
        <v>1024</v>
      </c>
      <c r="D361" s="120" t="s">
        <v>1025</v>
      </c>
      <c r="E361" s="119">
        <v>0</v>
      </c>
      <c r="F361" s="119">
        <v>0</v>
      </c>
      <c r="G361" s="120">
        <f t="shared" si="59"/>
        <v>0</v>
      </c>
      <c r="H361" s="119">
        <v>0</v>
      </c>
      <c r="I361" s="119">
        <v>0</v>
      </c>
      <c r="J361" s="119">
        <v>0</v>
      </c>
      <c r="K361" s="119">
        <v>0</v>
      </c>
      <c r="L361" s="119">
        <f t="shared" si="60"/>
        <v>0</v>
      </c>
      <c r="M361" s="119">
        <v>0</v>
      </c>
      <c r="N361" s="119">
        <v>-180890.73</v>
      </c>
      <c r="O361" s="119">
        <v>-16366.16</v>
      </c>
      <c r="P361" s="119">
        <f t="shared" si="61"/>
        <v>-197256.89</v>
      </c>
      <c r="Q361" s="120">
        <v>0</v>
      </c>
      <c r="R361" s="120">
        <v>0</v>
      </c>
      <c r="S361" s="120">
        <v>0</v>
      </c>
      <c r="T361" s="120">
        <v>0</v>
      </c>
      <c r="U361" s="120">
        <f t="shared" si="62"/>
        <v>0</v>
      </c>
      <c r="V361" s="120">
        <f t="shared" si="63"/>
        <v>-197256.89</v>
      </c>
      <c r="W361" s="119">
        <v>0</v>
      </c>
      <c r="X361" s="119">
        <f t="shared" si="64"/>
        <v>-197256.89</v>
      </c>
      <c r="Y361" s="120">
        <v>8901.5</v>
      </c>
      <c r="Z361" s="119">
        <f t="shared" si="65"/>
        <v>-188355.39</v>
      </c>
    </row>
    <row r="362" spans="1:27" ht="12.75" collapsed="1">
      <c r="A362" s="221" t="s">
        <v>1026</v>
      </c>
      <c r="B362" s="222"/>
      <c r="C362" s="221" t="s">
        <v>1027</v>
      </c>
      <c r="D362" s="223"/>
      <c r="E362" s="198">
        <v>0</v>
      </c>
      <c r="F362" s="198">
        <v>477830.94</v>
      </c>
      <c r="G362" s="101">
        <f t="shared" si="59"/>
        <v>477830.94</v>
      </c>
      <c r="H362" s="101">
        <v>6324064.3</v>
      </c>
      <c r="I362" s="101">
        <v>7244.26</v>
      </c>
      <c r="J362" s="101">
        <v>0</v>
      </c>
      <c r="K362" s="101">
        <v>198192.67</v>
      </c>
      <c r="L362" s="101">
        <f t="shared" si="60"/>
        <v>205436.93000000002</v>
      </c>
      <c r="M362" s="101">
        <v>0</v>
      </c>
      <c r="N362" s="101">
        <v>3022409.83</v>
      </c>
      <c r="O362" s="101">
        <v>805848.28</v>
      </c>
      <c r="P362" s="101">
        <f t="shared" si="61"/>
        <v>3828258.1100000003</v>
      </c>
      <c r="Q362" s="101">
        <v>14460.77</v>
      </c>
      <c r="R362" s="101">
        <v>-2397.79</v>
      </c>
      <c r="S362" s="101">
        <v>-667.76</v>
      </c>
      <c r="T362" s="101">
        <v>0</v>
      </c>
      <c r="U362" s="101">
        <f t="shared" si="62"/>
        <v>11395.22</v>
      </c>
      <c r="V362" s="101">
        <f t="shared" si="63"/>
        <v>10846985.500000002</v>
      </c>
      <c r="W362" s="101">
        <v>0</v>
      </c>
      <c r="X362" s="101">
        <f t="shared" si="64"/>
        <v>10846985.500000002</v>
      </c>
      <c r="Y362" s="101">
        <v>1707646.22</v>
      </c>
      <c r="Z362" s="101">
        <f t="shared" si="65"/>
        <v>12554631.720000003</v>
      </c>
      <c r="AA362" s="221"/>
    </row>
    <row r="363" spans="1:27" ht="12.75">
      <c r="A363" s="221" t="s">
        <v>2060</v>
      </c>
      <c r="B363" s="222"/>
      <c r="C363" s="221" t="s">
        <v>1998</v>
      </c>
      <c r="D363" s="223"/>
      <c r="E363" s="198">
        <v>0</v>
      </c>
      <c r="F363" s="198">
        <v>156633.34</v>
      </c>
      <c r="G363" s="101">
        <f t="shared" si="59"/>
        <v>156633.34</v>
      </c>
      <c r="H363" s="101">
        <v>13030226.41</v>
      </c>
      <c r="I363" s="101">
        <v>0</v>
      </c>
      <c r="J363" s="101">
        <v>0</v>
      </c>
      <c r="K363" s="101">
        <v>3141.5</v>
      </c>
      <c r="L363" s="101">
        <f t="shared" si="60"/>
        <v>3141.5</v>
      </c>
      <c r="M363" s="101">
        <v>0</v>
      </c>
      <c r="N363" s="101">
        <v>0</v>
      </c>
      <c r="O363" s="101">
        <v>0</v>
      </c>
      <c r="P363" s="101">
        <f t="shared" si="61"/>
        <v>0</v>
      </c>
      <c r="Q363" s="101">
        <v>0</v>
      </c>
      <c r="R363" s="101">
        <v>0</v>
      </c>
      <c r="S363" s="101">
        <v>0</v>
      </c>
      <c r="T363" s="101">
        <v>0</v>
      </c>
      <c r="U363" s="101">
        <f t="shared" si="62"/>
        <v>0</v>
      </c>
      <c r="V363" s="101">
        <f t="shared" si="63"/>
        <v>13190001.25</v>
      </c>
      <c r="W363" s="101">
        <v>0</v>
      </c>
      <c r="X363" s="101">
        <f t="shared" si="64"/>
        <v>13190001.25</v>
      </c>
      <c r="Y363" s="101">
        <v>755741.26</v>
      </c>
      <c r="Z363" s="101">
        <f t="shared" si="65"/>
        <v>13945742.51</v>
      </c>
      <c r="AA363" s="221"/>
    </row>
    <row r="364" spans="1:26" ht="12.75" hidden="1" outlineLevel="1">
      <c r="A364" s="119" t="s">
        <v>1028</v>
      </c>
      <c r="C364" s="120" t="s">
        <v>1029</v>
      </c>
      <c r="D364" s="120" t="s">
        <v>1030</v>
      </c>
      <c r="E364" s="119">
        <v>0</v>
      </c>
      <c r="F364" s="119">
        <v>0</v>
      </c>
      <c r="G364" s="120">
        <f t="shared" si="59"/>
        <v>0</v>
      </c>
      <c r="H364" s="119">
        <v>0</v>
      </c>
      <c r="I364" s="119">
        <v>0</v>
      </c>
      <c r="J364" s="119">
        <v>0</v>
      </c>
      <c r="K364" s="119">
        <v>0</v>
      </c>
      <c r="L364" s="119">
        <f t="shared" si="60"/>
        <v>0</v>
      </c>
      <c r="M364" s="119">
        <v>0</v>
      </c>
      <c r="N364" s="119">
        <v>0</v>
      </c>
      <c r="O364" s="119">
        <v>0</v>
      </c>
      <c r="P364" s="119">
        <f t="shared" si="61"/>
        <v>0</v>
      </c>
      <c r="Q364" s="120">
        <v>0</v>
      </c>
      <c r="R364" s="120">
        <v>0</v>
      </c>
      <c r="S364" s="120">
        <v>17986.63</v>
      </c>
      <c r="T364" s="120">
        <v>901407.69</v>
      </c>
      <c r="U364" s="120">
        <f t="shared" si="62"/>
        <v>919394.32</v>
      </c>
      <c r="V364" s="120">
        <f t="shared" si="63"/>
        <v>919394.32</v>
      </c>
      <c r="W364" s="119">
        <v>0</v>
      </c>
      <c r="X364" s="119">
        <f t="shared" si="64"/>
        <v>919394.32</v>
      </c>
      <c r="Y364" s="120">
        <v>0</v>
      </c>
      <c r="Z364" s="119">
        <f t="shared" si="65"/>
        <v>919394.32</v>
      </c>
    </row>
    <row r="365" spans="1:26" ht="12.75" hidden="1" outlineLevel="1">
      <c r="A365" s="119" t="s">
        <v>1031</v>
      </c>
      <c r="C365" s="120" t="s">
        <v>1032</v>
      </c>
      <c r="D365" s="120" t="s">
        <v>1033</v>
      </c>
      <c r="E365" s="119">
        <v>0</v>
      </c>
      <c r="F365" s="119">
        <v>0</v>
      </c>
      <c r="G365" s="120">
        <f t="shared" si="59"/>
        <v>0</v>
      </c>
      <c r="H365" s="119">
        <v>0</v>
      </c>
      <c r="I365" s="119">
        <v>0</v>
      </c>
      <c r="J365" s="119">
        <v>0</v>
      </c>
      <c r="K365" s="119">
        <v>0</v>
      </c>
      <c r="L365" s="119">
        <f t="shared" si="60"/>
        <v>0</v>
      </c>
      <c r="M365" s="119">
        <v>0</v>
      </c>
      <c r="N365" s="119">
        <v>0</v>
      </c>
      <c r="O365" s="119">
        <v>0</v>
      </c>
      <c r="P365" s="119">
        <f t="shared" si="61"/>
        <v>0</v>
      </c>
      <c r="Q365" s="120">
        <v>0</v>
      </c>
      <c r="R365" s="120">
        <v>0</v>
      </c>
      <c r="S365" s="120">
        <v>-919394.32</v>
      </c>
      <c r="T365" s="120">
        <v>0</v>
      </c>
      <c r="U365" s="120">
        <f t="shared" si="62"/>
        <v>-919394.32</v>
      </c>
      <c r="V365" s="120">
        <f t="shared" si="63"/>
        <v>-919394.32</v>
      </c>
      <c r="W365" s="119">
        <v>0</v>
      </c>
      <c r="X365" s="119">
        <f t="shared" si="64"/>
        <v>-919394.32</v>
      </c>
      <c r="Y365" s="120">
        <v>0</v>
      </c>
      <c r="Z365" s="119">
        <f t="shared" si="65"/>
        <v>-919394.32</v>
      </c>
    </row>
    <row r="366" spans="1:26" ht="12.75" hidden="1" outlineLevel="1">
      <c r="A366" s="119" t="s">
        <v>1034</v>
      </c>
      <c r="C366" s="120" t="s">
        <v>1035</v>
      </c>
      <c r="D366" s="120" t="s">
        <v>1036</v>
      </c>
      <c r="E366" s="119">
        <v>0</v>
      </c>
      <c r="F366" s="119">
        <v>0</v>
      </c>
      <c r="G366" s="120">
        <f t="shared" si="59"/>
        <v>0</v>
      </c>
      <c r="H366" s="119">
        <v>0</v>
      </c>
      <c r="I366" s="119">
        <v>0</v>
      </c>
      <c r="J366" s="119">
        <v>0</v>
      </c>
      <c r="K366" s="119">
        <v>0</v>
      </c>
      <c r="L366" s="119">
        <f t="shared" si="60"/>
        <v>0</v>
      </c>
      <c r="M366" s="119">
        <v>0</v>
      </c>
      <c r="N366" s="119">
        <v>0</v>
      </c>
      <c r="O366" s="119">
        <v>0</v>
      </c>
      <c r="P366" s="119">
        <f t="shared" si="61"/>
        <v>0</v>
      </c>
      <c r="Q366" s="120">
        <v>0</v>
      </c>
      <c r="R366" s="120">
        <v>0</v>
      </c>
      <c r="S366" s="120">
        <v>-1899294.72</v>
      </c>
      <c r="T366" s="120">
        <v>0</v>
      </c>
      <c r="U366" s="120">
        <f t="shared" si="62"/>
        <v>-1899294.72</v>
      </c>
      <c r="V366" s="120">
        <f t="shared" si="63"/>
        <v>-1899294.72</v>
      </c>
      <c r="W366" s="119">
        <v>0</v>
      </c>
      <c r="X366" s="119">
        <f t="shared" si="64"/>
        <v>-1899294.72</v>
      </c>
      <c r="Y366" s="120">
        <v>0</v>
      </c>
      <c r="Z366" s="119">
        <f t="shared" si="65"/>
        <v>-1899294.72</v>
      </c>
    </row>
    <row r="367" spans="1:26" ht="12.75" hidden="1" outlineLevel="1">
      <c r="A367" s="119" t="s">
        <v>1037</v>
      </c>
      <c r="C367" s="120" t="s">
        <v>1038</v>
      </c>
      <c r="D367" s="120" t="s">
        <v>1039</v>
      </c>
      <c r="E367" s="119">
        <v>0</v>
      </c>
      <c r="F367" s="119">
        <v>0</v>
      </c>
      <c r="G367" s="120">
        <f t="shared" si="59"/>
        <v>0</v>
      </c>
      <c r="H367" s="119">
        <v>0</v>
      </c>
      <c r="I367" s="119">
        <v>0</v>
      </c>
      <c r="J367" s="119">
        <v>0</v>
      </c>
      <c r="K367" s="119">
        <v>0</v>
      </c>
      <c r="L367" s="119">
        <f t="shared" si="60"/>
        <v>0</v>
      </c>
      <c r="M367" s="119">
        <v>0</v>
      </c>
      <c r="N367" s="119">
        <v>0</v>
      </c>
      <c r="O367" s="119">
        <v>0</v>
      </c>
      <c r="P367" s="119">
        <f t="shared" si="61"/>
        <v>0</v>
      </c>
      <c r="Q367" s="120">
        <v>0</v>
      </c>
      <c r="R367" s="120">
        <v>0</v>
      </c>
      <c r="S367" s="120">
        <v>19438.96</v>
      </c>
      <c r="T367" s="120">
        <v>0</v>
      </c>
      <c r="U367" s="120">
        <f t="shared" si="62"/>
        <v>19438.96</v>
      </c>
      <c r="V367" s="120">
        <f t="shared" si="63"/>
        <v>19438.96</v>
      </c>
      <c r="W367" s="119">
        <v>0</v>
      </c>
      <c r="X367" s="119">
        <f t="shared" si="64"/>
        <v>19438.96</v>
      </c>
      <c r="Y367" s="120">
        <v>0</v>
      </c>
      <c r="Z367" s="119">
        <f t="shared" si="65"/>
        <v>19438.96</v>
      </c>
    </row>
    <row r="368" spans="1:26" ht="12.75" hidden="1" outlineLevel="1">
      <c r="A368" s="119" t="s">
        <v>1040</v>
      </c>
      <c r="C368" s="120" t="s">
        <v>1041</v>
      </c>
      <c r="D368" s="120" t="s">
        <v>1042</v>
      </c>
      <c r="E368" s="119">
        <v>0</v>
      </c>
      <c r="F368" s="119">
        <v>0</v>
      </c>
      <c r="G368" s="120">
        <f t="shared" si="59"/>
        <v>0</v>
      </c>
      <c r="H368" s="119">
        <v>0</v>
      </c>
      <c r="I368" s="119">
        <v>0</v>
      </c>
      <c r="J368" s="119">
        <v>0</v>
      </c>
      <c r="K368" s="119">
        <v>0</v>
      </c>
      <c r="L368" s="119">
        <f t="shared" si="60"/>
        <v>0</v>
      </c>
      <c r="M368" s="119">
        <v>0</v>
      </c>
      <c r="N368" s="119">
        <v>0</v>
      </c>
      <c r="O368" s="119">
        <v>0</v>
      </c>
      <c r="P368" s="119">
        <f t="shared" si="61"/>
        <v>0</v>
      </c>
      <c r="Q368" s="120">
        <v>0</v>
      </c>
      <c r="R368" s="120">
        <v>0</v>
      </c>
      <c r="S368" s="120">
        <v>-8701.54</v>
      </c>
      <c r="T368" s="120">
        <v>0</v>
      </c>
      <c r="U368" s="120">
        <f t="shared" si="62"/>
        <v>-8701.54</v>
      </c>
      <c r="V368" s="120">
        <f t="shared" si="63"/>
        <v>-8701.54</v>
      </c>
      <c r="W368" s="119">
        <v>0</v>
      </c>
      <c r="X368" s="119">
        <f t="shared" si="64"/>
        <v>-8701.54</v>
      </c>
      <c r="Y368" s="120">
        <v>0</v>
      </c>
      <c r="Z368" s="119">
        <f t="shared" si="65"/>
        <v>-8701.54</v>
      </c>
    </row>
    <row r="369" spans="1:26" ht="12.75" hidden="1" outlineLevel="1">
      <c r="A369" s="119" t="s">
        <v>1043</v>
      </c>
      <c r="C369" s="120" t="s">
        <v>1044</v>
      </c>
      <c r="D369" s="120" t="s">
        <v>1045</v>
      </c>
      <c r="E369" s="119">
        <v>0</v>
      </c>
      <c r="F369" s="119">
        <v>0</v>
      </c>
      <c r="G369" s="120">
        <f t="shared" si="59"/>
        <v>0</v>
      </c>
      <c r="H369" s="119">
        <v>0</v>
      </c>
      <c r="I369" s="119">
        <v>0</v>
      </c>
      <c r="J369" s="119">
        <v>0</v>
      </c>
      <c r="K369" s="119">
        <v>0</v>
      </c>
      <c r="L369" s="119">
        <f t="shared" si="60"/>
        <v>0</v>
      </c>
      <c r="M369" s="119">
        <v>0</v>
      </c>
      <c r="N369" s="119">
        <v>0</v>
      </c>
      <c r="O369" s="119">
        <v>0</v>
      </c>
      <c r="P369" s="119">
        <f t="shared" si="61"/>
        <v>0</v>
      </c>
      <c r="Q369" s="120">
        <v>0</v>
      </c>
      <c r="R369" s="120">
        <v>0</v>
      </c>
      <c r="S369" s="120">
        <v>-23555.78</v>
      </c>
      <c r="T369" s="120">
        <v>0</v>
      </c>
      <c r="U369" s="120">
        <f t="shared" si="62"/>
        <v>-23555.78</v>
      </c>
      <c r="V369" s="120">
        <f t="shared" si="63"/>
        <v>-23555.78</v>
      </c>
      <c r="W369" s="119">
        <v>0</v>
      </c>
      <c r="X369" s="119">
        <f t="shared" si="64"/>
        <v>-23555.78</v>
      </c>
      <c r="Y369" s="120">
        <v>0</v>
      </c>
      <c r="Z369" s="119">
        <f t="shared" si="65"/>
        <v>-23555.78</v>
      </c>
    </row>
    <row r="370" spans="1:27" ht="12.75" collapsed="1">
      <c r="A370" s="221" t="s">
        <v>1046</v>
      </c>
      <c r="B370" s="222"/>
      <c r="C370" s="221" t="s">
        <v>1999</v>
      </c>
      <c r="D370" s="223"/>
      <c r="E370" s="198">
        <v>0</v>
      </c>
      <c r="F370" s="198">
        <v>0</v>
      </c>
      <c r="G370" s="101">
        <f t="shared" si="59"/>
        <v>0</v>
      </c>
      <c r="H370" s="101">
        <v>0</v>
      </c>
      <c r="I370" s="101">
        <v>0</v>
      </c>
      <c r="J370" s="101">
        <v>0</v>
      </c>
      <c r="K370" s="101">
        <v>0</v>
      </c>
      <c r="L370" s="101">
        <f t="shared" si="60"/>
        <v>0</v>
      </c>
      <c r="M370" s="101">
        <v>0</v>
      </c>
      <c r="N370" s="101">
        <v>0</v>
      </c>
      <c r="O370" s="101">
        <v>0</v>
      </c>
      <c r="P370" s="101">
        <f t="shared" si="61"/>
        <v>0</v>
      </c>
      <c r="Q370" s="101">
        <v>0</v>
      </c>
      <c r="R370" s="101">
        <v>0</v>
      </c>
      <c r="S370" s="101">
        <v>-2813520.77</v>
      </c>
      <c r="T370" s="101">
        <v>901407.69</v>
      </c>
      <c r="U370" s="101">
        <f t="shared" si="62"/>
        <v>-1912113.08</v>
      </c>
      <c r="V370" s="101">
        <f t="shared" si="63"/>
        <v>-1912113.08</v>
      </c>
      <c r="W370" s="101">
        <v>0</v>
      </c>
      <c r="X370" s="101">
        <f t="shared" si="64"/>
        <v>-1912113.08</v>
      </c>
      <c r="Y370" s="101">
        <v>0</v>
      </c>
      <c r="Z370" s="101">
        <f t="shared" si="65"/>
        <v>-1912113.08</v>
      </c>
      <c r="AA370" s="221"/>
    </row>
    <row r="371" spans="1:27" ht="12.75">
      <c r="A371" s="221" t="s">
        <v>1047</v>
      </c>
      <c r="B371" s="222"/>
      <c r="C371" s="221" t="s">
        <v>1048</v>
      </c>
      <c r="D371" s="223"/>
      <c r="E371" s="198">
        <v>0</v>
      </c>
      <c r="F371" s="198">
        <v>0</v>
      </c>
      <c r="G371" s="101">
        <f t="shared" si="59"/>
        <v>0</v>
      </c>
      <c r="H371" s="101">
        <v>0</v>
      </c>
      <c r="I371" s="101">
        <v>0</v>
      </c>
      <c r="J371" s="101">
        <v>0</v>
      </c>
      <c r="K371" s="101">
        <v>0</v>
      </c>
      <c r="L371" s="101">
        <f t="shared" si="60"/>
        <v>0</v>
      </c>
      <c r="M371" s="101">
        <v>0</v>
      </c>
      <c r="N371" s="101">
        <v>0</v>
      </c>
      <c r="O371" s="101">
        <v>0</v>
      </c>
      <c r="P371" s="101">
        <f t="shared" si="61"/>
        <v>0</v>
      </c>
      <c r="Q371" s="101">
        <v>0</v>
      </c>
      <c r="R371" s="101">
        <v>0</v>
      </c>
      <c r="S371" s="101">
        <v>0</v>
      </c>
      <c r="T371" s="101">
        <v>0</v>
      </c>
      <c r="U371" s="101">
        <f t="shared" si="62"/>
        <v>0</v>
      </c>
      <c r="V371" s="101">
        <f t="shared" si="63"/>
        <v>0</v>
      </c>
      <c r="W371" s="101">
        <v>0</v>
      </c>
      <c r="X371" s="101">
        <f t="shared" si="64"/>
        <v>0</v>
      </c>
      <c r="Y371" s="101">
        <v>0</v>
      </c>
      <c r="Z371" s="101">
        <f t="shared" si="65"/>
        <v>0</v>
      </c>
      <c r="AA371" s="221"/>
    </row>
    <row r="372" spans="1:27" ht="12.75">
      <c r="A372" s="221" t="s">
        <v>1049</v>
      </c>
      <c r="B372" s="222"/>
      <c r="C372" s="221" t="s">
        <v>1050</v>
      </c>
      <c r="D372" s="223"/>
      <c r="E372" s="198">
        <v>0</v>
      </c>
      <c r="F372" s="198">
        <v>0</v>
      </c>
      <c r="G372" s="101">
        <f t="shared" si="59"/>
        <v>0</v>
      </c>
      <c r="H372" s="101">
        <v>0</v>
      </c>
      <c r="I372" s="101">
        <v>0</v>
      </c>
      <c r="J372" s="101">
        <v>0</v>
      </c>
      <c r="K372" s="101">
        <v>0</v>
      </c>
      <c r="L372" s="101">
        <f t="shared" si="60"/>
        <v>0</v>
      </c>
      <c r="M372" s="101">
        <v>0</v>
      </c>
      <c r="N372" s="101">
        <v>0</v>
      </c>
      <c r="O372" s="101">
        <v>0</v>
      </c>
      <c r="P372" s="101">
        <f t="shared" si="61"/>
        <v>0</v>
      </c>
      <c r="Q372" s="101">
        <v>0</v>
      </c>
      <c r="R372" s="101">
        <v>0</v>
      </c>
      <c r="S372" s="101">
        <v>0</v>
      </c>
      <c r="T372" s="101">
        <v>0</v>
      </c>
      <c r="U372" s="101">
        <f t="shared" si="62"/>
        <v>0</v>
      </c>
      <c r="V372" s="101">
        <f t="shared" si="63"/>
        <v>0</v>
      </c>
      <c r="W372" s="101">
        <v>0</v>
      </c>
      <c r="X372" s="101">
        <f t="shared" si="64"/>
        <v>0</v>
      </c>
      <c r="Y372" s="101">
        <v>0</v>
      </c>
      <c r="Z372" s="101">
        <f t="shared" si="65"/>
        <v>0</v>
      </c>
      <c r="AA372" s="221"/>
    </row>
    <row r="373" spans="2:26" ht="12.75">
      <c r="B373" s="222"/>
      <c r="C373" s="221"/>
      <c r="D373" s="223"/>
      <c r="E373" s="198"/>
      <c r="F373" s="198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7" s="229" customFormat="1" ht="15.75">
      <c r="A374" s="225"/>
      <c r="B374" s="226"/>
      <c r="C374" s="227" t="s">
        <v>1051</v>
      </c>
      <c r="D374" s="72"/>
      <c r="E374" s="161"/>
      <c r="F374" s="161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225"/>
    </row>
    <row r="375" spans="1:27" s="229" customFormat="1" ht="15.75">
      <c r="A375" s="225"/>
      <c r="B375" s="226"/>
      <c r="C375" s="227" t="s">
        <v>1052</v>
      </c>
      <c r="D375" s="72"/>
      <c r="E375" s="161">
        <f aca="true" t="shared" si="66" ref="E375:Z375">E372+E370+E363+E362+E350+E371</f>
        <v>0</v>
      </c>
      <c r="F375" s="161">
        <f t="shared" si="66"/>
        <v>634464.28</v>
      </c>
      <c r="G375" s="103">
        <f t="shared" si="66"/>
        <v>634464.28</v>
      </c>
      <c r="H375" s="103">
        <f t="shared" si="66"/>
        <v>19354290.71</v>
      </c>
      <c r="I375" s="103">
        <f t="shared" si="66"/>
        <v>7244.26</v>
      </c>
      <c r="J375" s="103">
        <f t="shared" si="66"/>
        <v>0</v>
      </c>
      <c r="K375" s="103">
        <f t="shared" si="66"/>
        <v>201334.17</v>
      </c>
      <c r="L375" s="103">
        <f t="shared" si="66"/>
        <v>208578.43000000002</v>
      </c>
      <c r="M375" s="103">
        <f t="shared" si="66"/>
        <v>0</v>
      </c>
      <c r="N375" s="103">
        <f t="shared" si="66"/>
        <v>3022409.83</v>
      </c>
      <c r="O375" s="103">
        <f t="shared" si="66"/>
        <v>805848.28</v>
      </c>
      <c r="P375" s="103">
        <f t="shared" si="66"/>
        <v>3828258.1100000003</v>
      </c>
      <c r="Q375" s="103">
        <f t="shared" si="66"/>
        <v>14460.77</v>
      </c>
      <c r="R375" s="103">
        <f t="shared" si="66"/>
        <v>-2397.79</v>
      </c>
      <c r="S375" s="103">
        <f t="shared" si="66"/>
        <v>-2814188.53</v>
      </c>
      <c r="T375" s="103">
        <f t="shared" si="66"/>
        <v>901407.69</v>
      </c>
      <c r="U375" s="103">
        <f t="shared" si="66"/>
        <v>-1900717.86</v>
      </c>
      <c r="V375" s="103">
        <f t="shared" si="66"/>
        <v>22124873.67</v>
      </c>
      <c r="W375" s="103">
        <f t="shared" si="66"/>
        <v>0</v>
      </c>
      <c r="X375" s="103">
        <f t="shared" si="66"/>
        <v>22124873.67</v>
      </c>
      <c r="Y375" s="103">
        <f t="shared" si="66"/>
        <v>2463387.48</v>
      </c>
      <c r="Z375" s="103">
        <f t="shared" si="66"/>
        <v>24588261.150000002</v>
      </c>
      <c r="AA375" s="225"/>
    </row>
    <row r="376" spans="2:26" ht="12.75">
      <c r="B376" s="222"/>
      <c r="C376" s="221"/>
      <c r="D376" s="223"/>
      <c r="E376" s="198"/>
      <c r="F376" s="198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7" ht="12.75">
      <c r="A377" s="221"/>
      <c r="B377" s="222"/>
      <c r="C377" s="221" t="s">
        <v>1991</v>
      </c>
      <c r="D377" s="223"/>
      <c r="E377" s="198">
        <v>0</v>
      </c>
      <c r="F377" s="198">
        <v>0</v>
      </c>
      <c r="G377" s="101">
        <f>E377+F377</f>
        <v>0</v>
      </c>
      <c r="H377" s="101">
        <v>0</v>
      </c>
      <c r="I377" s="101">
        <v>0</v>
      </c>
      <c r="J377" s="101">
        <v>0</v>
      </c>
      <c r="K377" s="101">
        <v>0</v>
      </c>
      <c r="L377" s="101">
        <f>J377+I377+K377</f>
        <v>0</v>
      </c>
      <c r="M377" s="101">
        <v>0</v>
      </c>
      <c r="N377" s="101">
        <v>0</v>
      </c>
      <c r="O377" s="101">
        <v>0</v>
      </c>
      <c r="P377" s="101">
        <f>M377+N377+O377</f>
        <v>0</v>
      </c>
      <c r="Q377" s="101">
        <v>0</v>
      </c>
      <c r="R377" s="101">
        <v>4017788.63</v>
      </c>
      <c r="S377" s="101">
        <v>0</v>
      </c>
      <c r="T377" s="101">
        <v>0</v>
      </c>
      <c r="U377" s="101">
        <f>Q377+R377+S377+T377</f>
        <v>4017788.63</v>
      </c>
      <c r="V377" s="101">
        <f>G377+H377+L377+P377+U377</f>
        <v>4017788.63</v>
      </c>
      <c r="W377" s="101">
        <v>0</v>
      </c>
      <c r="X377" s="101">
        <f>V377+W377</f>
        <v>4017788.63</v>
      </c>
      <c r="Y377" s="101">
        <v>0</v>
      </c>
      <c r="Z377" s="101">
        <f>X377+Y377</f>
        <v>4017788.63</v>
      </c>
      <c r="AA377" s="221"/>
    </row>
    <row r="378" spans="1:27" ht="12.75">
      <c r="A378" s="221"/>
      <c r="B378" s="222"/>
      <c r="C378" s="221" t="s">
        <v>1053</v>
      </c>
      <c r="D378" s="223"/>
      <c r="E378" s="198">
        <v>0</v>
      </c>
      <c r="F378" s="198">
        <v>0</v>
      </c>
      <c r="G378" s="101">
        <f>E378+F378</f>
        <v>0</v>
      </c>
      <c r="H378" s="101">
        <v>0</v>
      </c>
      <c r="I378" s="101">
        <v>0</v>
      </c>
      <c r="J378" s="101">
        <v>0</v>
      </c>
      <c r="K378" s="101">
        <v>0</v>
      </c>
      <c r="L378" s="101">
        <f>J378+I378+K378</f>
        <v>0</v>
      </c>
      <c r="M378" s="101">
        <v>0</v>
      </c>
      <c r="N378" s="101">
        <v>0</v>
      </c>
      <c r="O378" s="101">
        <v>0</v>
      </c>
      <c r="P378" s="101">
        <f>M378+N378+O378</f>
        <v>0</v>
      </c>
      <c r="Q378" s="101">
        <v>0</v>
      </c>
      <c r="R378" s="101">
        <v>2000400</v>
      </c>
      <c r="S378" s="101">
        <v>0</v>
      </c>
      <c r="T378" s="101">
        <v>0</v>
      </c>
      <c r="U378" s="101">
        <f>Q378+R378+S378+T378</f>
        <v>2000400</v>
      </c>
      <c r="V378" s="101">
        <f>G378+H378+L378+P378+U378</f>
        <v>2000400</v>
      </c>
      <c r="W378" s="101">
        <v>0</v>
      </c>
      <c r="X378" s="101">
        <f>V378+W378</f>
        <v>2000400</v>
      </c>
      <c r="Y378" s="101">
        <v>0</v>
      </c>
      <c r="Z378" s="101">
        <f>X378+Y378</f>
        <v>2000400</v>
      </c>
      <c r="AA378" s="221"/>
    </row>
    <row r="379" spans="1:27" ht="12.75">
      <c r="A379" s="230"/>
      <c r="B379" s="222"/>
      <c r="C379" s="221" t="s">
        <v>1054</v>
      </c>
      <c r="D379" s="223"/>
      <c r="E379" s="198">
        <v>0</v>
      </c>
      <c r="F379" s="198">
        <v>0</v>
      </c>
      <c r="G379" s="101">
        <f>E379+F379</f>
        <v>0</v>
      </c>
      <c r="H379" s="101">
        <v>0</v>
      </c>
      <c r="I379" s="101">
        <v>0</v>
      </c>
      <c r="J379" s="101">
        <v>0</v>
      </c>
      <c r="K379" s="101">
        <v>0</v>
      </c>
      <c r="L379" s="101">
        <f>J379+I379+K379</f>
        <v>0</v>
      </c>
      <c r="M379" s="101">
        <v>0</v>
      </c>
      <c r="N379" s="101">
        <v>0</v>
      </c>
      <c r="O379" s="101">
        <v>0</v>
      </c>
      <c r="P379" s="101">
        <f>M379+N379+O379</f>
        <v>0</v>
      </c>
      <c r="Q379" s="101">
        <v>0</v>
      </c>
      <c r="R379" s="101">
        <v>0</v>
      </c>
      <c r="S379" s="101">
        <v>0</v>
      </c>
      <c r="T379" s="101">
        <v>0</v>
      </c>
      <c r="U379" s="101">
        <f>Q379+R379+S379+T379</f>
        <v>0</v>
      </c>
      <c r="V379" s="101">
        <f>G379+H379+L379+P379+U379</f>
        <v>0</v>
      </c>
      <c r="W379" s="101">
        <v>0</v>
      </c>
      <c r="X379" s="101">
        <f>V379+W379</f>
        <v>0</v>
      </c>
      <c r="Y379" s="101">
        <v>0</v>
      </c>
      <c r="Z379" s="101">
        <f>X379+Y379</f>
        <v>0</v>
      </c>
      <c r="AA379" s="230"/>
    </row>
    <row r="380" spans="1:27" ht="12.75">
      <c r="A380" s="230" t="s">
        <v>2060</v>
      </c>
      <c r="B380" s="222"/>
      <c r="C380" s="221" t="s">
        <v>2003</v>
      </c>
      <c r="D380" s="223"/>
      <c r="E380" s="198">
        <v>0</v>
      </c>
      <c r="F380" s="198">
        <v>0</v>
      </c>
      <c r="G380" s="101">
        <f>E380+F380</f>
        <v>0</v>
      </c>
      <c r="H380" s="101">
        <v>0</v>
      </c>
      <c r="I380" s="101">
        <v>0</v>
      </c>
      <c r="J380" s="101">
        <v>0</v>
      </c>
      <c r="K380" s="101">
        <v>0</v>
      </c>
      <c r="L380" s="101">
        <f>J380+I380+K380</f>
        <v>0</v>
      </c>
      <c r="M380" s="101">
        <v>0</v>
      </c>
      <c r="N380" s="101">
        <v>9152768.36</v>
      </c>
      <c r="O380" s="101">
        <v>263692.72</v>
      </c>
      <c r="P380" s="101">
        <f>M380+N380+O380</f>
        <v>9416461.08</v>
      </c>
      <c r="Q380" s="101">
        <v>0</v>
      </c>
      <c r="R380" s="101">
        <v>0</v>
      </c>
      <c r="S380" s="101">
        <v>0</v>
      </c>
      <c r="T380" s="101">
        <v>0</v>
      </c>
      <c r="U380" s="101">
        <f>Q380+R380+S380+T380</f>
        <v>0</v>
      </c>
      <c r="V380" s="101">
        <f>G380+H380+L380+P380+U380</f>
        <v>9416461.08</v>
      </c>
      <c r="W380" s="101">
        <v>0</v>
      </c>
      <c r="X380" s="101">
        <f>V380+W380</f>
        <v>9416461.08</v>
      </c>
      <c r="Y380" s="101">
        <v>0</v>
      </c>
      <c r="Z380" s="101">
        <f>X380+Y380</f>
        <v>9416461.08</v>
      </c>
      <c r="AA380" s="230"/>
    </row>
    <row r="381" spans="1:27" ht="12.75">
      <c r="A381" s="196"/>
      <c r="B381" s="226"/>
      <c r="C381" s="227"/>
      <c r="D381" s="72"/>
      <c r="E381" s="161"/>
      <c r="F381" s="161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96"/>
    </row>
    <row r="382" spans="1:27" ht="12.75">
      <c r="A382" s="196"/>
      <c r="B382" s="226"/>
      <c r="C382" s="227" t="s">
        <v>1055</v>
      </c>
      <c r="D382" s="72"/>
      <c r="E382" s="161">
        <f aca="true" t="shared" si="67" ref="E382:Z382">E375+E377+E378+E379+E380</f>
        <v>0</v>
      </c>
      <c r="F382" s="161">
        <f t="shared" si="67"/>
        <v>634464.28</v>
      </c>
      <c r="G382" s="103">
        <f t="shared" si="67"/>
        <v>634464.28</v>
      </c>
      <c r="H382" s="103">
        <f t="shared" si="67"/>
        <v>19354290.71</v>
      </c>
      <c r="I382" s="103">
        <f t="shared" si="67"/>
        <v>7244.26</v>
      </c>
      <c r="J382" s="103">
        <f t="shared" si="67"/>
        <v>0</v>
      </c>
      <c r="K382" s="103">
        <f t="shared" si="67"/>
        <v>201334.17</v>
      </c>
      <c r="L382" s="103">
        <f t="shared" si="67"/>
        <v>208578.43000000002</v>
      </c>
      <c r="M382" s="103">
        <f t="shared" si="67"/>
        <v>0</v>
      </c>
      <c r="N382" s="103">
        <f t="shared" si="67"/>
        <v>12175178.19</v>
      </c>
      <c r="O382" s="103">
        <f t="shared" si="67"/>
        <v>1069541</v>
      </c>
      <c r="P382" s="103">
        <f t="shared" si="67"/>
        <v>13244719.190000001</v>
      </c>
      <c r="Q382" s="103">
        <f t="shared" si="67"/>
        <v>14460.77</v>
      </c>
      <c r="R382" s="103">
        <f t="shared" si="67"/>
        <v>6015790.84</v>
      </c>
      <c r="S382" s="103">
        <f t="shared" si="67"/>
        <v>-2814188.53</v>
      </c>
      <c r="T382" s="103">
        <f t="shared" si="67"/>
        <v>901407.69</v>
      </c>
      <c r="U382" s="103">
        <f t="shared" si="67"/>
        <v>4117470.7699999996</v>
      </c>
      <c r="V382" s="103">
        <f t="shared" si="67"/>
        <v>37559523.38</v>
      </c>
      <c r="W382" s="103">
        <f t="shared" si="67"/>
        <v>0</v>
      </c>
      <c r="X382" s="103">
        <f t="shared" si="67"/>
        <v>37559523.38</v>
      </c>
      <c r="Y382" s="103">
        <f t="shared" si="67"/>
        <v>2463387.48</v>
      </c>
      <c r="Z382" s="103">
        <f t="shared" si="67"/>
        <v>40022910.86</v>
      </c>
      <c r="AA382" s="196"/>
    </row>
    <row r="383" spans="1:27" ht="12.75">
      <c r="A383" s="196"/>
      <c r="B383" s="226"/>
      <c r="C383" s="227"/>
      <c r="D383" s="72"/>
      <c r="E383" s="161"/>
      <c r="F383" s="161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96"/>
    </row>
    <row r="384" spans="1:26" ht="12.75" hidden="1" outlineLevel="1">
      <c r="A384" s="119" t="s">
        <v>1056</v>
      </c>
      <c r="C384" s="120" t="s">
        <v>1057</v>
      </c>
      <c r="D384" s="120" t="s">
        <v>1058</v>
      </c>
      <c r="E384" s="119">
        <v>0</v>
      </c>
      <c r="F384" s="119">
        <v>8000</v>
      </c>
      <c r="G384" s="120">
        <f aca="true" t="shared" si="68" ref="G384:G408">E384+F384</f>
        <v>8000</v>
      </c>
      <c r="H384" s="119">
        <v>12606.2</v>
      </c>
      <c r="I384" s="119">
        <v>0</v>
      </c>
      <c r="J384" s="119">
        <v>0</v>
      </c>
      <c r="K384" s="119">
        <v>0</v>
      </c>
      <c r="L384" s="119">
        <f aca="true" t="shared" si="69" ref="L384:L408">J384+I384+K384</f>
        <v>0</v>
      </c>
      <c r="M384" s="119">
        <v>0</v>
      </c>
      <c r="N384" s="119">
        <v>0</v>
      </c>
      <c r="O384" s="119">
        <v>0</v>
      </c>
      <c r="P384" s="119">
        <f aca="true" t="shared" si="70" ref="P384:P408">M384+N384+O384</f>
        <v>0</v>
      </c>
      <c r="Q384" s="120">
        <v>0</v>
      </c>
      <c r="R384" s="120">
        <v>0</v>
      </c>
      <c r="S384" s="120">
        <v>0</v>
      </c>
      <c r="T384" s="120">
        <v>0</v>
      </c>
      <c r="U384" s="120">
        <f aca="true" t="shared" si="71" ref="U384:U408">Q384+R384+S384+T384</f>
        <v>0</v>
      </c>
      <c r="V384" s="120">
        <f aca="true" t="shared" si="72" ref="V384:V408">G384+H384+L384+P384+U384</f>
        <v>20606.2</v>
      </c>
      <c r="W384" s="119">
        <v>0</v>
      </c>
      <c r="X384" s="119">
        <f aca="true" t="shared" si="73" ref="X384:X408">V384+W384</f>
        <v>20606.2</v>
      </c>
      <c r="Y384" s="120">
        <v>0</v>
      </c>
      <c r="Z384" s="119">
        <f aca="true" t="shared" si="74" ref="Z384:Z408">X384+Y384</f>
        <v>20606.2</v>
      </c>
    </row>
    <row r="385" spans="1:26" ht="12.75" hidden="1" outlineLevel="1">
      <c r="A385" s="119" t="s">
        <v>1059</v>
      </c>
      <c r="C385" s="120" t="s">
        <v>1060</v>
      </c>
      <c r="D385" s="120" t="s">
        <v>1061</v>
      </c>
      <c r="E385" s="119">
        <v>0</v>
      </c>
      <c r="F385" s="119">
        <v>0</v>
      </c>
      <c r="G385" s="120">
        <f t="shared" si="68"/>
        <v>0</v>
      </c>
      <c r="H385" s="119">
        <v>0</v>
      </c>
      <c r="I385" s="119">
        <v>0</v>
      </c>
      <c r="J385" s="119">
        <v>0</v>
      </c>
      <c r="K385" s="119">
        <v>0</v>
      </c>
      <c r="L385" s="119">
        <f t="shared" si="69"/>
        <v>0</v>
      </c>
      <c r="M385" s="119">
        <v>0</v>
      </c>
      <c r="N385" s="119">
        <v>0</v>
      </c>
      <c r="O385" s="119">
        <v>0</v>
      </c>
      <c r="P385" s="119">
        <f t="shared" si="70"/>
        <v>0</v>
      </c>
      <c r="Q385" s="120">
        <v>0</v>
      </c>
      <c r="R385" s="120">
        <v>0</v>
      </c>
      <c r="S385" s="120">
        <v>2976070.04</v>
      </c>
      <c r="T385" s="120">
        <v>0</v>
      </c>
      <c r="U385" s="120">
        <f t="shared" si="71"/>
        <v>2976070.04</v>
      </c>
      <c r="V385" s="120">
        <f t="shared" si="72"/>
        <v>2976070.04</v>
      </c>
      <c r="W385" s="119">
        <v>0</v>
      </c>
      <c r="X385" s="119">
        <f t="shared" si="73"/>
        <v>2976070.04</v>
      </c>
      <c r="Y385" s="120">
        <v>0</v>
      </c>
      <c r="Z385" s="119">
        <f t="shared" si="74"/>
        <v>2976070.04</v>
      </c>
    </row>
    <row r="386" spans="1:26" ht="12.75" hidden="1" outlineLevel="1">
      <c r="A386" s="119" t="s">
        <v>1062</v>
      </c>
      <c r="C386" s="120" t="s">
        <v>1063</v>
      </c>
      <c r="D386" s="120" t="s">
        <v>1064</v>
      </c>
      <c r="E386" s="119">
        <v>0</v>
      </c>
      <c r="F386" s="119">
        <v>0</v>
      </c>
      <c r="G386" s="120">
        <f t="shared" si="68"/>
        <v>0</v>
      </c>
      <c r="H386" s="119">
        <v>0</v>
      </c>
      <c r="I386" s="119">
        <v>0</v>
      </c>
      <c r="J386" s="119">
        <v>0</v>
      </c>
      <c r="K386" s="119">
        <v>30145</v>
      </c>
      <c r="L386" s="119">
        <f t="shared" si="69"/>
        <v>30145</v>
      </c>
      <c r="M386" s="119">
        <v>0</v>
      </c>
      <c r="N386" s="119">
        <v>0</v>
      </c>
      <c r="O386" s="119">
        <v>0</v>
      </c>
      <c r="P386" s="119">
        <f t="shared" si="70"/>
        <v>0</v>
      </c>
      <c r="Q386" s="120">
        <v>0</v>
      </c>
      <c r="R386" s="120">
        <v>0</v>
      </c>
      <c r="S386" s="120">
        <v>0</v>
      </c>
      <c r="T386" s="120">
        <v>0</v>
      </c>
      <c r="U386" s="120">
        <f t="shared" si="71"/>
        <v>0</v>
      </c>
      <c r="V386" s="120">
        <f t="shared" si="72"/>
        <v>30145</v>
      </c>
      <c r="W386" s="119">
        <v>0</v>
      </c>
      <c r="X386" s="119">
        <f t="shared" si="73"/>
        <v>30145</v>
      </c>
      <c r="Y386" s="120">
        <v>0</v>
      </c>
      <c r="Z386" s="119">
        <f t="shared" si="74"/>
        <v>30145</v>
      </c>
    </row>
    <row r="387" spans="1:26" ht="12.75" hidden="1" outlineLevel="1">
      <c r="A387" s="119" t="s">
        <v>1065</v>
      </c>
      <c r="C387" s="120" t="s">
        <v>1066</v>
      </c>
      <c r="D387" s="120" t="s">
        <v>1067</v>
      </c>
      <c r="E387" s="119">
        <v>0</v>
      </c>
      <c r="F387" s="119">
        <v>0</v>
      </c>
      <c r="G387" s="120">
        <f t="shared" si="68"/>
        <v>0</v>
      </c>
      <c r="H387" s="119">
        <v>-8000</v>
      </c>
      <c r="I387" s="119">
        <v>0</v>
      </c>
      <c r="J387" s="119">
        <v>0</v>
      </c>
      <c r="K387" s="119">
        <v>0</v>
      </c>
      <c r="L387" s="119">
        <f t="shared" si="69"/>
        <v>0</v>
      </c>
      <c r="M387" s="119">
        <v>0</v>
      </c>
      <c r="N387" s="119">
        <v>-12606.2</v>
      </c>
      <c r="O387" s="119">
        <v>0</v>
      </c>
      <c r="P387" s="119">
        <f t="shared" si="70"/>
        <v>-12606.2</v>
      </c>
      <c r="Q387" s="120">
        <v>0</v>
      </c>
      <c r="R387" s="120">
        <v>0</v>
      </c>
      <c r="S387" s="120">
        <v>0</v>
      </c>
      <c r="T387" s="120">
        <v>0</v>
      </c>
      <c r="U387" s="120">
        <f t="shared" si="71"/>
        <v>0</v>
      </c>
      <c r="V387" s="120">
        <f t="shared" si="72"/>
        <v>-20606.2</v>
      </c>
      <c r="W387" s="119">
        <v>0</v>
      </c>
      <c r="X387" s="119">
        <f t="shared" si="73"/>
        <v>-20606.2</v>
      </c>
      <c r="Y387" s="120">
        <v>0</v>
      </c>
      <c r="Z387" s="119">
        <f t="shared" si="74"/>
        <v>-20606.2</v>
      </c>
    </row>
    <row r="388" spans="1:26" ht="12.75" hidden="1" outlineLevel="1">
      <c r="A388" s="119" t="s">
        <v>1068</v>
      </c>
      <c r="C388" s="120" t="s">
        <v>1069</v>
      </c>
      <c r="D388" s="120" t="s">
        <v>1070</v>
      </c>
      <c r="E388" s="119">
        <v>0</v>
      </c>
      <c r="F388" s="119">
        <v>-2641911</v>
      </c>
      <c r="G388" s="120">
        <f t="shared" si="68"/>
        <v>-2641911</v>
      </c>
      <c r="H388" s="119">
        <v>0</v>
      </c>
      <c r="I388" s="119">
        <v>0</v>
      </c>
      <c r="J388" s="119">
        <v>0</v>
      </c>
      <c r="K388" s="119">
        <v>0</v>
      </c>
      <c r="L388" s="119">
        <f t="shared" si="69"/>
        <v>0</v>
      </c>
      <c r="M388" s="119">
        <v>0</v>
      </c>
      <c r="N388" s="119">
        <v>0</v>
      </c>
      <c r="O388" s="119">
        <v>0</v>
      </c>
      <c r="P388" s="119">
        <f t="shared" si="70"/>
        <v>0</v>
      </c>
      <c r="Q388" s="120">
        <v>0</v>
      </c>
      <c r="R388" s="120">
        <v>0</v>
      </c>
      <c r="S388" s="120">
        <v>-719006.25</v>
      </c>
      <c r="T388" s="120">
        <v>0</v>
      </c>
      <c r="U388" s="120">
        <f t="shared" si="71"/>
        <v>-719006.25</v>
      </c>
      <c r="V388" s="120">
        <f t="shared" si="72"/>
        <v>-3360917.25</v>
      </c>
      <c r="W388" s="119">
        <v>0</v>
      </c>
      <c r="X388" s="119">
        <f t="shared" si="73"/>
        <v>-3360917.25</v>
      </c>
      <c r="Y388" s="120">
        <v>0</v>
      </c>
      <c r="Z388" s="119">
        <f t="shared" si="74"/>
        <v>-3360917.25</v>
      </c>
    </row>
    <row r="389" spans="1:26" ht="12.75" hidden="1" outlineLevel="1">
      <c r="A389" s="119" t="s">
        <v>1071</v>
      </c>
      <c r="C389" s="120" t="s">
        <v>1072</v>
      </c>
      <c r="D389" s="120" t="s">
        <v>1073</v>
      </c>
      <c r="E389" s="119">
        <v>0</v>
      </c>
      <c r="F389" s="119">
        <v>-30145</v>
      </c>
      <c r="G389" s="120">
        <f t="shared" si="68"/>
        <v>-30145</v>
      </c>
      <c r="H389" s="119">
        <v>0</v>
      </c>
      <c r="I389" s="119">
        <v>0</v>
      </c>
      <c r="J389" s="119">
        <v>0</v>
      </c>
      <c r="K389" s="119">
        <v>0</v>
      </c>
      <c r="L389" s="119">
        <f t="shared" si="69"/>
        <v>0</v>
      </c>
      <c r="M389" s="119">
        <v>0</v>
      </c>
      <c r="N389" s="119">
        <v>0</v>
      </c>
      <c r="O389" s="119">
        <v>0</v>
      </c>
      <c r="P389" s="119">
        <f t="shared" si="70"/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f t="shared" si="71"/>
        <v>0</v>
      </c>
      <c r="V389" s="120">
        <f t="shared" si="72"/>
        <v>-30145</v>
      </c>
      <c r="W389" s="119">
        <v>0</v>
      </c>
      <c r="X389" s="119">
        <f t="shared" si="73"/>
        <v>-30145</v>
      </c>
      <c r="Y389" s="120">
        <v>0</v>
      </c>
      <c r="Z389" s="119">
        <f t="shared" si="74"/>
        <v>-30145</v>
      </c>
    </row>
    <row r="390" spans="1:27" ht="12.75" collapsed="1">
      <c r="A390" s="221" t="s">
        <v>1074</v>
      </c>
      <c r="B390" s="222"/>
      <c r="C390" s="221" t="s">
        <v>2004</v>
      </c>
      <c r="D390" s="223"/>
      <c r="E390" s="198">
        <v>0</v>
      </c>
      <c r="F390" s="198">
        <v>-2664056</v>
      </c>
      <c r="G390" s="101">
        <f t="shared" si="68"/>
        <v>-2664056</v>
      </c>
      <c r="H390" s="101">
        <v>4606.2</v>
      </c>
      <c r="I390" s="101">
        <v>0</v>
      </c>
      <c r="J390" s="101">
        <v>0</v>
      </c>
      <c r="K390" s="101">
        <v>30145</v>
      </c>
      <c r="L390" s="101">
        <f t="shared" si="69"/>
        <v>30145</v>
      </c>
      <c r="M390" s="101">
        <v>0</v>
      </c>
      <c r="N390" s="101">
        <v>-12606.2</v>
      </c>
      <c r="O390" s="101">
        <v>0</v>
      </c>
      <c r="P390" s="101">
        <f t="shared" si="70"/>
        <v>-12606.2</v>
      </c>
      <c r="Q390" s="101">
        <v>0</v>
      </c>
      <c r="R390" s="101">
        <v>0</v>
      </c>
      <c r="S390" s="101">
        <v>2257063.79</v>
      </c>
      <c r="T390" s="101">
        <v>0</v>
      </c>
      <c r="U390" s="101">
        <f t="shared" si="71"/>
        <v>2257063.79</v>
      </c>
      <c r="V390" s="101">
        <f t="shared" si="72"/>
        <v>-384847.20999999996</v>
      </c>
      <c r="W390" s="101">
        <v>0</v>
      </c>
      <c r="X390" s="101">
        <f t="shared" si="73"/>
        <v>-384847.20999999996</v>
      </c>
      <c r="Y390" s="101">
        <v>0</v>
      </c>
      <c r="Z390" s="101">
        <f t="shared" si="74"/>
        <v>-384847.20999999996</v>
      </c>
      <c r="AA390" s="221"/>
    </row>
    <row r="391" spans="1:26" ht="12.75" hidden="1" outlineLevel="1">
      <c r="A391" s="119" t="s">
        <v>1075</v>
      </c>
      <c r="C391" s="120" t="s">
        <v>1076</v>
      </c>
      <c r="D391" s="120" t="s">
        <v>1077</v>
      </c>
      <c r="E391" s="119">
        <v>0</v>
      </c>
      <c r="F391" s="119">
        <v>243903.12</v>
      </c>
      <c r="G391" s="120">
        <f t="shared" si="68"/>
        <v>243903.12</v>
      </c>
      <c r="H391" s="119">
        <v>-46105.13</v>
      </c>
      <c r="I391" s="119">
        <v>0</v>
      </c>
      <c r="J391" s="119">
        <v>0</v>
      </c>
      <c r="K391" s="119">
        <v>0</v>
      </c>
      <c r="L391" s="119">
        <f t="shared" si="69"/>
        <v>0</v>
      </c>
      <c r="M391" s="119">
        <v>0</v>
      </c>
      <c r="N391" s="119">
        <v>358354.33</v>
      </c>
      <c r="O391" s="119">
        <v>1357.93</v>
      </c>
      <c r="P391" s="119">
        <f t="shared" si="70"/>
        <v>359712.26</v>
      </c>
      <c r="Q391" s="120">
        <v>1073450.87</v>
      </c>
      <c r="R391" s="120">
        <v>0</v>
      </c>
      <c r="S391" s="120">
        <v>0</v>
      </c>
      <c r="T391" s="120">
        <v>0</v>
      </c>
      <c r="U391" s="120">
        <f t="shared" si="71"/>
        <v>1073450.87</v>
      </c>
      <c r="V391" s="120">
        <f t="shared" si="72"/>
        <v>1630961.12</v>
      </c>
      <c r="W391" s="119">
        <v>0</v>
      </c>
      <c r="X391" s="119">
        <f t="shared" si="73"/>
        <v>1630961.12</v>
      </c>
      <c r="Y391" s="120">
        <v>135420</v>
      </c>
      <c r="Z391" s="119">
        <f t="shared" si="74"/>
        <v>1766381.12</v>
      </c>
    </row>
    <row r="392" spans="1:26" ht="12.75" hidden="1" outlineLevel="1">
      <c r="A392" s="119" t="s">
        <v>3304</v>
      </c>
      <c r="C392" s="120" t="s">
        <v>3305</v>
      </c>
      <c r="D392" s="120" t="s">
        <v>3306</v>
      </c>
      <c r="E392" s="119">
        <v>0</v>
      </c>
      <c r="F392" s="119">
        <v>5679846.8</v>
      </c>
      <c r="G392" s="120">
        <f t="shared" si="68"/>
        <v>5679846.8</v>
      </c>
      <c r="H392" s="119">
        <v>0</v>
      </c>
      <c r="I392" s="119">
        <v>0</v>
      </c>
      <c r="J392" s="119">
        <v>0</v>
      </c>
      <c r="K392" s="119">
        <v>0</v>
      </c>
      <c r="L392" s="119">
        <f t="shared" si="69"/>
        <v>0</v>
      </c>
      <c r="M392" s="119">
        <v>0</v>
      </c>
      <c r="N392" s="119">
        <v>0</v>
      </c>
      <c r="O392" s="119">
        <v>0</v>
      </c>
      <c r="P392" s="119">
        <f t="shared" si="70"/>
        <v>0</v>
      </c>
      <c r="Q392" s="120">
        <v>8200000</v>
      </c>
      <c r="R392" s="120">
        <v>2703438</v>
      </c>
      <c r="S392" s="120">
        <v>0</v>
      </c>
      <c r="T392" s="120">
        <v>0</v>
      </c>
      <c r="U392" s="120">
        <f t="shared" si="71"/>
        <v>10903438</v>
      </c>
      <c r="V392" s="120">
        <f t="shared" si="72"/>
        <v>16583284.8</v>
      </c>
      <c r="W392" s="119">
        <v>0</v>
      </c>
      <c r="X392" s="119">
        <f t="shared" si="73"/>
        <v>16583284.8</v>
      </c>
      <c r="Y392" s="120">
        <v>0</v>
      </c>
      <c r="Z392" s="119">
        <f t="shared" si="74"/>
        <v>16583284.8</v>
      </c>
    </row>
    <row r="393" spans="1:26" ht="12.75" hidden="1" outlineLevel="1">
      <c r="A393" s="119" t="s">
        <v>3307</v>
      </c>
      <c r="C393" s="120" t="s">
        <v>3308</v>
      </c>
      <c r="D393" s="120" t="s">
        <v>3309</v>
      </c>
      <c r="E393" s="119">
        <v>0</v>
      </c>
      <c r="F393" s="119">
        <v>1003000</v>
      </c>
      <c r="G393" s="120">
        <f t="shared" si="68"/>
        <v>1003000</v>
      </c>
      <c r="H393" s="119">
        <v>0</v>
      </c>
      <c r="I393" s="119">
        <v>0</v>
      </c>
      <c r="J393" s="119">
        <v>0</v>
      </c>
      <c r="K393" s="119">
        <v>0</v>
      </c>
      <c r="L393" s="119">
        <f t="shared" si="69"/>
        <v>0</v>
      </c>
      <c r="M393" s="119">
        <v>0</v>
      </c>
      <c r="N393" s="119">
        <v>0</v>
      </c>
      <c r="O393" s="119">
        <v>0</v>
      </c>
      <c r="P393" s="119">
        <f t="shared" si="70"/>
        <v>0</v>
      </c>
      <c r="Q393" s="120">
        <v>630579</v>
      </c>
      <c r="R393" s="120">
        <v>0</v>
      </c>
      <c r="S393" s="120">
        <v>0</v>
      </c>
      <c r="T393" s="120">
        <v>0</v>
      </c>
      <c r="U393" s="120">
        <f t="shared" si="71"/>
        <v>630579</v>
      </c>
      <c r="V393" s="120">
        <f t="shared" si="72"/>
        <v>1633579</v>
      </c>
      <c r="W393" s="119">
        <v>0</v>
      </c>
      <c r="X393" s="119">
        <f t="shared" si="73"/>
        <v>1633579</v>
      </c>
      <c r="Y393" s="120">
        <v>0</v>
      </c>
      <c r="Z393" s="119">
        <f t="shared" si="74"/>
        <v>1633579</v>
      </c>
    </row>
    <row r="394" spans="1:26" ht="12.75" hidden="1" outlineLevel="1">
      <c r="A394" s="119" t="s">
        <v>3310</v>
      </c>
      <c r="C394" s="120" t="s">
        <v>3311</v>
      </c>
      <c r="D394" s="120" t="s">
        <v>3312</v>
      </c>
      <c r="E394" s="119">
        <v>0</v>
      </c>
      <c r="F394" s="119">
        <v>148551.5</v>
      </c>
      <c r="G394" s="120">
        <f t="shared" si="68"/>
        <v>148551.5</v>
      </c>
      <c r="H394" s="119">
        <v>38850.58</v>
      </c>
      <c r="I394" s="119">
        <v>0</v>
      </c>
      <c r="J394" s="119">
        <v>0</v>
      </c>
      <c r="K394" s="119">
        <v>0.09</v>
      </c>
      <c r="L394" s="119">
        <f t="shared" si="69"/>
        <v>0.09</v>
      </c>
      <c r="M394" s="119">
        <v>0</v>
      </c>
      <c r="N394" s="119">
        <v>1035000</v>
      </c>
      <c r="O394" s="119">
        <v>0</v>
      </c>
      <c r="P394" s="119">
        <f t="shared" si="70"/>
        <v>1035000</v>
      </c>
      <c r="Q394" s="120">
        <v>-269774.7</v>
      </c>
      <c r="R394" s="120">
        <v>1055915.89</v>
      </c>
      <c r="S394" s="120">
        <v>0</v>
      </c>
      <c r="T394" s="120">
        <v>0</v>
      </c>
      <c r="U394" s="120">
        <f t="shared" si="71"/>
        <v>786141.19</v>
      </c>
      <c r="V394" s="120">
        <f t="shared" si="72"/>
        <v>2008543.3599999999</v>
      </c>
      <c r="W394" s="119">
        <v>0</v>
      </c>
      <c r="X394" s="119">
        <f t="shared" si="73"/>
        <v>2008543.3599999999</v>
      </c>
      <c r="Y394" s="120">
        <v>0</v>
      </c>
      <c r="Z394" s="119">
        <f t="shared" si="74"/>
        <v>2008543.3599999999</v>
      </c>
    </row>
    <row r="395" spans="1:26" ht="12.75" hidden="1" outlineLevel="1">
      <c r="A395" s="119" t="s">
        <v>3313</v>
      </c>
      <c r="C395" s="120" t="s">
        <v>3314</v>
      </c>
      <c r="D395" s="120" t="s">
        <v>3315</v>
      </c>
      <c r="E395" s="119">
        <v>-18259.56</v>
      </c>
      <c r="F395" s="119">
        <v>-1166794.79</v>
      </c>
      <c r="G395" s="120">
        <f t="shared" si="68"/>
        <v>-1185054.35</v>
      </c>
      <c r="H395" s="119">
        <v>-81182.01</v>
      </c>
      <c r="I395" s="119">
        <v>0</v>
      </c>
      <c r="J395" s="119">
        <v>0</v>
      </c>
      <c r="K395" s="119">
        <v>0</v>
      </c>
      <c r="L395" s="119">
        <f t="shared" si="69"/>
        <v>0</v>
      </c>
      <c r="M395" s="119">
        <v>0</v>
      </c>
      <c r="N395" s="119">
        <v>-325924.76</v>
      </c>
      <c r="O395" s="119">
        <v>0</v>
      </c>
      <c r="P395" s="119">
        <f t="shared" si="70"/>
        <v>-325924.76</v>
      </c>
      <c r="Q395" s="120">
        <v>-60000</v>
      </c>
      <c r="R395" s="120">
        <v>-20000</v>
      </c>
      <c r="S395" s="120">
        <v>0</v>
      </c>
      <c r="T395" s="120">
        <v>0</v>
      </c>
      <c r="U395" s="120">
        <f t="shared" si="71"/>
        <v>-80000</v>
      </c>
      <c r="V395" s="120">
        <f t="shared" si="72"/>
        <v>-1672161.12</v>
      </c>
      <c r="W395" s="119">
        <v>0</v>
      </c>
      <c r="X395" s="119">
        <f t="shared" si="73"/>
        <v>-1672161.12</v>
      </c>
      <c r="Y395" s="120">
        <v>-135420</v>
      </c>
      <c r="Z395" s="119">
        <f t="shared" si="74"/>
        <v>-1807581.12</v>
      </c>
    </row>
    <row r="396" spans="1:26" ht="12.75" hidden="1" outlineLevel="1">
      <c r="A396" s="119" t="s">
        <v>3316</v>
      </c>
      <c r="C396" s="120" t="s">
        <v>3317</v>
      </c>
      <c r="D396" s="120" t="s">
        <v>3318</v>
      </c>
      <c r="E396" s="119">
        <v>0</v>
      </c>
      <c r="F396" s="119">
        <v>-8253472.93</v>
      </c>
      <c r="G396" s="120">
        <f t="shared" si="68"/>
        <v>-8253472.93</v>
      </c>
      <c r="H396" s="119">
        <v>0</v>
      </c>
      <c r="I396" s="119">
        <v>0</v>
      </c>
      <c r="J396" s="119">
        <v>0</v>
      </c>
      <c r="K396" s="119">
        <v>0</v>
      </c>
      <c r="L396" s="119">
        <f t="shared" si="69"/>
        <v>0</v>
      </c>
      <c r="M396" s="119">
        <v>0</v>
      </c>
      <c r="N396" s="119">
        <v>0</v>
      </c>
      <c r="O396" s="119">
        <v>0</v>
      </c>
      <c r="P396" s="119">
        <f t="shared" si="70"/>
        <v>0</v>
      </c>
      <c r="Q396" s="120">
        <v>-8147970.57</v>
      </c>
      <c r="R396" s="120">
        <v>-235314.23</v>
      </c>
      <c r="S396" s="120">
        <v>0</v>
      </c>
      <c r="T396" s="120">
        <v>0</v>
      </c>
      <c r="U396" s="120">
        <f t="shared" si="71"/>
        <v>-8383284.800000001</v>
      </c>
      <c r="V396" s="120">
        <f t="shared" si="72"/>
        <v>-16636757.73</v>
      </c>
      <c r="W396" s="119">
        <v>0</v>
      </c>
      <c r="X396" s="119">
        <f t="shared" si="73"/>
        <v>-16636757.73</v>
      </c>
      <c r="Y396" s="120">
        <v>0</v>
      </c>
      <c r="Z396" s="119">
        <f t="shared" si="74"/>
        <v>-16636757.73</v>
      </c>
    </row>
    <row r="397" spans="1:26" ht="12.75" hidden="1" outlineLevel="1">
      <c r="A397" s="119" t="s">
        <v>3319</v>
      </c>
      <c r="C397" s="120" t="s">
        <v>3320</v>
      </c>
      <c r="D397" s="120" t="s">
        <v>3321</v>
      </c>
      <c r="E397" s="119">
        <v>0</v>
      </c>
      <c r="F397" s="119">
        <v>-1167336</v>
      </c>
      <c r="G397" s="120">
        <f t="shared" si="68"/>
        <v>-1167336</v>
      </c>
      <c r="H397" s="119">
        <v>0</v>
      </c>
      <c r="I397" s="119">
        <v>0</v>
      </c>
      <c r="J397" s="119">
        <v>0</v>
      </c>
      <c r="K397" s="119">
        <v>0</v>
      </c>
      <c r="L397" s="119">
        <f t="shared" si="69"/>
        <v>0</v>
      </c>
      <c r="M397" s="119">
        <v>0</v>
      </c>
      <c r="N397" s="119">
        <v>0</v>
      </c>
      <c r="O397" s="119">
        <v>0</v>
      </c>
      <c r="P397" s="119">
        <f t="shared" si="70"/>
        <v>0</v>
      </c>
      <c r="Q397" s="120">
        <v>0</v>
      </c>
      <c r="R397" s="120">
        <v>0</v>
      </c>
      <c r="S397" s="120">
        <v>0</v>
      </c>
      <c r="T397" s="120">
        <v>0</v>
      </c>
      <c r="U397" s="120">
        <f t="shared" si="71"/>
        <v>0</v>
      </c>
      <c r="V397" s="120">
        <f t="shared" si="72"/>
        <v>-1167336</v>
      </c>
      <c r="W397" s="119">
        <v>0</v>
      </c>
      <c r="X397" s="119">
        <f t="shared" si="73"/>
        <v>-1167336</v>
      </c>
      <c r="Y397" s="120">
        <v>0</v>
      </c>
      <c r="Z397" s="119">
        <f t="shared" si="74"/>
        <v>-1167336</v>
      </c>
    </row>
    <row r="398" spans="1:26" ht="12.75" hidden="1" outlineLevel="1">
      <c r="A398" s="119" t="s">
        <v>3322</v>
      </c>
      <c r="C398" s="120" t="s">
        <v>3323</v>
      </c>
      <c r="D398" s="120" t="s">
        <v>3324</v>
      </c>
      <c r="E398" s="119">
        <v>0</v>
      </c>
      <c r="F398" s="119">
        <v>-3543.24</v>
      </c>
      <c r="G398" s="120">
        <f t="shared" si="68"/>
        <v>-3543.24</v>
      </c>
      <c r="H398" s="119">
        <v>-128044.6</v>
      </c>
      <c r="I398" s="119">
        <v>0</v>
      </c>
      <c r="J398" s="119">
        <v>0</v>
      </c>
      <c r="K398" s="119">
        <v>-626180.96</v>
      </c>
      <c r="L398" s="119">
        <f t="shared" si="69"/>
        <v>-626180.96</v>
      </c>
      <c r="M398" s="119">
        <v>0</v>
      </c>
      <c r="N398" s="119">
        <v>0</v>
      </c>
      <c r="O398" s="119">
        <v>0</v>
      </c>
      <c r="P398" s="119">
        <f t="shared" si="70"/>
        <v>0</v>
      </c>
      <c r="Q398" s="120">
        <v>-926648.09</v>
      </c>
      <c r="R398" s="120">
        <v>-24234.32</v>
      </c>
      <c r="S398" s="120">
        <v>0</v>
      </c>
      <c r="T398" s="120">
        <v>0</v>
      </c>
      <c r="U398" s="120">
        <f t="shared" si="71"/>
        <v>-950882.4099999999</v>
      </c>
      <c r="V398" s="120">
        <f t="shared" si="72"/>
        <v>-1708651.21</v>
      </c>
      <c r="W398" s="119">
        <v>0</v>
      </c>
      <c r="X398" s="119">
        <f t="shared" si="73"/>
        <v>-1708651.21</v>
      </c>
      <c r="Y398" s="120">
        <v>0</v>
      </c>
      <c r="Z398" s="119">
        <f t="shared" si="74"/>
        <v>-1708651.21</v>
      </c>
    </row>
    <row r="399" spans="1:27" ht="12.75" collapsed="1">
      <c r="A399" s="221" t="s">
        <v>3325</v>
      </c>
      <c r="B399" s="222"/>
      <c r="C399" s="221" t="s">
        <v>2005</v>
      </c>
      <c r="D399" s="223"/>
      <c r="E399" s="198">
        <v>-18259.56</v>
      </c>
      <c r="F399" s="198">
        <v>-3515845.54</v>
      </c>
      <c r="G399" s="101">
        <f t="shared" si="68"/>
        <v>-3534105.1</v>
      </c>
      <c r="H399" s="101">
        <v>-216481.16</v>
      </c>
      <c r="I399" s="101">
        <v>0</v>
      </c>
      <c r="J399" s="101">
        <v>0</v>
      </c>
      <c r="K399" s="101">
        <v>-626180.87</v>
      </c>
      <c r="L399" s="101">
        <f t="shared" si="69"/>
        <v>-626180.87</v>
      </c>
      <c r="M399" s="101">
        <v>0</v>
      </c>
      <c r="N399" s="101">
        <v>1067429.57</v>
      </c>
      <c r="O399" s="101">
        <v>1357.93</v>
      </c>
      <c r="P399" s="101">
        <f t="shared" si="70"/>
        <v>1068787.5</v>
      </c>
      <c r="Q399" s="101">
        <v>499636.5100000015</v>
      </c>
      <c r="R399" s="101">
        <v>3479805.34</v>
      </c>
      <c r="S399" s="101">
        <v>0</v>
      </c>
      <c r="T399" s="101">
        <v>0</v>
      </c>
      <c r="U399" s="101">
        <f t="shared" si="71"/>
        <v>3979441.8500000015</v>
      </c>
      <c r="V399" s="101">
        <f t="shared" si="72"/>
        <v>671462.2200000016</v>
      </c>
      <c r="W399" s="101">
        <v>0</v>
      </c>
      <c r="X399" s="101">
        <f t="shared" si="73"/>
        <v>671462.2200000016</v>
      </c>
      <c r="Y399" s="101">
        <v>0</v>
      </c>
      <c r="Z399" s="101">
        <f t="shared" si="74"/>
        <v>671462.2200000016</v>
      </c>
      <c r="AA399" s="221"/>
    </row>
    <row r="400" spans="1:26" ht="12.75" hidden="1" outlineLevel="1">
      <c r="A400" s="119" t="s">
        <v>3326</v>
      </c>
      <c r="C400" s="120" t="s">
        <v>3327</v>
      </c>
      <c r="D400" s="120" t="s">
        <v>3328</v>
      </c>
      <c r="E400" s="119">
        <v>145091.82</v>
      </c>
      <c r="F400" s="119">
        <v>-1346559.75</v>
      </c>
      <c r="G400" s="120">
        <f t="shared" si="68"/>
        <v>-1201467.93</v>
      </c>
      <c r="H400" s="119">
        <v>2263.43</v>
      </c>
      <c r="I400" s="119">
        <v>0</v>
      </c>
      <c r="J400" s="119">
        <v>0</v>
      </c>
      <c r="K400" s="119">
        <v>0</v>
      </c>
      <c r="L400" s="119">
        <f t="shared" si="69"/>
        <v>0</v>
      </c>
      <c r="M400" s="119">
        <v>0</v>
      </c>
      <c r="N400" s="119">
        <v>11954.5</v>
      </c>
      <c r="O400" s="119">
        <v>0</v>
      </c>
      <c r="P400" s="119">
        <f t="shared" si="70"/>
        <v>11954.5</v>
      </c>
      <c r="Q400" s="120">
        <v>1200000</v>
      </c>
      <c r="R400" s="120">
        <v>0</v>
      </c>
      <c r="S400" s="120">
        <v>0</v>
      </c>
      <c r="T400" s="120">
        <v>0</v>
      </c>
      <c r="U400" s="120">
        <f t="shared" si="71"/>
        <v>1200000</v>
      </c>
      <c r="V400" s="120">
        <f t="shared" si="72"/>
        <v>12750</v>
      </c>
      <c r="W400" s="119">
        <v>0</v>
      </c>
      <c r="X400" s="119">
        <f t="shared" si="73"/>
        <v>12750</v>
      </c>
      <c r="Y400" s="120">
        <v>0</v>
      </c>
      <c r="Z400" s="119">
        <f t="shared" si="74"/>
        <v>12750</v>
      </c>
    </row>
    <row r="401" spans="1:26" ht="12.75" hidden="1" outlineLevel="1">
      <c r="A401" s="119" t="s">
        <v>3329</v>
      </c>
      <c r="C401" s="120" t="s">
        <v>3330</v>
      </c>
      <c r="D401" s="120" t="s">
        <v>3331</v>
      </c>
      <c r="E401" s="119">
        <v>0</v>
      </c>
      <c r="F401" s="119">
        <v>5018259.29</v>
      </c>
      <c r="G401" s="120">
        <f t="shared" si="68"/>
        <v>5018259.29</v>
      </c>
      <c r="H401" s="119">
        <v>1562784.88</v>
      </c>
      <c r="I401" s="119">
        <v>0</v>
      </c>
      <c r="J401" s="119">
        <v>0</v>
      </c>
      <c r="K401" s="119">
        <v>0</v>
      </c>
      <c r="L401" s="119">
        <f t="shared" si="69"/>
        <v>0</v>
      </c>
      <c r="M401" s="119">
        <v>0</v>
      </c>
      <c r="N401" s="119">
        <v>2302348.76</v>
      </c>
      <c r="O401" s="119">
        <v>0</v>
      </c>
      <c r="P401" s="119">
        <f t="shared" si="70"/>
        <v>2302348.76</v>
      </c>
      <c r="Q401" s="120">
        <v>-1478120</v>
      </c>
      <c r="R401" s="120">
        <v>426963</v>
      </c>
      <c r="S401" s="120">
        <v>0</v>
      </c>
      <c r="T401" s="120">
        <v>0</v>
      </c>
      <c r="U401" s="120">
        <f t="shared" si="71"/>
        <v>-1051157</v>
      </c>
      <c r="V401" s="120">
        <f t="shared" si="72"/>
        <v>7832235.93</v>
      </c>
      <c r="W401" s="119">
        <v>0</v>
      </c>
      <c r="X401" s="119">
        <f t="shared" si="73"/>
        <v>7832235.93</v>
      </c>
      <c r="Y401" s="120">
        <v>0</v>
      </c>
      <c r="Z401" s="119">
        <f t="shared" si="74"/>
        <v>7832235.93</v>
      </c>
    </row>
    <row r="402" spans="1:26" ht="12.75" hidden="1" outlineLevel="1">
      <c r="A402" s="119" t="s">
        <v>3332</v>
      </c>
      <c r="C402" s="120" t="s">
        <v>3333</v>
      </c>
      <c r="D402" s="120" t="s">
        <v>3334</v>
      </c>
      <c r="E402" s="119">
        <v>-11596.78</v>
      </c>
      <c r="F402" s="119">
        <v>-6098123.290000001</v>
      </c>
      <c r="G402" s="120">
        <f t="shared" si="68"/>
        <v>-6109720.070000001</v>
      </c>
      <c r="H402" s="119">
        <v>-735647.81</v>
      </c>
      <c r="I402" s="119">
        <v>0</v>
      </c>
      <c r="J402" s="119">
        <v>0</v>
      </c>
      <c r="K402" s="119">
        <v>-9955.55</v>
      </c>
      <c r="L402" s="119">
        <f t="shared" si="69"/>
        <v>-9955.55</v>
      </c>
      <c r="M402" s="119">
        <v>0</v>
      </c>
      <c r="N402" s="119">
        <v>-2218554.73</v>
      </c>
      <c r="O402" s="119">
        <v>0</v>
      </c>
      <c r="P402" s="119">
        <f t="shared" si="70"/>
        <v>-2218554.73</v>
      </c>
      <c r="Q402" s="120">
        <v>1600000</v>
      </c>
      <c r="R402" s="120">
        <v>0</v>
      </c>
      <c r="S402" s="120">
        <v>0</v>
      </c>
      <c r="T402" s="120">
        <v>0</v>
      </c>
      <c r="U402" s="120">
        <f t="shared" si="71"/>
        <v>1600000</v>
      </c>
      <c r="V402" s="120">
        <f t="shared" si="72"/>
        <v>-7473878.16</v>
      </c>
      <c r="W402" s="119">
        <v>0</v>
      </c>
      <c r="X402" s="119">
        <f t="shared" si="73"/>
        <v>-7473878.16</v>
      </c>
      <c r="Y402" s="120">
        <v>0</v>
      </c>
      <c r="Z402" s="119">
        <f t="shared" si="74"/>
        <v>-7473878.16</v>
      </c>
    </row>
    <row r="403" spans="1:26" ht="12.75" hidden="1" outlineLevel="1">
      <c r="A403" s="119" t="s">
        <v>3335</v>
      </c>
      <c r="C403" s="120" t="s">
        <v>3336</v>
      </c>
      <c r="D403" s="120" t="s">
        <v>3337</v>
      </c>
      <c r="E403" s="119">
        <v>0</v>
      </c>
      <c r="F403" s="119">
        <v>-431513</v>
      </c>
      <c r="G403" s="120">
        <f t="shared" si="68"/>
        <v>-431513</v>
      </c>
      <c r="H403" s="119">
        <v>0</v>
      </c>
      <c r="I403" s="119">
        <v>0</v>
      </c>
      <c r="J403" s="119">
        <v>0</v>
      </c>
      <c r="K403" s="119">
        <v>0</v>
      </c>
      <c r="L403" s="119">
        <f t="shared" si="69"/>
        <v>0</v>
      </c>
      <c r="M403" s="119">
        <v>0</v>
      </c>
      <c r="N403" s="119">
        <v>0</v>
      </c>
      <c r="O403" s="119">
        <v>0</v>
      </c>
      <c r="P403" s="119">
        <f t="shared" si="70"/>
        <v>0</v>
      </c>
      <c r="Q403" s="120">
        <v>0</v>
      </c>
      <c r="R403" s="120">
        <v>0</v>
      </c>
      <c r="S403" s="120">
        <v>0</v>
      </c>
      <c r="T403" s="120">
        <v>0</v>
      </c>
      <c r="U403" s="120">
        <f t="shared" si="71"/>
        <v>0</v>
      </c>
      <c r="V403" s="120">
        <f t="shared" si="72"/>
        <v>-431513</v>
      </c>
      <c r="W403" s="119">
        <v>0</v>
      </c>
      <c r="X403" s="119">
        <f t="shared" si="73"/>
        <v>-431513</v>
      </c>
      <c r="Y403" s="120">
        <v>0</v>
      </c>
      <c r="Z403" s="119">
        <f t="shared" si="74"/>
        <v>-431513</v>
      </c>
    </row>
    <row r="404" spans="1:26" ht="12.75" hidden="1" outlineLevel="1">
      <c r="A404" s="119" t="s">
        <v>3338</v>
      </c>
      <c r="C404" s="120" t="s">
        <v>3339</v>
      </c>
      <c r="D404" s="120" t="s">
        <v>3340</v>
      </c>
      <c r="E404" s="119">
        <v>0</v>
      </c>
      <c r="F404" s="119">
        <v>-454597.13</v>
      </c>
      <c r="G404" s="120">
        <f t="shared" si="68"/>
        <v>-454597.13</v>
      </c>
      <c r="H404" s="119">
        <v>454597.13</v>
      </c>
      <c r="I404" s="119">
        <v>0</v>
      </c>
      <c r="J404" s="119">
        <v>0</v>
      </c>
      <c r="K404" s="119">
        <v>0</v>
      </c>
      <c r="L404" s="119">
        <f t="shared" si="69"/>
        <v>0</v>
      </c>
      <c r="M404" s="119">
        <v>0</v>
      </c>
      <c r="N404" s="119">
        <v>0</v>
      </c>
      <c r="O404" s="119">
        <v>0</v>
      </c>
      <c r="P404" s="119">
        <f t="shared" si="70"/>
        <v>0</v>
      </c>
      <c r="Q404" s="120">
        <v>0</v>
      </c>
      <c r="R404" s="120">
        <v>0</v>
      </c>
      <c r="S404" s="120">
        <v>0</v>
      </c>
      <c r="T404" s="120">
        <v>0</v>
      </c>
      <c r="U404" s="120">
        <f t="shared" si="71"/>
        <v>0</v>
      </c>
      <c r="V404" s="120">
        <f t="shared" si="72"/>
        <v>0</v>
      </c>
      <c r="W404" s="119">
        <v>0</v>
      </c>
      <c r="X404" s="119">
        <f t="shared" si="73"/>
        <v>0</v>
      </c>
      <c r="Y404" s="120">
        <v>0</v>
      </c>
      <c r="Z404" s="119">
        <f t="shared" si="74"/>
        <v>0</v>
      </c>
    </row>
    <row r="405" spans="1:26" ht="12.75" hidden="1" outlineLevel="1">
      <c r="A405" s="119" t="s">
        <v>3341</v>
      </c>
      <c r="C405" s="120" t="s">
        <v>3342</v>
      </c>
      <c r="D405" s="120" t="s">
        <v>3343</v>
      </c>
      <c r="E405" s="119">
        <v>0</v>
      </c>
      <c r="F405" s="119">
        <v>0</v>
      </c>
      <c r="G405" s="120">
        <f t="shared" si="68"/>
        <v>0</v>
      </c>
      <c r="H405" s="119">
        <v>-192862.24</v>
      </c>
      <c r="I405" s="119">
        <v>0</v>
      </c>
      <c r="J405" s="119">
        <v>0</v>
      </c>
      <c r="K405" s="119">
        <v>0</v>
      </c>
      <c r="L405" s="119">
        <f t="shared" si="69"/>
        <v>0</v>
      </c>
      <c r="M405" s="119">
        <v>0</v>
      </c>
      <c r="N405" s="119">
        <v>0</v>
      </c>
      <c r="O405" s="119">
        <v>0</v>
      </c>
      <c r="P405" s="119">
        <f t="shared" si="70"/>
        <v>0</v>
      </c>
      <c r="Q405" s="120">
        <v>0</v>
      </c>
      <c r="R405" s="120">
        <v>0</v>
      </c>
      <c r="S405" s="120">
        <v>0</v>
      </c>
      <c r="T405" s="120">
        <v>0</v>
      </c>
      <c r="U405" s="120">
        <f t="shared" si="71"/>
        <v>0</v>
      </c>
      <c r="V405" s="120">
        <f t="shared" si="72"/>
        <v>-192862.24</v>
      </c>
      <c r="W405" s="119">
        <v>0</v>
      </c>
      <c r="X405" s="119">
        <f t="shared" si="73"/>
        <v>-192862.24</v>
      </c>
      <c r="Y405" s="120">
        <v>0</v>
      </c>
      <c r="Z405" s="119">
        <f t="shared" si="74"/>
        <v>-192862.24</v>
      </c>
    </row>
    <row r="406" spans="1:26" ht="12.75" hidden="1" outlineLevel="1">
      <c r="A406" s="119" t="s">
        <v>3344</v>
      </c>
      <c r="C406" s="120" t="s">
        <v>744</v>
      </c>
      <c r="D406" s="120" t="s">
        <v>3345</v>
      </c>
      <c r="E406" s="119">
        <v>0</v>
      </c>
      <c r="F406" s="119">
        <v>0</v>
      </c>
      <c r="G406" s="120">
        <f t="shared" si="68"/>
        <v>0</v>
      </c>
      <c r="H406" s="119">
        <v>1688.21</v>
      </c>
      <c r="I406" s="119">
        <v>0</v>
      </c>
      <c r="J406" s="119">
        <v>0</v>
      </c>
      <c r="K406" s="119">
        <v>0</v>
      </c>
      <c r="L406" s="119">
        <f t="shared" si="69"/>
        <v>0</v>
      </c>
      <c r="M406" s="119">
        <v>0</v>
      </c>
      <c r="N406" s="119">
        <v>0</v>
      </c>
      <c r="O406" s="119">
        <v>0</v>
      </c>
      <c r="P406" s="119">
        <f t="shared" si="70"/>
        <v>0</v>
      </c>
      <c r="Q406" s="120">
        <v>0</v>
      </c>
      <c r="R406" s="120">
        <v>0</v>
      </c>
      <c r="S406" s="120">
        <v>0</v>
      </c>
      <c r="T406" s="120">
        <v>0</v>
      </c>
      <c r="U406" s="120">
        <f t="shared" si="71"/>
        <v>0</v>
      </c>
      <c r="V406" s="120">
        <f t="shared" si="72"/>
        <v>1688.21</v>
      </c>
      <c r="W406" s="119">
        <v>0</v>
      </c>
      <c r="X406" s="119">
        <f t="shared" si="73"/>
        <v>1688.21</v>
      </c>
      <c r="Y406" s="120">
        <v>0</v>
      </c>
      <c r="Z406" s="119">
        <f t="shared" si="74"/>
        <v>1688.21</v>
      </c>
    </row>
    <row r="407" spans="1:27" ht="12.75" collapsed="1">
      <c r="A407" s="120" t="s">
        <v>3346</v>
      </c>
      <c r="B407" s="222"/>
      <c r="C407" s="221" t="s">
        <v>1992</v>
      </c>
      <c r="D407" s="223"/>
      <c r="E407" s="198">
        <v>133495.04</v>
      </c>
      <c r="F407" s="198">
        <v>-3312533.88</v>
      </c>
      <c r="G407" s="101">
        <f t="shared" si="68"/>
        <v>-3179038.84</v>
      </c>
      <c r="H407" s="101">
        <v>1092823.6</v>
      </c>
      <c r="I407" s="101">
        <v>0</v>
      </c>
      <c r="J407" s="101">
        <v>0</v>
      </c>
      <c r="K407" s="101">
        <v>-9955.55</v>
      </c>
      <c r="L407" s="101">
        <f t="shared" si="69"/>
        <v>-9955.55</v>
      </c>
      <c r="M407" s="101">
        <v>0</v>
      </c>
      <c r="N407" s="101">
        <v>95748.5299999998</v>
      </c>
      <c r="O407" s="101">
        <v>0</v>
      </c>
      <c r="P407" s="101">
        <f t="shared" si="70"/>
        <v>95748.5299999998</v>
      </c>
      <c r="Q407" s="101">
        <v>1321880</v>
      </c>
      <c r="R407" s="101">
        <v>426963</v>
      </c>
      <c r="S407" s="101">
        <v>0</v>
      </c>
      <c r="T407" s="101">
        <v>0</v>
      </c>
      <c r="U407" s="101">
        <f t="shared" si="71"/>
        <v>1748843</v>
      </c>
      <c r="V407" s="101">
        <f t="shared" si="72"/>
        <v>-251579.26</v>
      </c>
      <c r="W407" s="101">
        <v>0</v>
      </c>
      <c r="X407" s="101">
        <f t="shared" si="73"/>
        <v>-251579.26</v>
      </c>
      <c r="Y407" s="101">
        <v>0</v>
      </c>
      <c r="Z407" s="101">
        <f t="shared" si="74"/>
        <v>-251579.26</v>
      </c>
      <c r="AA407" s="120"/>
    </row>
    <row r="408" spans="1:27" ht="12.75">
      <c r="A408" s="120" t="s">
        <v>3347</v>
      </c>
      <c r="B408" s="222"/>
      <c r="C408" s="221" t="s">
        <v>3348</v>
      </c>
      <c r="D408" s="223"/>
      <c r="E408" s="198">
        <v>0</v>
      </c>
      <c r="F408" s="198">
        <v>0</v>
      </c>
      <c r="G408" s="101">
        <f t="shared" si="68"/>
        <v>0</v>
      </c>
      <c r="H408" s="101">
        <v>0</v>
      </c>
      <c r="I408" s="101">
        <v>0</v>
      </c>
      <c r="J408" s="101">
        <v>0</v>
      </c>
      <c r="K408" s="101">
        <v>0</v>
      </c>
      <c r="L408" s="101">
        <f t="shared" si="69"/>
        <v>0</v>
      </c>
      <c r="M408" s="101">
        <v>0</v>
      </c>
      <c r="N408" s="101">
        <v>0</v>
      </c>
      <c r="O408" s="101">
        <v>0</v>
      </c>
      <c r="P408" s="101">
        <f t="shared" si="70"/>
        <v>0</v>
      </c>
      <c r="Q408" s="101">
        <v>0</v>
      </c>
      <c r="R408" s="101">
        <v>0</v>
      </c>
      <c r="S408" s="101">
        <v>0</v>
      </c>
      <c r="T408" s="101">
        <v>0</v>
      </c>
      <c r="U408" s="101">
        <f t="shared" si="71"/>
        <v>0</v>
      </c>
      <c r="V408" s="101">
        <f t="shared" si="72"/>
        <v>0</v>
      </c>
      <c r="W408" s="101">
        <v>0</v>
      </c>
      <c r="X408" s="101">
        <f t="shared" si="73"/>
        <v>0</v>
      </c>
      <c r="Y408" s="101">
        <v>0</v>
      </c>
      <c r="Z408" s="101">
        <f t="shared" si="74"/>
        <v>0</v>
      </c>
      <c r="AA408" s="120"/>
    </row>
    <row r="409" spans="1:27" ht="15">
      <c r="A409" s="219"/>
      <c r="B409" s="222"/>
      <c r="C409" s="221"/>
      <c r="D409" s="223"/>
      <c r="E409" s="198"/>
      <c r="F409" s="198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219"/>
    </row>
    <row r="410" spans="1:27" s="229" customFormat="1" ht="15.75">
      <c r="A410" s="225"/>
      <c r="B410" s="226"/>
      <c r="C410" s="227" t="s">
        <v>3349</v>
      </c>
      <c r="D410" s="72"/>
      <c r="E410" s="161">
        <f aca="true" t="shared" si="75" ref="E410:Z410">E382+E390+E399+E407+E408</f>
        <v>115235.48000000001</v>
      </c>
      <c r="F410" s="161">
        <f t="shared" si="75"/>
        <v>-8857971.14</v>
      </c>
      <c r="G410" s="103">
        <f t="shared" si="75"/>
        <v>-8742735.66</v>
      </c>
      <c r="H410" s="103">
        <f t="shared" si="75"/>
        <v>20235239.35</v>
      </c>
      <c r="I410" s="103">
        <f t="shared" si="75"/>
        <v>7244.26</v>
      </c>
      <c r="J410" s="103">
        <f t="shared" si="75"/>
        <v>0</v>
      </c>
      <c r="K410" s="103">
        <f t="shared" si="75"/>
        <v>-404657.24999999994</v>
      </c>
      <c r="L410" s="103">
        <f t="shared" si="75"/>
        <v>-397412.98999999993</v>
      </c>
      <c r="M410" s="103">
        <f t="shared" si="75"/>
        <v>0</v>
      </c>
      <c r="N410" s="103">
        <f t="shared" si="75"/>
        <v>13325750.09</v>
      </c>
      <c r="O410" s="103">
        <f t="shared" si="75"/>
        <v>1070898.93</v>
      </c>
      <c r="P410" s="103">
        <f t="shared" si="75"/>
        <v>14396649.020000001</v>
      </c>
      <c r="Q410" s="103">
        <f t="shared" si="75"/>
        <v>1835977.2800000017</v>
      </c>
      <c r="R410" s="103">
        <f t="shared" si="75"/>
        <v>9922559.18</v>
      </c>
      <c r="S410" s="103">
        <f t="shared" si="75"/>
        <v>-557124.7399999998</v>
      </c>
      <c r="T410" s="103">
        <f t="shared" si="75"/>
        <v>901407.69</v>
      </c>
      <c r="U410" s="103">
        <f t="shared" si="75"/>
        <v>12102819.41</v>
      </c>
      <c r="V410" s="103">
        <f t="shared" si="75"/>
        <v>37594559.13</v>
      </c>
      <c r="W410" s="103">
        <f t="shared" si="75"/>
        <v>0</v>
      </c>
      <c r="X410" s="103">
        <f t="shared" si="75"/>
        <v>37594559.13</v>
      </c>
      <c r="Y410" s="103">
        <f t="shared" si="75"/>
        <v>2463387.48</v>
      </c>
      <c r="Z410" s="103">
        <f t="shared" si="75"/>
        <v>40057946.61</v>
      </c>
      <c r="AA410" s="225"/>
    </row>
    <row r="411" spans="1:27" ht="15">
      <c r="A411" s="219"/>
      <c r="B411" s="222"/>
      <c r="C411" s="227"/>
      <c r="D411" s="223"/>
      <c r="E411" s="198"/>
      <c r="F411" s="198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219"/>
    </row>
    <row r="412" spans="1:27" ht="15.75">
      <c r="A412" s="228"/>
      <c r="B412" s="226"/>
      <c r="C412" s="227" t="s">
        <v>3350</v>
      </c>
      <c r="D412" s="72"/>
      <c r="E412" s="161">
        <f aca="true" t="shared" si="76" ref="E412:Z412">E410+E347</f>
        <v>-198306.64200000002</v>
      </c>
      <c r="F412" s="161">
        <f t="shared" si="76"/>
        <v>9626178.746999979</v>
      </c>
      <c r="G412" s="161">
        <f t="shared" si="76"/>
        <v>9427872.105</v>
      </c>
      <c r="H412" s="161">
        <f t="shared" si="76"/>
        <v>5879501.669999994</v>
      </c>
      <c r="I412" s="161">
        <f t="shared" si="76"/>
        <v>22622.54</v>
      </c>
      <c r="J412" s="161">
        <f t="shared" si="76"/>
        <v>0</v>
      </c>
      <c r="K412" s="161">
        <f t="shared" si="76"/>
        <v>-116722.44999999995</v>
      </c>
      <c r="L412" s="161">
        <f t="shared" si="76"/>
        <v>-94099.90999999997</v>
      </c>
      <c r="M412" s="161">
        <f t="shared" si="76"/>
        <v>0</v>
      </c>
      <c r="N412" s="161">
        <f t="shared" si="76"/>
        <v>13346170.16</v>
      </c>
      <c r="O412" s="161">
        <f t="shared" si="76"/>
        <v>1081098.93</v>
      </c>
      <c r="P412" s="103">
        <f t="shared" si="76"/>
        <v>14427269.090000002</v>
      </c>
      <c r="Q412" s="103">
        <f t="shared" si="76"/>
        <v>-1158759.2399999984</v>
      </c>
      <c r="R412" s="103">
        <f t="shared" si="76"/>
        <v>377346.8299999982</v>
      </c>
      <c r="S412" s="103">
        <f t="shared" si="76"/>
        <v>-652803.3299999997</v>
      </c>
      <c r="T412" s="103">
        <f t="shared" si="76"/>
        <v>3327351.6300000013</v>
      </c>
      <c r="U412" s="103">
        <f t="shared" si="76"/>
        <v>1893135.8900000006</v>
      </c>
      <c r="V412" s="103">
        <f t="shared" si="76"/>
        <v>31533678.84499996</v>
      </c>
      <c r="W412" s="103">
        <f t="shared" si="76"/>
        <v>0</v>
      </c>
      <c r="X412" s="103">
        <f t="shared" si="76"/>
        <v>31533678.84499996</v>
      </c>
      <c r="Y412" s="103">
        <f t="shared" si="76"/>
        <v>878943.350000035</v>
      </c>
      <c r="Z412" s="103">
        <f t="shared" si="76"/>
        <v>32412622.194999993</v>
      </c>
      <c r="AA412" s="231"/>
    </row>
    <row r="413" spans="1:27" ht="15">
      <c r="A413" s="219"/>
      <c r="B413" s="222"/>
      <c r="C413" s="221"/>
      <c r="D413" s="223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219"/>
    </row>
    <row r="414" spans="1:26" ht="12.75" hidden="1" outlineLevel="1">
      <c r="A414" s="119" t="s">
        <v>3351</v>
      </c>
      <c r="C414" s="120" t="s">
        <v>3352</v>
      </c>
      <c r="D414" s="120" t="s">
        <v>3353</v>
      </c>
      <c r="E414" s="119">
        <v>138639.72</v>
      </c>
      <c r="F414" s="119">
        <v>26170149.419999998</v>
      </c>
      <c r="G414" s="120">
        <f>E414+F414</f>
        <v>26308789.139999997</v>
      </c>
      <c r="H414" s="119">
        <v>22140646.03</v>
      </c>
      <c r="I414" s="119">
        <v>484367.06</v>
      </c>
      <c r="J414" s="119">
        <v>0</v>
      </c>
      <c r="K414" s="119">
        <v>21595130.89</v>
      </c>
      <c r="L414" s="119">
        <f>J414+I414+K414</f>
        <v>22079497.95</v>
      </c>
      <c r="M414" s="119">
        <v>0</v>
      </c>
      <c r="N414" s="119">
        <v>61870294.77</v>
      </c>
      <c r="O414" s="119">
        <v>21689678.139999997</v>
      </c>
      <c r="P414" s="119">
        <f>M414+N414+O414</f>
        <v>83559972.91</v>
      </c>
      <c r="Q414" s="120">
        <v>3366250.1</v>
      </c>
      <c r="R414" s="120">
        <v>2846886.75</v>
      </c>
      <c r="S414" s="120">
        <v>78012.42</v>
      </c>
      <c r="T414" s="120">
        <v>126534992.85</v>
      </c>
      <c r="U414" s="120">
        <f>Q414+R414+S414+T414</f>
        <v>132826142.11999999</v>
      </c>
      <c r="V414" s="120">
        <f>G414+H414+L414+P414+U414</f>
        <v>286915048.15</v>
      </c>
      <c r="W414" s="119">
        <v>0</v>
      </c>
      <c r="X414" s="119">
        <f>V414+W414</f>
        <v>286915048.15</v>
      </c>
      <c r="Y414" s="120">
        <v>18018170.57</v>
      </c>
      <c r="Z414" s="119">
        <f>X414+Y414</f>
        <v>304933218.71999997</v>
      </c>
    </row>
    <row r="415" spans="1:27" ht="15.75" collapsed="1">
      <c r="A415" s="225" t="s">
        <v>3354</v>
      </c>
      <c r="B415" s="226" t="s">
        <v>2059</v>
      </c>
      <c r="C415" s="221"/>
      <c r="D415" s="72"/>
      <c r="E415" s="161">
        <v>138639.72</v>
      </c>
      <c r="F415" s="161">
        <v>26170149.419999998</v>
      </c>
      <c r="G415" s="161">
        <f>E415+F415</f>
        <v>26308789.139999997</v>
      </c>
      <c r="H415" s="161">
        <v>22140646.03</v>
      </c>
      <c r="I415" s="161">
        <v>484367.06</v>
      </c>
      <c r="J415" s="161">
        <v>0</v>
      </c>
      <c r="K415" s="161">
        <v>21595130.89</v>
      </c>
      <c r="L415" s="161">
        <f>J415+I415+K415</f>
        <v>22079497.95</v>
      </c>
      <c r="M415" s="161">
        <v>0</v>
      </c>
      <c r="N415" s="161">
        <v>61870294.77</v>
      </c>
      <c r="O415" s="161">
        <v>21689678.139999997</v>
      </c>
      <c r="P415" s="103">
        <f>M415+N415+O415</f>
        <v>83559972.91</v>
      </c>
      <c r="Q415" s="103">
        <v>3366250.1</v>
      </c>
      <c r="R415" s="103">
        <v>2846886.75</v>
      </c>
      <c r="S415" s="103">
        <v>78012.42</v>
      </c>
      <c r="T415" s="103">
        <v>126534992.85</v>
      </c>
      <c r="U415" s="103">
        <f>Q415+R415+S415+T415</f>
        <v>132826142.11999999</v>
      </c>
      <c r="V415" s="103">
        <f>G415+H415+L415+P415+U415</f>
        <v>286915048.15</v>
      </c>
      <c r="W415" s="103">
        <v>0</v>
      </c>
      <c r="X415" s="103">
        <f>V415+W415</f>
        <v>286915048.15</v>
      </c>
      <c r="Y415" s="103">
        <v>18018170.57</v>
      </c>
      <c r="Z415" s="103">
        <f>X415+Y415</f>
        <v>304933218.71999997</v>
      </c>
      <c r="AA415" s="225"/>
    </row>
    <row r="416" spans="1:27" ht="15.75" hidden="1">
      <c r="A416" s="225"/>
      <c r="B416" s="232"/>
      <c r="C416" s="221"/>
      <c r="D416" s="72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225"/>
    </row>
    <row r="417" spans="1:27" ht="16.5" customHeight="1" hidden="1">
      <c r="A417" s="225" t="s">
        <v>3355</v>
      </c>
      <c r="B417" s="226" t="s">
        <v>3356</v>
      </c>
      <c r="C417" s="221"/>
      <c r="D417" s="72"/>
      <c r="E417" s="161">
        <v>0</v>
      </c>
      <c r="F417" s="161">
        <v>0</v>
      </c>
      <c r="G417" s="161">
        <f>E417+F417</f>
        <v>0</v>
      </c>
      <c r="H417" s="161">
        <v>0</v>
      </c>
      <c r="I417" s="161">
        <v>0</v>
      </c>
      <c r="J417" s="161">
        <v>0</v>
      </c>
      <c r="K417" s="161">
        <v>0</v>
      </c>
      <c r="L417" s="161">
        <f>J417+I417+K417</f>
        <v>0</v>
      </c>
      <c r="M417" s="161">
        <v>0</v>
      </c>
      <c r="N417" s="161">
        <v>0</v>
      </c>
      <c r="O417" s="161">
        <v>0</v>
      </c>
      <c r="P417" s="103">
        <f>M417+N417+O417</f>
        <v>0</v>
      </c>
      <c r="Q417" s="103">
        <v>0</v>
      </c>
      <c r="R417" s="103">
        <v>0</v>
      </c>
      <c r="S417" s="103">
        <v>0</v>
      </c>
      <c r="T417" s="103">
        <v>0</v>
      </c>
      <c r="U417" s="103">
        <f>Q417+R417+S417+T417</f>
        <v>0</v>
      </c>
      <c r="V417" s="103">
        <f>G417+H417+L417+P417+U417</f>
        <v>0</v>
      </c>
      <c r="W417" s="103">
        <v>0</v>
      </c>
      <c r="X417" s="103">
        <f>V417+W417</f>
        <v>0</v>
      </c>
      <c r="Y417" s="103">
        <v>0</v>
      </c>
      <c r="Z417" s="103">
        <f>X417+Y417</f>
        <v>0</v>
      </c>
      <c r="AA417" s="225"/>
    </row>
    <row r="418" spans="1:27" s="235" customFormat="1" ht="15.75" hidden="1">
      <c r="A418" s="233" t="s">
        <v>3357</v>
      </c>
      <c r="B418" s="226" t="s">
        <v>3358</v>
      </c>
      <c r="C418" s="234"/>
      <c r="D418" s="72"/>
      <c r="E418" s="161">
        <v>0</v>
      </c>
      <c r="F418" s="161">
        <v>0</v>
      </c>
      <c r="G418" s="161">
        <f>E418+F418</f>
        <v>0</v>
      </c>
      <c r="H418" s="161">
        <v>0</v>
      </c>
      <c r="I418" s="161">
        <v>0</v>
      </c>
      <c r="J418" s="161">
        <v>0</v>
      </c>
      <c r="K418" s="161">
        <v>0</v>
      </c>
      <c r="L418" s="161">
        <f>J418+I418+K418</f>
        <v>0</v>
      </c>
      <c r="M418" s="161">
        <v>0</v>
      </c>
      <c r="N418" s="161">
        <v>0</v>
      </c>
      <c r="O418" s="161">
        <v>0</v>
      </c>
      <c r="P418" s="103">
        <f>M418+N418+O418</f>
        <v>0</v>
      </c>
      <c r="Q418" s="103">
        <v>0</v>
      </c>
      <c r="R418" s="103">
        <v>0</v>
      </c>
      <c r="S418" s="103">
        <v>0</v>
      </c>
      <c r="T418" s="103">
        <v>0</v>
      </c>
      <c r="U418" s="103">
        <f>Q418+R418+S418+T418</f>
        <v>0</v>
      </c>
      <c r="V418" s="103">
        <f>G418+H418+L418+P418+U418</f>
        <v>0</v>
      </c>
      <c r="W418" s="103">
        <v>0</v>
      </c>
      <c r="X418" s="103">
        <f>V418+W418</f>
        <v>0</v>
      </c>
      <c r="Y418" s="103">
        <v>0</v>
      </c>
      <c r="Z418" s="103">
        <f>X418+Y418</f>
        <v>0</v>
      </c>
      <c r="AA418" s="233"/>
    </row>
    <row r="419" spans="1:27" ht="15.75" hidden="1">
      <c r="A419" s="225"/>
      <c r="B419" s="226"/>
      <c r="C419" s="221"/>
      <c r="D419" s="72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225"/>
    </row>
    <row r="420" spans="1:27" ht="15.75" hidden="1">
      <c r="A420" s="225"/>
      <c r="B420" s="226" t="s">
        <v>2059</v>
      </c>
      <c r="C420" s="221"/>
      <c r="D420" s="72"/>
      <c r="E420" s="161">
        <f aca="true" t="shared" si="77" ref="E420:Z420">E415-E417-E418</f>
        <v>138639.72</v>
      </c>
      <c r="F420" s="161">
        <f t="shared" si="77"/>
        <v>26170149.419999998</v>
      </c>
      <c r="G420" s="161">
        <f t="shared" si="77"/>
        <v>26308789.139999997</v>
      </c>
      <c r="H420" s="161">
        <f t="shared" si="77"/>
        <v>22140646.03</v>
      </c>
      <c r="I420" s="161">
        <f t="shared" si="77"/>
        <v>484367.06</v>
      </c>
      <c r="J420" s="161">
        <f t="shared" si="77"/>
        <v>0</v>
      </c>
      <c r="K420" s="161">
        <f t="shared" si="77"/>
        <v>21595130.89</v>
      </c>
      <c r="L420" s="161">
        <f t="shared" si="77"/>
        <v>22079497.95</v>
      </c>
      <c r="M420" s="161">
        <f t="shared" si="77"/>
        <v>0</v>
      </c>
      <c r="N420" s="161">
        <f t="shared" si="77"/>
        <v>61870294.77</v>
      </c>
      <c r="O420" s="161">
        <f t="shared" si="77"/>
        <v>21689678.139999997</v>
      </c>
      <c r="P420" s="103">
        <f t="shared" si="77"/>
        <v>83559972.91</v>
      </c>
      <c r="Q420" s="103">
        <f t="shared" si="77"/>
        <v>3366250.1</v>
      </c>
      <c r="R420" s="103">
        <f t="shared" si="77"/>
        <v>2846886.75</v>
      </c>
      <c r="S420" s="103">
        <f t="shared" si="77"/>
        <v>78012.42</v>
      </c>
      <c r="T420" s="103">
        <f t="shared" si="77"/>
        <v>126534992.85</v>
      </c>
      <c r="U420" s="103">
        <f t="shared" si="77"/>
        <v>132826142.11999999</v>
      </c>
      <c r="V420" s="103">
        <f t="shared" si="77"/>
        <v>286915048.15</v>
      </c>
      <c r="W420" s="103">
        <f t="shared" si="77"/>
        <v>0</v>
      </c>
      <c r="X420" s="103">
        <f t="shared" si="77"/>
        <v>286915048.15</v>
      </c>
      <c r="Y420" s="103">
        <f t="shared" si="77"/>
        <v>18018170.57</v>
      </c>
      <c r="Z420" s="103">
        <f t="shared" si="77"/>
        <v>304933218.71999997</v>
      </c>
      <c r="AA420" s="225"/>
    </row>
    <row r="421" spans="1:27" ht="15">
      <c r="A421" s="219"/>
      <c r="B421" s="222"/>
      <c r="C421" s="221"/>
      <c r="D421" s="223"/>
      <c r="E421" s="198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219"/>
    </row>
    <row r="422" spans="1:27" ht="15.75">
      <c r="A422" s="225"/>
      <c r="B422" s="226" t="s">
        <v>2006</v>
      </c>
      <c r="C422" s="221"/>
      <c r="D422" s="72"/>
      <c r="E422" s="161">
        <f aca="true" t="shared" si="78" ref="E422:Z422">E412+E420</f>
        <v>-59666.92200000002</v>
      </c>
      <c r="F422" s="161">
        <f t="shared" si="78"/>
        <v>35796328.16699998</v>
      </c>
      <c r="G422" s="236">
        <f t="shared" si="78"/>
        <v>35736661.245</v>
      </c>
      <c r="H422" s="236">
        <f t="shared" si="78"/>
        <v>28020147.699999996</v>
      </c>
      <c r="I422" s="236">
        <f t="shared" si="78"/>
        <v>506989.6</v>
      </c>
      <c r="J422" s="236">
        <f t="shared" si="78"/>
        <v>0</v>
      </c>
      <c r="K422" s="236">
        <f t="shared" si="78"/>
        <v>21478408.44</v>
      </c>
      <c r="L422" s="236">
        <f t="shared" si="78"/>
        <v>21985398.04</v>
      </c>
      <c r="M422" s="236">
        <f t="shared" si="78"/>
        <v>0</v>
      </c>
      <c r="N422" s="236">
        <f t="shared" si="78"/>
        <v>75216464.93</v>
      </c>
      <c r="O422" s="236">
        <f t="shared" si="78"/>
        <v>22770777.069999997</v>
      </c>
      <c r="P422" s="236">
        <f t="shared" si="78"/>
        <v>97987242</v>
      </c>
      <c r="Q422" s="236">
        <f t="shared" si="78"/>
        <v>2207490.8600000017</v>
      </c>
      <c r="R422" s="236">
        <f t="shared" si="78"/>
        <v>3224233.579999998</v>
      </c>
      <c r="S422" s="236">
        <f t="shared" si="78"/>
        <v>-574790.9099999997</v>
      </c>
      <c r="T422" s="236">
        <f t="shared" si="78"/>
        <v>129862344.47999999</v>
      </c>
      <c r="U422" s="236">
        <f t="shared" si="78"/>
        <v>134719278.01</v>
      </c>
      <c r="V422" s="236">
        <f t="shared" si="78"/>
        <v>318448726.99499995</v>
      </c>
      <c r="W422" s="236">
        <f t="shared" si="78"/>
        <v>0</v>
      </c>
      <c r="X422" s="236">
        <f t="shared" si="78"/>
        <v>318448726.99499995</v>
      </c>
      <c r="Y422" s="236">
        <f t="shared" si="78"/>
        <v>18897113.920000035</v>
      </c>
      <c r="Z422" s="236">
        <f t="shared" si="78"/>
        <v>337345840.91499996</v>
      </c>
      <c r="AA422" s="225"/>
    </row>
    <row r="423" spans="5:25" ht="12.75">
      <c r="E423" s="237"/>
      <c r="F423" s="237"/>
      <c r="G423" s="119"/>
      <c r="U423" s="119"/>
      <c r="V423" s="119"/>
      <c r="Y423" s="119"/>
    </row>
    <row r="424" spans="5:25" ht="12.75">
      <c r="E424" s="237"/>
      <c r="F424" s="237"/>
      <c r="G424" s="119"/>
      <c r="U424" s="119"/>
      <c r="V424" s="119"/>
      <c r="Y424" s="119"/>
    </row>
    <row r="425" spans="5:25" ht="12.75">
      <c r="E425" s="237"/>
      <c r="F425" s="237"/>
      <c r="G425" s="119"/>
      <c r="I425" s="237"/>
      <c r="J425" s="237"/>
      <c r="K425" s="237"/>
      <c r="M425" s="237"/>
      <c r="N425" s="237"/>
      <c r="O425" s="237"/>
      <c r="Q425" s="237"/>
      <c r="R425" s="237"/>
      <c r="S425" s="237"/>
      <c r="T425" s="237"/>
      <c r="U425" s="119"/>
      <c r="V425" s="119"/>
      <c r="Y425" s="119"/>
    </row>
    <row r="426" spans="5:25" ht="12.75">
      <c r="E426" s="237"/>
      <c r="F426" s="237"/>
      <c r="G426" s="119"/>
      <c r="I426" s="237"/>
      <c r="J426" s="237"/>
      <c r="K426" s="237"/>
      <c r="M426" s="237"/>
      <c r="N426" s="237"/>
      <c r="O426" s="237"/>
      <c r="Q426" s="237"/>
      <c r="R426" s="237"/>
      <c r="S426" s="237"/>
      <c r="T426" s="237"/>
      <c r="U426" s="119"/>
      <c r="V426" s="119"/>
      <c r="Y426" s="119"/>
    </row>
    <row r="427" spans="5:25" ht="12.75">
      <c r="E427" s="237"/>
      <c r="F427" s="237"/>
      <c r="G427" s="119"/>
      <c r="I427" s="237"/>
      <c r="J427" s="237"/>
      <c r="K427" s="237"/>
      <c r="M427" s="237"/>
      <c r="N427" s="237"/>
      <c r="O427" s="237"/>
      <c r="Q427" s="237"/>
      <c r="R427" s="237"/>
      <c r="S427" s="237"/>
      <c r="T427" s="237"/>
      <c r="U427" s="119"/>
      <c r="V427" s="119"/>
      <c r="Y427" s="119"/>
    </row>
    <row r="428" spans="5:25" ht="12.75">
      <c r="E428" s="237"/>
      <c r="F428" s="237"/>
      <c r="G428" s="119"/>
      <c r="I428" s="237"/>
      <c r="J428" s="237"/>
      <c r="K428" s="237"/>
      <c r="M428" s="237"/>
      <c r="N428" s="237"/>
      <c r="O428" s="237"/>
      <c r="Q428" s="237"/>
      <c r="R428" s="237"/>
      <c r="S428" s="237"/>
      <c r="T428" s="237"/>
      <c r="U428" s="119"/>
      <c r="V428" s="119"/>
      <c r="Y428" s="119"/>
    </row>
    <row r="429" spans="5:25" ht="12.75">
      <c r="E429" s="237"/>
      <c r="F429" s="237"/>
      <c r="G429" s="119"/>
      <c r="I429" s="237"/>
      <c r="J429" s="237"/>
      <c r="K429" s="237"/>
      <c r="M429" s="237"/>
      <c r="N429" s="237"/>
      <c r="O429" s="237"/>
      <c r="Q429" s="237"/>
      <c r="R429" s="237"/>
      <c r="S429" s="237"/>
      <c r="T429" s="237"/>
      <c r="U429" s="119"/>
      <c r="V429" s="119"/>
      <c r="Y429" s="119"/>
    </row>
    <row r="430" spans="5:25" ht="12.75">
      <c r="E430" s="237"/>
      <c r="F430" s="237"/>
      <c r="G430" s="119"/>
      <c r="I430" s="237"/>
      <c r="J430" s="237"/>
      <c r="K430" s="237"/>
      <c r="M430" s="237"/>
      <c r="N430" s="237"/>
      <c r="O430" s="237"/>
      <c r="Q430" s="237"/>
      <c r="R430" s="237"/>
      <c r="S430" s="237"/>
      <c r="T430" s="237"/>
      <c r="U430" s="119"/>
      <c r="V430" s="119"/>
      <c r="Y430" s="119"/>
    </row>
    <row r="431" spans="5:25" ht="12.75">
      <c r="E431" s="237"/>
      <c r="F431" s="237"/>
      <c r="G431" s="119"/>
      <c r="I431" s="237"/>
      <c r="J431" s="237"/>
      <c r="K431" s="237"/>
      <c r="M431" s="237"/>
      <c r="N431" s="237"/>
      <c r="O431" s="237"/>
      <c r="Q431" s="237"/>
      <c r="R431" s="237"/>
      <c r="S431" s="237"/>
      <c r="T431" s="237"/>
      <c r="U431" s="119"/>
      <c r="V431" s="119"/>
      <c r="Y431" s="119"/>
    </row>
    <row r="432" spans="5:25" ht="12.75">
      <c r="E432" s="237"/>
      <c r="F432" s="237"/>
      <c r="G432" s="119"/>
      <c r="I432" s="237"/>
      <c r="J432" s="237"/>
      <c r="K432" s="237"/>
      <c r="M432" s="237"/>
      <c r="N432" s="237"/>
      <c r="O432" s="237"/>
      <c r="Q432" s="237"/>
      <c r="R432" s="237"/>
      <c r="S432" s="237"/>
      <c r="T432" s="237"/>
      <c r="U432" s="119"/>
      <c r="V432" s="119"/>
      <c r="Y432" s="119"/>
    </row>
    <row r="433" spans="5:25" ht="12.75">
      <c r="E433" s="237"/>
      <c r="F433" s="237"/>
      <c r="G433" s="119"/>
      <c r="I433" s="237"/>
      <c r="J433" s="237"/>
      <c r="K433" s="237"/>
      <c r="M433" s="237"/>
      <c r="N433" s="237"/>
      <c r="O433" s="237"/>
      <c r="Q433" s="237"/>
      <c r="R433" s="237"/>
      <c r="S433" s="237"/>
      <c r="T433" s="237"/>
      <c r="U433" s="119"/>
      <c r="V433" s="119"/>
      <c r="Y433" s="119"/>
    </row>
    <row r="434" spans="5:25" ht="12.75">
      <c r="E434" s="237"/>
      <c r="F434" s="237"/>
      <c r="G434" s="119"/>
      <c r="I434" s="237"/>
      <c r="J434" s="237"/>
      <c r="K434" s="237"/>
      <c r="M434" s="237"/>
      <c r="N434" s="237"/>
      <c r="O434" s="237"/>
      <c r="Q434" s="237"/>
      <c r="R434" s="237"/>
      <c r="S434" s="237"/>
      <c r="T434" s="237"/>
      <c r="U434" s="119"/>
      <c r="V434" s="119"/>
      <c r="Y434" s="119"/>
    </row>
    <row r="435" spans="5:25" ht="12.75">
      <c r="E435" s="237"/>
      <c r="F435" s="237"/>
      <c r="G435" s="119"/>
      <c r="I435" s="237"/>
      <c r="J435" s="237"/>
      <c r="K435" s="237"/>
      <c r="M435" s="237"/>
      <c r="N435" s="237"/>
      <c r="O435" s="237"/>
      <c r="Q435" s="237"/>
      <c r="R435" s="237"/>
      <c r="S435" s="237"/>
      <c r="T435" s="237"/>
      <c r="U435" s="119"/>
      <c r="V435" s="119"/>
      <c r="Y435" s="119"/>
    </row>
    <row r="436" spans="5:25" ht="12.75">
      <c r="E436" s="237"/>
      <c r="F436" s="237"/>
      <c r="G436" s="119"/>
      <c r="I436" s="237"/>
      <c r="J436" s="237"/>
      <c r="K436" s="237"/>
      <c r="M436" s="237"/>
      <c r="N436" s="237"/>
      <c r="O436" s="237"/>
      <c r="Q436" s="237"/>
      <c r="R436" s="237"/>
      <c r="S436" s="237"/>
      <c r="T436" s="237"/>
      <c r="U436" s="119"/>
      <c r="V436" s="119"/>
      <c r="Y436" s="119"/>
    </row>
    <row r="437" spans="5:25" ht="12.75">
      <c r="E437" s="237"/>
      <c r="F437" s="237"/>
      <c r="G437" s="119"/>
      <c r="I437" s="237"/>
      <c r="J437" s="237"/>
      <c r="K437" s="237"/>
      <c r="M437" s="237"/>
      <c r="N437" s="237"/>
      <c r="O437" s="237"/>
      <c r="Q437" s="237"/>
      <c r="R437" s="237"/>
      <c r="S437" s="237"/>
      <c r="T437" s="237"/>
      <c r="U437" s="119"/>
      <c r="V437" s="119"/>
      <c r="Y437" s="119"/>
    </row>
    <row r="438" spans="5:25" ht="12.75">
      <c r="E438" s="237"/>
      <c r="F438" s="237"/>
      <c r="G438" s="119"/>
      <c r="I438" s="237"/>
      <c r="J438" s="237"/>
      <c r="K438" s="237"/>
      <c r="M438" s="237"/>
      <c r="N438" s="237"/>
      <c r="O438" s="237"/>
      <c r="Q438" s="237"/>
      <c r="R438" s="237"/>
      <c r="S438" s="237"/>
      <c r="T438" s="237"/>
      <c r="U438" s="119"/>
      <c r="V438" s="119"/>
      <c r="Y438" s="119"/>
    </row>
    <row r="439" spans="5:25" ht="12.75">
      <c r="E439" s="237"/>
      <c r="F439" s="237"/>
      <c r="G439" s="119"/>
      <c r="I439" s="237"/>
      <c r="J439" s="237"/>
      <c r="K439" s="237"/>
      <c r="M439" s="237"/>
      <c r="N439" s="237"/>
      <c r="O439" s="237"/>
      <c r="Q439" s="237"/>
      <c r="R439" s="237"/>
      <c r="S439" s="237"/>
      <c r="T439" s="237"/>
      <c r="U439" s="119"/>
      <c r="V439" s="119"/>
      <c r="Y439" s="119"/>
    </row>
    <row r="440" spans="5:25" ht="12.75">
      <c r="E440" s="237"/>
      <c r="F440" s="237"/>
      <c r="G440" s="119"/>
      <c r="I440" s="237"/>
      <c r="J440" s="237"/>
      <c r="K440" s="237"/>
      <c r="M440" s="237"/>
      <c r="N440" s="237"/>
      <c r="O440" s="237"/>
      <c r="Q440" s="237"/>
      <c r="R440" s="237"/>
      <c r="S440" s="237"/>
      <c r="T440" s="237"/>
      <c r="U440" s="119"/>
      <c r="V440" s="119"/>
      <c r="Y440" s="119"/>
    </row>
    <row r="441" spans="5:25" ht="12.75">
      <c r="E441" s="237"/>
      <c r="F441" s="237"/>
      <c r="G441" s="119"/>
      <c r="I441" s="237"/>
      <c r="J441" s="237"/>
      <c r="K441" s="237"/>
      <c r="M441" s="237"/>
      <c r="N441" s="237"/>
      <c r="O441" s="237"/>
      <c r="Q441" s="237"/>
      <c r="R441" s="237"/>
      <c r="S441" s="237"/>
      <c r="T441" s="237"/>
      <c r="U441" s="119"/>
      <c r="V441" s="119"/>
      <c r="Y441" s="119"/>
    </row>
    <row r="442" spans="5:25" ht="12.75">
      <c r="E442" s="237"/>
      <c r="F442" s="237"/>
      <c r="G442" s="119"/>
      <c r="I442" s="237"/>
      <c r="J442" s="237"/>
      <c r="K442" s="237"/>
      <c r="M442" s="237"/>
      <c r="N442" s="237"/>
      <c r="O442" s="237"/>
      <c r="Q442" s="237"/>
      <c r="R442" s="237"/>
      <c r="S442" s="237"/>
      <c r="T442" s="237"/>
      <c r="U442" s="119"/>
      <c r="V442" s="119"/>
      <c r="Y442" s="119"/>
    </row>
    <row r="443" spans="5:25" ht="12.75">
      <c r="E443" s="237"/>
      <c r="F443" s="237"/>
      <c r="G443" s="119"/>
      <c r="I443" s="237"/>
      <c r="J443" s="237"/>
      <c r="K443" s="237"/>
      <c r="M443" s="237"/>
      <c r="N443" s="237"/>
      <c r="O443" s="237"/>
      <c r="Q443" s="237"/>
      <c r="R443" s="237"/>
      <c r="S443" s="237"/>
      <c r="T443" s="237"/>
      <c r="U443" s="119"/>
      <c r="V443" s="119"/>
      <c r="Y443" s="119"/>
    </row>
    <row r="444" spans="5:25" ht="12.75">
      <c r="E444" s="237"/>
      <c r="F444" s="237"/>
      <c r="G444" s="119"/>
      <c r="I444" s="237"/>
      <c r="J444" s="237"/>
      <c r="K444" s="237"/>
      <c r="M444" s="237"/>
      <c r="N444" s="237"/>
      <c r="O444" s="237"/>
      <c r="Q444" s="237"/>
      <c r="R444" s="237"/>
      <c r="S444" s="237"/>
      <c r="T444" s="237"/>
      <c r="U444" s="119"/>
      <c r="V444" s="119"/>
      <c r="Y444" s="119"/>
    </row>
    <row r="445" spans="5:25" ht="12.75">
      <c r="E445" s="237"/>
      <c r="F445" s="237"/>
      <c r="G445" s="119"/>
      <c r="I445" s="237"/>
      <c r="J445" s="237"/>
      <c r="K445" s="237"/>
      <c r="M445" s="237"/>
      <c r="N445" s="237"/>
      <c r="O445" s="237"/>
      <c r="Q445" s="237"/>
      <c r="R445" s="237"/>
      <c r="S445" s="237"/>
      <c r="T445" s="237"/>
      <c r="U445" s="119"/>
      <c r="V445" s="119"/>
      <c r="Y445" s="119"/>
    </row>
    <row r="446" spans="5:25" ht="12.75">
      <c r="E446" s="237"/>
      <c r="F446" s="237"/>
      <c r="G446" s="119"/>
      <c r="I446" s="237"/>
      <c r="J446" s="237"/>
      <c r="K446" s="237"/>
      <c r="M446" s="237"/>
      <c r="N446" s="237"/>
      <c r="O446" s="237"/>
      <c r="Q446" s="237"/>
      <c r="R446" s="237"/>
      <c r="S446" s="237"/>
      <c r="T446" s="237"/>
      <c r="U446" s="119"/>
      <c r="V446" s="119"/>
      <c r="Y446" s="119"/>
    </row>
    <row r="447" spans="5:25" ht="12.75">
      <c r="E447" s="237"/>
      <c r="F447" s="237"/>
      <c r="G447" s="119"/>
      <c r="I447" s="237"/>
      <c r="J447" s="237"/>
      <c r="K447" s="237"/>
      <c r="M447" s="237"/>
      <c r="N447" s="237"/>
      <c r="O447" s="237"/>
      <c r="Q447" s="237"/>
      <c r="R447" s="237"/>
      <c r="S447" s="237"/>
      <c r="T447" s="237"/>
      <c r="U447" s="119"/>
      <c r="V447" s="119"/>
      <c r="Y447" s="119"/>
    </row>
    <row r="448" spans="5:25" ht="12.75">
      <c r="E448" s="237"/>
      <c r="F448" s="237"/>
      <c r="G448" s="119"/>
      <c r="I448" s="237"/>
      <c r="J448" s="237"/>
      <c r="K448" s="237"/>
      <c r="M448" s="237"/>
      <c r="N448" s="237"/>
      <c r="O448" s="237"/>
      <c r="Q448" s="237"/>
      <c r="R448" s="237"/>
      <c r="S448" s="237"/>
      <c r="T448" s="237"/>
      <c r="U448" s="119"/>
      <c r="V448" s="119"/>
      <c r="Y448" s="119"/>
    </row>
    <row r="449" spans="5:25" ht="12.75">
      <c r="E449" s="237"/>
      <c r="F449" s="237"/>
      <c r="G449" s="119"/>
      <c r="I449" s="237"/>
      <c r="J449" s="237"/>
      <c r="K449" s="237"/>
      <c r="M449" s="237"/>
      <c r="N449" s="237"/>
      <c r="O449" s="237"/>
      <c r="Q449" s="237"/>
      <c r="R449" s="237"/>
      <c r="S449" s="237"/>
      <c r="T449" s="237"/>
      <c r="U449" s="119"/>
      <c r="V449" s="119"/>
      <c r="Y449" s="119"/>
    </row>
    <row r="450" spans="5:25" ht="12.75">
      <c r="E450" s="237"/>
      <c r="F450" s="237"/>
      <c r="G450" s="119"/>
      <c r="I450" s="237"/>
      <c r="J450" s="237"/>
      <c r="K450" s="237"/>
      <c r="M450" s="237"/>
      <c r="N450" s="237"/>
      <c r="O450" s="237"/>
      <c r="Q450" s="237"/>
      <c r="R450" s="237"/>
      <c r="S450" s="237"/>
      <c r="T450" s="237"/>
      <c r="U450" s="119"/>
      <c r="V450" s="119"/>
      <c r="Y450" s="119"/>
    </row>
    <row r="451" spans="5:25" ht="12.75">
      <c r="E451" s="237"/>
      <c r="F451" s="237"/>
      <c r="G451" s="119"/>
      <c r="I451" s="237"/>
      <c r="J451" s="237"/>
      <c r="K451" s="237"/>
      <c r="M451" s="237"/>
      <c r="N451" s="237"/>
      <c r="O451" s="237"/>
      <c r="Q451" s="237"/>
      <c r="R451" s="237"/>
      <c r="S451" s="237"/>
      <c r="T451" s="237"/>
      <c r="U451" s="119"/>
      <c r="V451" s="119"/>
      <c r="Y451" s="119"/>
    </row>
    <row r="452" spans="5:25" ht="12.75">
      <c r="E452" s="237"/>
      <c r="F452" s="237"/>
      <c r="G452" s="119"/>
      <c r="I452" s="237"/>
      <c r="J452" s="237"/>
      <c r="K452" s="237"/>
      <c r="M452" s="237"/>
      <c r="N452" s="237"/>
      <c r="O452" s="237"/>
      <c r="Q452" s="237"/>
      <c r="R452" s="237"/>
      <c r="S452" s="237"/>
      <c r="T452" s="237"/>
      <c r="U452" s="119"/>
      <c r="V452" s="119"/>
      <c r="Y452" s="119"/>
    </row>
    <row r="453" spans="5:25" ht="12.75">
      <c r="E453" s="237"/>
      <c r="F453" s="237"/>
      <c r="G453" s="119"/>
      <c r="I453" s="237"/>
      <c r="J453" s="237"/>
      <c r="K453" s="237"/>
      <c r="M453" s="237"/>
      <c r="N453" s="237"/>
      <c r="O453" s="237"/>
      <c r="Q453" s="237"/>
      <c r="R453" s="237"/>
      <c r="S453" s="237"/>
      <c r="T453" s="237"/>
      <c r="U453" s="119"/>
      <c r="V453" s="119"/>
      <c r="Y453" s="119"/>
    </row>
    <row r="454" spans="5:25" ht="12.75">
      <c r="E454" s="237"/>
      <c r="F454" s="237"/>
      <c r="G454" s="119"/>
      <c r="I454" s="237"/>
      <c r="J454" s="237"/>
      <c r="K454" s="237"/>
      <c r="M454" s="237"/>
      <c r="N454" s="237"/>
      <c r="O454" s="237"/>
      <c r="Q454" s="237"/>
      <c r="R454" s="237"/>
      <c r="S454" s="237"/>
      <c r="T454" s="237"/>
      <c r="U454" s="119"/>
      <c r="V454" s="119"/>
      <c r="Y454" s="119"/>
    </row>
    <row r="455" spans="5:25" ht="12.75">
      <c r="E455" s="237"/>
      <c r="F455" s="237"/>
      <c r="G455" s="119"/>
      <c r="I455" s="237"/>
      <c r="J455" s="237"/>
      <c r="K455" s="237"/>
      <c r="M455" s="237"/>
      <c r="N455" s="237"/>
      <c r="O455" s="237"/>
      <c r="Q455" s="237"/>
      <c r="R455" s="237"/>
      <c r="S455" s="237"/>
      <c r="T455" s="237"/>
      <c r="U455" s="119"/>
      <c r="V455" s="119"/>
      <c r="Y455" s="119"/>
    </row>
    <row r="456" spans="5:25" ht="12.75">
      <c r="E456" s="237"/>
      <c r="F456" s="237"/>
      <c r="G456" s="119"/>
      <c r="I456" s="237"/>
      <c r="J456" s="237"/>
      <c r="K456" s="237"/>
      <c r="M456" s="237"/>
      <c r="N456" s="237"/>
      <c r="O456" s="237"/>
      <c r="Q456" s="237"/>
      <c r="R456" s="237"/>
      <c r="S456" s="237"/>
      <c r="T456" s="237"/>
      <c r="U456" s="119"/>
      <c r="V456" s="119"/>
      <c r="Y456" s="119"/>
    </row>
    <row r="457" spans="5:25" ht="12.75">
      <c r="E457" s="237"/>
      <c r="F457" s="237"/>
      <c r="G457" s="119"/>
      <c r="I457" s="237"/>
      <c r="J457" s="237"/>
      <c r="K457" s="237"/>
      <c r="M457" s="237"/>
      <c r="N457" s="237"/>
      <c r="O457" s="237"/>
      <c r="Q457" s="237"/>
      <c r="R457" s="237"/>
      <c r="S457" s="237"/>
      <c r="T457" s="237"/>
      <c r="U457" s="119"/>
      <c r="V457" s="119"/>
      <c r="Y457" s="119"/>
    </row>
    <row r="458" spans="5:25" ht="12.75">
      <c r="E458" s="237"/>
      <c r="F458" s="237"/>
      <c r="G458" s="119"/>
      <c r="I458" s="237"/>
      <c r="J458" s="237"/>
      <c r="K458" s="237"/>
      <c r="M458" s="237"/>
      <c r="N458" s="237"/>
      <c r="O458" s="237"/>
      <c r="Q458" s="237"/>
      <c r="R458" s="237"/>
      <c r="S458" s="237"/>
      <c r="T458" s="237"/>
      <c r="U458" s="119"/>
      <c r="V458" s="119"/>
      <c r="Y458" s="119"/>
    </row>
    <row r="459" spans="5:25" ht="12.75">
      <c r="E459" s="237"/>
      <c r="F459" s="237"/>
      <c r="G459" s="119"/>
      <c r="I459" s="237"/>
      <c r="J459" s="237"/>
      <c r="K459" s="237"/>
      <c r="M459" s="237"/>
      <c r="N459" s="237"/>
      <c r="O459" s="237"/>
      <c r="Q459" s="237"/>
      <c r="R459" s="237"/>
      <c r="S459" s="237"/>
      <c r="T459" s="237"/>
      <c r="U459" s="119"/>
      <c r="V459" s="119"/>
      <c r="Y459" s="119"/>
    </row>
    <row r="460" spans="5:25" ht="12.75">
      <c r="E460" s="237"/>
      <c r="F460" s="237"/>
      <c r="G460" s="119"/>
      <c r="I460" s="237"/>
      <c r="J460" s="237"/>
      <c r="K460" s="237"/>
      <c r="M460" s="237"/>
      <c r="N460" s="237"/>
      <c r="O460" s="237"/>
      <c r="Q460" s="237"/>
      <c r="R460" s="237"/>
      <c r="S460" s="237"/>
      <c r="T460" s="237"/>
      <c r="U460" s="119"/>
      <c r="V460" s="119"/>
      <c r="Y460" s="119"/>
    </row>
    <row r="461" spans="5:25" ht="12.75">
      <c r="E461" s="237"/>
      <c r="F461" s="237"/>
      <c r="G461" s="119"/>
      <c r="I461" s="237"/>
      <c r="J461" s="237"/>
      <c r="K461" s="237"/>
      <c r="M461" s="237"/>
      <c r="N461" s="237"/>
      <c r="O461" s="237"/>
      <c r="Q461" s="237"/>
      <c r="R461" s="237"/>
      <c r="S461" s="237"/>
      <c r="T461" s="237"/>
      <c r="U461" s="119"/>
      <c r="V461" s="119"/>
      <c r="Y461" s="119"/>
    </row>
    <row r="462" spans="5:25" ht="12.75">
      <c r="E462" s="237"/>
      <c r="F462" s="237"/>
      <c r="G462" s="119"/>
      <c r="I462" s="237"/>
      <c r="J462" s="237"/>
      <c r="K462" s="237"/>
      <c r="M462" s="237"/>
      <c r="N462" s="237"/>
      <c r="O462" s="237"/>
      <c r="Q462" s="237"/>
      <c r="R462" s="237"/>
      <c r="S462" s="237"/>
      <c r="T462" s="237"/>
      <c r="U462" s="119"/>
      <c r="V462" s="119"/>
      <c r="Y462" s="119"/>
    </row>
    <row r="463" spans="5:25" ht="12.75">
      <c r="E463" s="237"/>
      <c r="F463" s="237"/>
      <c r="G463" s="119"/>
      <c r="I463" s="237"/>
      <c r="J463" s="237"/>
      <c r="K463" s="237"/>
      <c r="M463" s="237"/>
      <c r="N463" s="237"/>
      <c r="O463" s="237"/>
      <c r="Q463" s="237"/>
      <c r="R463" s="237"/>
      <c r="S463" s="237"/>
      <c r="T463" s="237"/>
      <c r="U463" s="119"/>
      <c r="V463" s="119"/>
      <c r="Y463" s="119"/>
    </row>
    <row r="464" spans="5:25" ht="12.75">
      <c r="E464" s="237"/>
      <c r="F464" s="237"/>
      <c r="G464" s="119"/>
      <c r="I464" s="237"/>
      <c r="J464" s="237"/>
      <c r="K464" s="237"/>
      <c r="M464" s="237"/>
      <c r="N464" s="237"/>
      <c r="O464" s="237"/>
      <c r="Q464" s="237"/>
      <c r="R464" s="237"/>
      <c r="S464" s="237"/>
      <c r="T464" s="237"/>
      <c r="U464" s="119"/>
      <c r="V464" s="119"/>
      <c r="Y464" s="119"/>
    </row>
    <row r="465" spans="5:25" ht="12.75">
      <c r="E465" s="237"/>
      <c r="F465" s="237"/>
      <c r="G465" s="119"/>
      <c r="I465" s="237"/>
      <c r="J465" s="237"/>
      <c r="K465" s="237"/>
      <c r="M465" s="237"/>
      <c r="N465" s="237"/>
      <c r="O465" s="237"/>
      <c r="Q465" s="237"/>
      <c r="R465" s="237"/>
      <c r="S465" s="237"/>
      <c r="T465" s="237"/>
      <c r="U465" s="119"/>
      <c r="V465" s="119"/>
      <c r="Y465" s="119"/>
    </row>
    <row r="466" spans="5:25" ht="12.75">
      <c r="E466" s="237"/>
      <c r="F466" s="237"/>
      <c r="G466" s="119"/>
      <c r="I466" s="237"/>
      <c r="J466" s="237"/>
      <c r="K466" s="237"/>
      <c r="M466" s="237"/>
      <c r="N466" s="237"/>
      <c r="O466" s="237"/>
      <c r="Q466" s="237"/>
      <c r="R466" s="237"/>
      <c r="S466" s="237"/>
      <c r="T466" s="237"/>
      <c r="U466" s="119"/>
      <c r="V466" s="119"/>
      <c r="Y466" s="119"/>
    </row>
    <row r="467" spans="5:25" ht="12.75">
      <c r="E467" s="237"/>
      <c r="F467" s="237"/>
      <c r="G467" s="119"/>
      <c r="I467" s="237"/>
      <c r="J467" s="237"/>
      <c r="K467" s="237"/>
      <c r="M467" s="237"/>
      <c r="N467" s="237"/>
      <c r="O467" s="237"/>
      <c r="Q467" s="237"/>
      <c r="R467" s="237"/>
      <c r="S467" s="237"/>
      <c r="T467" s="237"/>
      <c r="U467" s="119"/>
      <c r="V467" s="119"/>
      <c r="Y467" s="119"/>
    </row>
    <row r="468" spans="5:25" ht="12.75">
      <c r="E468" s="237"/>
      <c r="F468" s="237"/>
      <c r="G468" s="119"/>
      <c r="I468" s="237"/>
      <c r="J468" s="237"/>
      <c r="K468" s="237"/>
      <c r="M468" s="237"/>
      <c r="N468" s="237"/>
      <c r="O468" s="237"/>
      <c r="Q468" s="237"/>
      <c r="R468" s="237"/>
      <c r="S468" s="237"/>
      <c r="T468" s="237"/>
      <c r="U468" s="119"/>
      <c r="V468" s="119"/>
      <c r="Y468" s="119"/>
    </row>
    <row r="469" spans="5:25" ht="12.75">
      <c r="E469" s="237"/>
      <c r="F469" s="237"/>
      <c r="G469" s="119"/>
      <c r="I469" s="237"/>
      <c r="J469" s="237"/>
      <c r="K469" s="237"/>
      <c r="M469" s="237"/>
      <c r="N469" s="237"/>
      <c r="O469" s="237"/>
      <c r="Q469" s="237"/>
      <c r="R469" s="237"/>
      <c r="S469" s="237"/>
      <c r="T469" s="237"/>
      <c r="U469" s="119"/>
      <c r="V469" s="119"/>
      <c r="Y469" s="119"/>
    </row>
    <row r="470" spans="5:25" ht="12.75">
      <c r="E470" s="237"/>
      <c r="F470" s="237"/>
      <c r="G470" s="119"/>
      <c r="I470" s="237"/>
      <c r="J470" s="237"/>
      <c r="K470" s="237"/>
      <c r="M470" s="237"/>
      <c r="N470" s="237"/>
      <c r="O470" s="237"/>
      <c r="Q470" s="237"/>
      <c r="R470" s="237"/>
      <c r="S470" s="237"/>
      <c r="T470" s="237"/>
      <c r="U470" s="119"/>
      <c r="V470" s="119"/>
      <c r="Y470" s="119"/>
    </row>
    <row r="471" spans="5:25" ht="12.75">
      <c r="E471" s="237"/>
      <c r="F471" s="237"/>
      <c r="G471" s="119"/>
      <c r="I471" s="237"/>
      <c r="J471" s="237"/>
      <c r="K471" s="237"/>
      <c r="M471" s="237"/>
      <c r="N471" s="237"/>
      <c r="O471" s="237"/>
      <c r="Q471" s="237"/>
      <c r="R471" s="237"/>
      <c r="S471" s="237"/>
      <c r="T471" s="237"/>
      <c r="U471" s="119"/>
      <c r="V471" s="119"/>
      <c r="Y471" s="119"/>
    </row>
    <row r="472" spans="5:25" ht="12.75">
      <c r="E472" s="237"/>
      <c r="F472" s="237"/>
      <c r="G472" s="119"/>
      <c r="I472" s="237"/>
      <c r="J472" s="237"/>
      <c r="K472" s="237"/>
      <c r="M472" s="237"/>
      <c r="N472" s="237"/>
      <c r="O472" s="237"/>
      <c r="Q472" s="237"/>
      <c r="R472" s="237"/>
      <c r="S472" s="237"/>
      <c r="T472" s="237"/>
      <c r="U472" s="119"/>
      <c r="V472" s="119"/>
      <c r="Y472" s="119"/>
    </row>
    <row r="473" spans="5:25" ht="12.75">
      <c r="E473" s="237"/>
      <c r="F473" s="237"/>
      <c r="G473" s="119"/>
      <c r="I473" s="237"/>
      <c r="J473" s="237"/>
      <c r="K473" s="237"/>
      <c r="M473" s="237"/>
      <c r="N473" s="237"/>
      <c r="O473" s="237"/>
      <c r="Q473" s="237"/>
      <c r="R473" s="237"/>
      <c r="S473" s="237"/>
      <c r="T473" s="237"/>
      <c r="U473" s="119"/>
      <c r="V473" s="119"/>
      <c r="Y473" s="119"/>
    </row>
    <row r="474" spans="5:25" ht="12.75">
      <c r="E474" s="237"/>
      <c r="F474" s="237"/>
      <c r="G474" s="119"/>
      <c r="I474" s="237"/>
      <c r="J474" s="237"/>
      <c r="K474" s="237"/>
      <c r="M474" s="237"/>
      <c r="N474" s="237"/>
      <c r="O474" s="237"/>
      <c r="Q474" s="237"/>
      <c r="R474" s="237"/>
      <c r="S474" s="237"/>
      <c r="T474" s="237"/>
      <c r="U474" s="119"/>
      <c r="V474" s="119"/>
      <c r="Y474" s="119"/>
    </row>
    <row r="475" spans="5:25" ht="12.75">
      <c r="E475" s="237"/>
      <c r="F475" s="237"/>
      <c r="G475" s="119"/>
      <c r="I475" s="237"/>
      <c r="J475" s="237"/>
      <c r="K475" s="237"/>
      <c r="M475" s="237"/>
      <c r="N475" s="237"/>
      <c r="O475" s="237"/>
      <c r="Q475" s="237"/>
      <c r="R475" s="237"/>
      <c r="S475" s="237"/>
      <c r="T475" s="237"/>
      <c r="U475" s="119"/>
      <c r="V475" s="119"/>
      <c r="Y475" s="119"/>
    </row>
    <row r="476" spans="5:25" ht="12.75">
      <c r="E476" s="237"/>
      <c r="F476" s="237"/>
      <c r="G476" s="119"/>
      <c r="I476" s="237"/>
      <c r="J476" s="237"/>
      <c r="K476" s="237"/>
      <c r="M476" s="237"/>
      <c r="N476" s="237"/>
      <c r="O476" s="237"/>
      <c r="Q476" s="237"/>
      <c r="R476" s="237"/>
      <c r="S476" s="237"/>
      <c r="T476" s="237"/>
      <c r="U476" s="119"/>
      <c r="V476" s="119"/>
      <c r="Y476" s="119"/>
    </row>
    <row r="477" spans="5:25" ht="12.75">
      <c r="E477" s="237"/>
      <c r="F477" s="237"/>
      <c r="G477" s="119"/>
      <c r="I477" s="237"/>
      <c r="J477" s="237"/>
      <c r="K477" s="237"/>
      <c r="M477" s="237"/>
      <c r="N477" s="237"/>
      <c r="O477" s="237"/>
      <c r="Q477" s="237"/>
      <c r="R477" s="237"/>
      <c r="S477" s="237"/>
      <c r="T477" s="237"/>
      <c r="U477" s="119"/>
      <c r="V477" s="119"/>
      <c r="Y477" s="119"/>
    </row>
    <row r="478" spans="5:25" ht="12.75">
      <c r="E478" s="237"/>
      <c r="F478" s="237"/>
      <c r="G478" s="119"/>
      <c r="I478" s="237"/>
      <c r="J478" s="237"/>
      <c r="K478" s="237"/>
      <c r="M478" s="237"/>
      <c r="N478" s="237"/>
      <c r="O478" s="237"/>
      <c r="Q478" s="237"/>
      <c r="R478" s="237"/>
      <c r="S478" s="237"/>
      <c r="T478" s="237"/>
      <c r="U478" s="119"/>
      <c r="V478" s="119"/>
      <c r="Y478" s="119"/>
    </row>
    <row r="479" spans="5:25" ht="12.75">
      <c r="E479" s="237"/>
      <c r="F479" s="237"/>
      <c r="G479" s="119"/>
      <c r="I479" s="237"/>
      <c r="J479" s="237"/>
      <c r="K479" s="237"/>
      <c r="M479" s="237"/>
      <c r="N479" s="237"/>
      <c r="O479" s="237"/>
      <c r="Q479" s="237"/>
      <c r="R479" s="237"/>
      <c r="S479" s="237"/>
      <c r="T479" s="237"/>
      <c r="U479" s="119"/>
      <c r="V479" s="119"/>
      <c r="Y479" s="119"/>
    </row>
    <row r="480" spans="5:25" ht="12.75">
      <c r="E480" s="237"/>
      <c r="F480" s="237"/>
      <c r="G480" s="119"/>
      <c r="I480" s="237"/>
      <c r="J480" s="237"/>
      <c r="K480" s="237"/>
      <c r="M480" s="237"/>
      <c r="N480" s="237"/>
      <c r="O480" s="237"/>
      <c r="Q480" s="237"/>
      <c r="R480" s="237"/>
      <c r="S480" s="237"/>
      <c r="T480" s="237"/>
      <c r="U480" s="119"/>
      <c r="V480" s="119"/>
      <c r="Y480" s="119"/>
    </row>
    <row r="481" spans="5:25" ht="12.75">
      <c r="E481" s="237"/>
      <c r="F481" s="237"/>
      <c r="G481" s="119"/>
      <c r="I481" s="237"/>
      <c r="J481" s="237"/>
      <c r="K481" s="237"/>
      <c r="M481" s="237"/>
      <c r="N481" s="237"/>
      <c r="O481" s="237"/>
      <c r="Q481" s="237"/>
      <c r="R481" s="237"/>
      <c r="S481" s="237"/>
      <c r="T481" s="237"/>
      <c r="U481" s="119"/>
      <c r="V481" s="119"/>
      <c r="Y481" s="119"/>
    </row>
    <row r="482" spans="5:25" ht="12.75">
      <c r="E482" s="237"/>
      <c r="F482" s="237"/>
      <c r="G482" s="119"/>
      <c r="I482" s="237"/>
      <c r="J482" s="237"/>
      <c r="K482" s="237"/>
      <c r="M482" s="237"/>
      <c r="N482" s="237"/>
      <c r="O482" s="237"/>
      <c r="Q482" s="237"/>
      <c r="R482" s="237"/>
      <c r="S482" s="237"/>
      <c r="T482" s="237"/>
      <c r="U482" s="119"/>
      <c r="V482" s="119"/>
      <c r="Y482" s="119"/>
    </row>
    <row r="483" spans="5:25" ht="12.75">
      <c r="E483" s="237"/>
      <c r="F483" s="237"/>
      <c r="G483" s="119"/>
      <c r="I483" s="237"/>
      <c r="J483" s="237"/>
      <c r="K483" s="237"/>
      <c r="M483" s="237"/>
      <c r="N483" s="237"/>
      <c r="O483" s="237"/>
      <c r="Q483" s="237"/>
      <c r="R483" s="237"/>
      <c r="S483" s="237"/>
      <c r="T483" s="237"/>
      <c r="U483" s="119"/>
      <c r="V483" s="119"/>
      <c r="Y483" s="119"/>
    </row>
    <row r="484" spans="5:25" ht="12.75">
      <c r="E484" s="237"/>
      <c r="F484" s="237"/>
      <c r="G484" s="119"/>
      <c r="I484" s="237"/>
      <c r="J484" s="237"/>
      <c r="K484" s="237"/>
      <c r="M484" s="237"/>
      <c r="N484" s="237"/>
      <c r="O484" s="237"/>
      <c r="Q484" s="237"/>
      <c r="R484" s="237"/>
      <c r="S484" s="237"/>
      <c r="T484" s="237"/>
      <c r="U484" s="119"/>
      <c r="V484" s="119"/>
      <c r="Y484" s="119"/>
    </row>
    <row r="485" spans="5:25" ht="12.75">
      <c r="E485" s="237"/>
      <c r="F485" s="237"/>
      <c r="G485" s="119"/>
      <c r="I485" s="237"/>
      <c r="J485" s="237"/>
      <c r="K485" s="237"/>
      <c r="M485" s="237"/>
      <c r="N485" s="237"/>
      <c r="O485" s="237"/>
      <c r="Q485" s="237"/>
      <c r="R485" s="237"/>
      <c r="S485" s="237"/>
      <c r="T485" s="237"/>
      <c r="U485" s="119"/>
      <c r="V485" s="119"/>
      <c r="Y485" s="119"/>
    </row>
    <row r="486" spans="5:25" ht="12.75">
      <c r="E486" s="237"/>
      <c r="F486" s="237"/>
      <c r="G486" s="119"/>
      <c r="I486" s="237"/>
      <c r="J486" s="237"/>
      <c r="K486" s="237"/>
      <c r="M486" s="237"/>
      <c r="N486" s="237"/>
      <c r="O486" s="237"/>
      <c r="Q486" s="237"/>
      <c r="R486" s="237"/>
      <c r="S486" s="237"/>
      <c r="T486" s="237"/>
      <c r="U486" s="119"/>
      <c r="V486" s="119"/>
      <c r="Y486" s="119"/>
    </row>
    <row r="487" spans="5:25" ht="12.75">
      <c r="E487" s="237"/>
      <c r="F487" s="237"/>
      <c r="G487" s="119"/>
      <c r="I487" s="237"/>
      <c r="J487" s="237"/>
      <c r="K487" s="237"/>
      <c r="M487" s="237"/>
      <c r="N487" s="237"/>
      <c r="O487" s="237"/>
      <c r="Q487" s="237"/>
      <c r="R487" s="237"/>
      <c r="S487" s="237"/>
      <c r="T487" s="237"/>
      <c r="U487" s="119"/>
      <c r="V487" s="119"/>
      <c r="Y487" s="119"/>
    </row>
    <row r="488" spans="5:25" ht="12.75">
      <c r="E488" s="237"/>
      <c r="F488" s="237"/>
      <c r="G488" s="119"/>
      <c r="I488" s="237"/>
      <c r="J488" s="237"/>
      <c r="K488" s="237"/>
      <c r="M488" s="237"/>
      <c r="N488" s="237"/>
      <c r="O488" s="237"/>
      <c r="Q488" s="237"/>
      <c r="R488" s="237"/>
      <c r="S488" s="237"/>
      <c r="T488" s="237"/>
      <c r="U488" s="119"/>
      <c r="V488" s="119"/>
      <c r="Y488" s="119"/>
    </row>
    <row r="489" spans="5:25" ht="12.75">
      <c r="E489" s="237"/>
      <c r="F489" s="237"/>
      <c r="G489" s="119"/>
      <c r="I489" s="237"/>
      <c r="J489" s="237"/>
      <c r="K489" s="237"/>
      <c r="M489" s="237"/>
      <c r="N489" s="237"/>
      <c r="O489" s="237"/>
      <c r="Q489" s="237"/>
      <c r="R489" s="237"/>
      <c r="S489" s="237"/>
      <c r="T489" s="237"/>
      <c r="U489" s="119"/>
      <c r="V489" s="119"/>
      <c r="Y489" s="119"/>
    </row>
    <row r="490" spans="5:25" ht="12.75">
      <c r="E490" s="237"/>
      <c r="F490" s="237"/>
      <c r="G490" s="119"/>
      <c r="I490" s="237"/>
      <c r="J490" s="237"/>
      <c r="K490" s="237"/>
      <c r="M490" s="237"/>
      <c r="N490" s="237"/>
      <c r="O490" s="237"/>
      <c r="Q490" s="237"/>
      <c r="R490" s="237"/>
      <c r="S490" s="237"/>
      <c r="T490" s="237"/>
      <c r="U490" s="119"/>
      <c r="V490" s="119"/>
      <c r="Y490" s="119"/>
    </row>
    <row r="491" spans="5:25" ht="12.75">
      <c r="E491" s="237"/>
      <c r="F491" s="237"/>
      <c r="G491" s="119"/>
      <c r="I491" s="237"/>
      <c r="J491" s="237"/>
      <c r="K491" s="237"/>
      <c r="M491" s="237"/>
      <c r="N491" s="237"/>
      <c r="O491" s="237"/>
      <c r="Q491" s="237"/>
      <c r="R491" s="237"/>
      <c r="S491" s="237"/>
      <c r="T491" s="237"/>
      <c r="U491" s="119"/>
      <c r="V491" s="119"/>
      <c r="Y491" s="119"/>
    </row>
    <row r="492" spans="5:25" ht="12.75">
      <c r="E492" s="237"/>
      <c r="F492" s="237"/>
      <c r="G492" s="119"/>
      <c r="I492" s="237"/>
      <c r="J492" s="237"/>
      <c r="K492" s="237"/>
      <c r="M492" s="237"/>
      <c r="N492" s="237"/>
      <c r="O492" s="237"/>
      <c r="Q492" s="237"/>
      <c r="R492" s="237"/>
      <c r="S492" s="237"/>
      <c r="T492" s="237"/>
      <c r="U492" s="119"/>
      <c r="V492" s="119"/>
      <c r="Y492" s="119"/>
    </row>
    <row r="493" spans="5:25" ht="12.75">
      <c r="E493" s="237"/>
      <c r="F493" s="237"/>
      <c r="G493" s="119"/>
      <c r="I493" s="237"/>
      <c r="J493" s="237"/>
      <c r="K493" s="237"/>
      <c r="M493" s="237"/>
      <c r="N493" s="237"/>
      <c r="O493" s="237"/>
      <c r="Q493" s="237"/>
      <c r="R493" s="237"/>
      <c r="S493" s="237"/>
      <c r="T493" s="237"/>
      <c r="U493" s="119"/>
      <c r="V493" s="119"/>
      <c r="Y493" s="119"/>
    </row>
    <row r="494" spans="5:25" ht="12.75">
      <c r="E494" s="237"/>
      <c r="F494" s="237"/>
      <c r="G494" s="119"/>
      <c r="I494" s="237"/>
      <c r="J494" s="237"/>
      <c r="K494" s="237"/>
      <c r="M494" s="237"/>
      <c r="N494" s="237"/>
      <c r="O494" s="237"/>
      <c r="Q494" s="237"/>
      <c r="R494" s="237"/>
      <c r="S494" s="237"/>
      <c r="T494" s="237"/>
      <c r="U494" s="119"/>
      <c r="V494" s="119"/>
      <c r="Y494" s="119"/>
    </row>
    <row r="495" spans="5:25" ht="12.75">
      <c r="E495" s="237"/>
      <c r="F495" s="237"/>
      <c r="G495" s="119"/>
      <c r="I495" s="237"/>
      <c r="J495" s="237"/>
      <c r="K495" s="237"/>
      <c r="M495" s="237"/>
      <c r="N495" s="237"/>
      <c r="O495" s="237"/>
      <c r="Q495" s="237"/>
      <c r="R495" s="237"/>
      <c r="S495" s="237"/>
      <c r="T495" s="237"/>
      <c r="U495" s="119"/>
      <c r="V495" s="119"/>
      <c r="Y495" s="119"/>
    </row>
    <row r="496" spans="5:25" ht="12.75">
      <c r="E496" s="237"/>
      <c r="F496" s="237"/>
      <c r="G496" s="119"/>
      <c r="I496" s="237"/>
      <c r="J496" s="237"/>
      <c r="K496" s="237"/>
      <c r="M496" s="237"/>
      <c r="N496" s="237"/>
      <c r="O496" s="237"/>
      <c r="Q496" s="237"/>
      <c r="R496" s="237"/>
      <c r="S496" s="237"/>
      <c r="T496" s="237"/>
      <c r="U496" s="119"/>
      <c r="V496" s="119"/>
      <c r="Y496" s="119"/>
    </row>
    <row r="497" spans="5:25" ht="12.75">
      <c r="E497" s="237"/>
      <c r="F497" s="237"/>
      <c r="G497" s="119"/>
      <c r="I497" s="237"/>
      <c r="J497" s="237"/>
      <c r="K497" s="237"/>
      <c r="M497" s="237"/>
      <c r="N497" s="237"/>
      <c r="O497" s="237"/>
      <c r="Q497" s="237"/>
      <c r="R497" s="237"/>
      <c r="S497" s="237"/>
      <c r="T497" s="237"/>
      <c r="U497" s="119"/>
      <c r="V497" s="119"/>
      <c r="Y497" s="119"/>
    </row>
    <row r="498" spans="5:25" ht="12.75">
      <c r="E498" s="237"/>
      <c r="F498" s="237"/>
      <c r="G498" s="119"/>
      <c r="I498" s="237"/>
      <c r="J498" s="237"/>
      <c r="K498" s="237"/>
      <c r="M498" s="237"/>
      <c r="N498" s="237"/>
      <c r="O498" s="237"/>
      <c r="Q498" s="237"/>
      <c r="R498" s="237"/>
      <c r="S498" s="237"/>
      <c r="T498" s="237"/>
      <c r="U498" s="119"/>
      <c r="V498" s="119"/>
      <c r="Y498" s="119"/>
    </row>
    <row r="499" spans="5:25" ht="12.75">
      <c r="E499" s="237"/>
      <c r="F499" s="237"/>
      <c r="G499" s="119"/>
      <c r="I499" s="237"/>
      <c r="J499" s="237"/>
      <c r="K499" s="237"/>
      <c r="M499" s="237"/>
      <c r="N499" s="237"/>
      <c r="O499" s="237"/>
      <c r="Q499" s="237"/>
      <c r="R499" s="237"/>
      <c r="S499" s="237"/>
      <c r="T499" s="237"/>
      <c r="U499" s="119"/>
      <c r="V499" s="119"/>
      <c r="Y499" s="119"/>
    </row>
    <row r="500" spans="5:25" ht="12.75">
      <c r="E500" s="237"/>
      <c r="F500" s="237"/>
      <c r="G500" s="119"/>
      <c r="I500" s="237"/>
      <c r="J500" s="237"/>
      <c r="K500" s="237"/>
      <c r="M500" s="237"/>
      <c r="N500" s="237"/>
      <c r="O500" s="237"/>
      <c r="Q500" s="237"/>
      <c r="R500" s="237"/>
      <c r="S500" s="237"/>
      <c r="T500" s="237"/>
      <c r="U500" s="119"/>
      <c r="V500" s="119"/>
      <c r="Y500" s="119"/>
    </row>
    <row r="501" spans="5:25" ht="12.75">
      <c r="E501" s="237"/>
      <c r="F501" s="237"/>
      <c r="G501" s="119"/>
      <c r="I501" s="237"/>
      <c r="J501" s="237"/>
      <c r="K501" s="237"/>
      <c r="M501" s="237"/>
      <c r="N501" s="237"/>
      <c r="O501" s="237"/>
      <c r="Q501" s="237"/>
      <c r="R501" s="237"/>
      <c r="S501" s="237"/>
      <c r="T501" s="237"/>
      <c r="U501" s="119"/>
      <c r="V501" s="119"/>
      <c r="Y501" s="119"/>
    </row>
    <row r="502" spans="5:25" ht="12.75">
      <c r="E502" s="237"/>
      <c r="F502" s="237"/>
      <c r="G502" s="119"/>
      <c r="I502" s="237"/>
      <c r="J502" s="237"/>
      <c r="K502" s="237"/>
      <c r="M502" s="237"/>
      <c r="N502" s="237"/>
      <c r="O502" s="237"/>
      <c r="Q502" s="237"/>
      <c r="R502" s="237"/>
      <c r="S502" s="237"/>
      <c r="T502" s="237"/>
      <c r="U502" s="119"/>
      <c r="V502" s="119"/>
      <c r="Y502" s="119"/>
    </row>
    <row r="503" spans="5:25" ht="12.75">
      <c r="E503" s="237"/>
      <c r="F503" s="237"/>
      <c r="G503" s="119"/>
      <c r="I503" s="237"/>
      <c r="J503" s="237"/>
      <c r="K503" s="237"/>
      <c r="M503" s="237"/>
      <c r="N503" s="237"/>
      <c r="O503" s="237"/>
      <c r="Q503" s="237"/>
      <c r="R503" s="237"/>
      <c r="S503" s="237"/>
      <c r="T503" s="237"/>
      <c r="U503" s="119"/>
      <c r="V503" s="119"/>
      <c r="Y503" s="119"/>
    </row>
    <row r="504" spans="5:25" ht="12.75">
      <c r="E504" s="237"/>
      <c r="F504" s="237"/>
      <c r="G504" s="119"/>
      <c r="I504" s="237"/>
      <c r="J504" s="237"/>
      <c r="K504" s="237"/>
      <c r="M504" s="237"/>
      <c r="N504" s="237"/>
      <c r="O504" s="237"/>
      <c r="Q504" s="237"/>
      <c r="R504" s="237"/>
      <c r="S504" s="237"/>
      <c r="T504" s="237"/>
      <c r="U504" s="119"/>
      <c r="V504" s="119"/>
      <c r="Y504" s="119"/>
    </row>
    <row r="505" spans="5:25" ht="12.75">
      <c r="E505" s="237"/>
      <c r="F505" s="237"/>
      <c r="G505" s="119"/>
      <c r="I505" s="237"/>
      <c r="J505" s="237"/>
      <c r="K505" s="237"/>
      <c r="M505" s="237"/>
      <c r="N505" s="237"/>
      <c r="O505" s="237"/>
      <c r="Q505" s="237"/>
      <c r="R505" s="237"/>
      <c r="S505" s="237"/>
      <c r="T505" s="237"/>
      <c r="U505" s="119"/>
      <c r="V505" s="119"/>
      <c r="Y505" s="119"/>
    </row>
    <row r="506" spans="5:25" ht="12.75">
      <c r="E506" s="237"/>
      <c r="F506" s="237"/>
      <c r="G506" s="119"/>
      <c r="I506" s="237"/>
      <c r="J506" s="237"/>
      <c r="K506" s="237"/>
      <c r="M506" s="237"/>
      <c r="N506" s="237"/>
      <c r="O506" s="237"/>
      <c r="Q506" s="237"/>
      <c r="R506" s="237"/>
      <c r="S506" s="237"/>
      <c r="T506" s="237"/>
      <c r="U506" s="119"/>
      <c r="V506" s="119"/>
      <c r="Y506" s="119"/>
    </row>
    <row r="507" spans="5:25" ht="12.75">
      <c r="E507" s="237"/>
      <c r="F507" s="237"/>
      <c r="G507" s="119"/>
      <c r="I507" s="237"/>
      <c r="J507" s="237"/>
      <c r="K507" s="237"/>
      <c r="M507" s="237"/>
      <c r="N507" s="237"/>
      <c r="O507" s="237"/>
      <c r="Q507" s="237"/>
      <c r="R507" s="237"/>
      <c r="S507" s="237"/>
      <c r="T507" s="237"/>
      <c r="U507" s="119"/>
      <c r="V507" s="119"/>
      <c r="Y507" s="119"/>
    </row>
    <row r="508" spans="5:25" ht="12.75">
      <c r="E508" s="237"/>
      <c r="F508" s="237"/>
      <c r="G508" s="119"/>
      <c r="I508" s="237"/>
      <c r="J508" s="237"/>
      <c r="K508" s="237"/>
      <c r="M508" s="237"/>
      <c r="N508" s="237"/>
      <c r="O508" s="237"/>
      <c r="Q508" s="237"/>
      <c r="R508" s="237"/>
      <c r="S508" s="237"/>
      <c r="T508" s="237"/>
      <c r="U508" s="119"/>
      <c r="V508" s="119"/>
      <c r="Y508" s="119"/>
    </row>
    <row r="509" spans="5:25" ht="12.75">
      <c r="E509" s="237"/>
      <c r="F509" s="237"/>
      <c r="G509" s="119"/>
      <c r="I509" s="237"/>
      <c r="J509" s="237"/>
      <c r="K509" s="237"/>
      <c r="M509" s="237"/>
      <c r="N509" s="237"/>
      <c r="O509" s="237"/>
      <c r="Q509" s="237"/>
      <c r="R509" s="237"/>
      <c r="S509" s="237"/>
      <c r="T509" s="237"/>
      <c r="U509" s="119"/>
      <c r="V509" s="119"/>
      <c r="Y509" s="119"/>
    </row>
    <row r="510" spans="5:25" ht="12.75">
      <c r="E510" s="237"/>
      <c r="F510" s="237"/>
      <c r="G510" s="119"/>
      <c r="I510" s="237"/>
      <c r="J510" s="237"/>
      <c r="K510" s="237"/>
      <c r="M510" s="237"/>
      <c r="N510" s="237"/>
      <c r="O510" s="237"/>
      <c r="Q510" s="237"/>
      <c r="R510" s="237"/>
      <c r="S510" s="237"/>
      <c r="T510" s="237"/>
      <c r="U510" s="119"/>
      <c r="V510" s="119"/>
      <c r="Y510" s="119"/>
    </row>
    <row r="511" spans="5:25" ht="12.75">
      <c r="E511" s="237"/>
      <c r="F511" s="237"/>
      <c r="G511" s="119"/>
      <c r="I511" s="237"/>
      <c r="J511" s="237"/>
      <c r="K511" s="237"/>
      <c r="M511" s="237"/>
      <c r="N511" s="237"/>
      <c r="O511" s="237"/>
      <c r="Q511" s="237"/>
      <c r="R511" s="237"/>
      <c r="S511" s="237"/>
      <c r="T511" s="237"/>
      <c r="U511" s="119"/>
      <c r="V511" s="119"/>
      <c r="Y511" s="119"/>
    </row>
    <row r="512" spans="5:25" ht="12.75">
      <c r="E512" s="237"/>
      <c r="F512" s="237"/>
      <c r="G512" s="119"/>
      <c r="I512" s="237"/>
      <c r="J512" s="237"/>
      <c r="K512" s="237"/>
      <c r="M512" s="237"/>
      <c r="N512" s="237"/>
      <c r="O512" s="237"/>
      <c r="Q512" s="237"/>
      <c r="R512" s="237"/>
      <c r="S512" s="237"/>
      <c r="T512" s="237"/>
      <c r="U512" s="119"/>
      <c r="V512" s="119"/>
      <c r="Y512" s="119"/>
    </row>
    <row r="513" spans="5:25" ht="12.75">
      <c r="E513" s="237"/>
      <c r="F513" s="237"/>
      <c r="G513" s="119"/>
      <c r="I513" s="237"/>
      <c r="J513" s="237"/>
      <c r="K513" s="237"/>
      <c r="M513" s="237"/>
      <c r="N513" s="237"/>
      <c r="O513" s="237"/>
      <c r="Q513" s="237"/>
      <c r="R513" s="237"/>
      <c r="S513" s="237"/>
      <c r="T513" s="237"/>
      <c r="U513" s="119"/>
      <c r="V513" s="119"/>
      <c r="Y513" s="119"/>
    </row>
    <row r="514" spans="5:25" ht="12.75">
      <c r="E514" s="237"/>
      <c r="F514" s="237"/>
      <c r="G514" s="119"/>
      <c r="I514" s="237"/>
      <c r="J514" s="237"/>
      <c r="K514" s="237"/>
      <c r="M514" s="237"/>
      <c r="N514" s="237"/>
      <c r="O514" s="237"/>
      <c r="Q514" s="237"/>
      <c r="R514" s="237"/>
      <c r="S514" s="237"/>
      <c r="T514" s="237"/>
      <c r="U514" s="119"/>
      <c r="V514" s="119"/>
      <c r="Y514" s="119"/>
    </row>
    <row r="515" spans="5:25" ht="12.75">
      <c r="E515" s="237"/>
      <c r="F515" s="237"/>
      <c r="G515" s="119"/>
      <c r="I515" s="237"/>
      <c r="J515" s="237"/>
      <c r="K515" s="237"/>
      <c r="M515" s="237"/>
      <c r="N515" s="237"/>
      <c r="O515" s="237"/>
      <c r="Q515" s="237"/>
      <c r="R515" s="237"/>
      <c r="S515" s="237"/>
      <c r="T515" s="237"/>
      <c r="U515" s="119"/>
      <c r="V515" s="119"/>
      <c r="Y515" s="119"/>
    </row>
    <row r="516" spans="5:25" ht="12.75">
      <c r="E516" s="237"/>
      <c r="F516" s="237"/>
      <c r="G516" s="119"/>
      <c r="I516" s="237"/>
      <c r="J516" s="237"/>
      <c r="K516" s="237"/>
      <c r="M516" s="237"/>
      <c r="N516" s="237"/>
      <c r="O516" s="237"/>
      <c r="Q516" s="237"/>
      <c r="R516" s="237"/>
      <c r="S516" s="237"/>
      <c r="T516" s="237"/>
      <c r="U516" s="119"/>
      <c r="V516" s="119"/>
      <c r="Y516" s="119"/>
    </row>
    <row r="517" spans="5:25" ht="12.75">
      <c r="E517" s="237"/>
      <c r="F517" s="237"/>
      <c r="G517" s="119"/>
      <c r="I517" s="237"/>
      <c r="J517" s="237"/>
      <c r="K517" s="237"/>
      <c r="M517" s="237"/>
      <c r="N517" s="237"/>
      <c r="O517" s="237"/>
      <c r="Q517" s="237"/>
      <c r="R517" s="237"/>
      <c r="S517" s="237"/>
      <c r="T517" s="237"/>
      <c r="U517" s="119"/>
      <c r="V517" s="119"/>
      <c r="Y517" s="119"/>
    </row>
    <row r="518" spans="5:25" ht="12.75">
      <c r="E518" s="237"/>
      <c r="F518" s="237"/>
      <c r="G518" s="119"/>
      <c r="I518" s="237"/>
      <c r="J518" s="237"/>
      <c r="K518" s="237"/>
      <c r="M518" s="237"/>
      <c r="N518" s="237"/>
      <c r="O518" s="237"/>
      <c r="Q518" s="237"/>
      <c r="R518" s="237"/>
      <c r="S518" s="237"/>
      <c r="T518" s="237"/>
      <c r="U518" s="119"/>
      <c r="V518" s="119"/>
      <c r="Y518" s="119"/>
    </row>
    <row r="519" spans="5:25" ht="12.75">
      <c r="E519" s="237"/>
      <c r="F519" s="237"/>
      <c r="G519" s="119"/>
      <c r="I519" s="237"/>
      <c r="J519" s="237"/>
      <c r="K519" s="237"/>
      <c r="M519" s="237"/>
      <c r="N519" s="237"/>
      <c r="O519" s="237"/>
      <c r="Q519" s="237"/>
      <c r="R519" s="237"/>
      <c r="S519" s="237"/>
      <c r="T519" s="237"/>
      <c r="U519" s="119"/>
      <c r="V519" s="119"/>
      <c r="Y519" s="119"/>
    </row>
    <row r="520" spans="5:25" ht="12.75">
      <c r="E520" s="237"/>
      <c r="F520" s="237"/>
      <c r="G520" s="119"/>
      <c r="I520" s="237"/>
      <c r="J520" s="237"/>
      <c r="K520" s="237"/>
      <c r="M520" s="237"/>
      <c r="N520" s="237"/>
      <c r="O520" s="237"/>
      <c r="Q520" s="237"/>
      <c r="R520" s="237"/>
      <c r="S520" s="237"/>
      <c r="T520" s="237"/>
      <c r="U520" s="119"/>
      <c r="V520" s="119"/>
      <c r="Y520" s="119"/>
    </row>
    <row r="521" spans="5:25" ht="12.75">
      <c r="E521" s="237"/>
      <c r="F521" s="237"/>
      <c r="G521" s="119"/>
      <c r="I521" s="237"/>
      <c r="J521" s="237"/>
      <c r="K521" s="237"/>
      <c r="M521" s="237"/>
      <c r="N521" s="237"/>
      <c r="O521" s="237"/>
      <c r="Q521" s="237"/>
      <c r="R521" s="237"/>
      <c r="S521" s="237"/>
      <c r="T521" s="237"/>
      <c r="U521" s="119"/>
      <c r="V521" s="119"/>
      <c r="Y521" s="119"/>
    </row>
    <row r="522" spans="5:25" ht="12.75">
      <c r="E522" s="237"/>
      <c r="F522" s="237"/>
      <c r="G522" s="119"/>
      <c r="I522" s="237"/>
      <c r="J522" s="237"/>
      <c r="K522" s="237"/>
      <c r="M522" s="237"/>
      <c r="N522" s="237"/>
      <c r="O522" s="237"/>
      <c r="Q522" s="237"/>
      <c r="R522" s="237"/>
      <c r="S522" s="237"/>
      <c r="T522" s="237"/>
      <c r="U522" s="119"/>
      <c r="V522" s="119"/>
      <c r="Y522" s="119"/>
    </row>
    <row r="523" spans="5:25" ht="12.75">
      <c r="E523" s="237"/>
      <c r="F523" s="237"/>
      <c r="G523" s="119"/>
      <c r="I523" s="237"/>
      <c r="J523" s="237"/>
      <c r="K523" s="237"/>
      <c r="M523" s="237"/>
      <c r="N523" s="237"/>
      <c r="O523" s="237"/>
      <c r="Q523" s="237"/>
      <c r="R523" s="237"/>
      <c r="S523" s="237"/>
      <c r="T523" s="237"/>
      <c r="U523" s="119"/>
      <c r="V523" s="119"/>
      <c r="Y523" s="119"/>
    </row>
    <row r="524" spans="5:25" ht="12.75">
      <c r="E524" s="237"/>
      <c r="F524" s="237"/>
      <c r="G524" s="119"/>
      <c r="I524" s="237"/>
      <c r="J524" s="237"/>
      <c r="K524" s="237"/>
      <c r="M524" s="237"/>
      <c r="N524" s="237"/>
      <c r="O524" s="237"/>
      <c r="Q524" s="237"/>
      <c r="R524" s="237"/>
      <c r="S524" s="237"/>
      <c r="T524" s="237"/>
      <c r="U524" s="119"/>
      <c r="V524" s="119"/>
      <c r="Y524" s="119"/>
    </row>
    <row r="525" spans="5:25" ht="12.75">
      <c r="E525" s="237"/>
      <c r="F525" s="237"/>
      <c r="G525" s="119"/>
      <c r="I525" s="237"/>
      <c r="J525" s="237"/>
      <c r="K525" s="237"/>
      <c r="M525" s="237"/>
      <c r="N525" s="237"/>
      <c r="O525" s="237"/>
      <c r="Q525" s="237"/>
      <c r="R525" s="237"/>
      <c r="S525" s="237"/>
      <c r="T525" s="237"/>
      <c r="U525" s="119"/>
      <c r="V525" s="119"/>
      <c r="Y525" s="119"/>
    </row>
    <row r="526" spans="5:25" ht="12.75">
      <c r="E526" s="237"/>
      <c r="F526" s="237"/>
      <c r="G526" s="119"/>
      <c r="I526" s="237"/>
      <c r="J526" s="237"/>
      <c r="K526" s="237"/>
      <c r="M526" s="237"/>
      <c r="N526" s="237"/>
      <c r="O526" s="237"/>
      <c r="Q526" s="237"/>
      <c r="R526" s="237"/>
      <c r="S526" s="237"/>
      <c r="T526" s="237"/>
      <c r="U526" s="119"/>
      <c r="V526" s="119"/>
      <c r="Y526" s="119"/>
    </row>
    <row r="527" spans="5:25" ht="12.75">
      <c r="E527" s="237"/>
      <c r="F527" s="237"/>
      <c r="G527" s="119"/>
      <c r="I527" s="237"/>
      <c r="J527" s="237"/>
      <c r="K527" s="237"/>
      <c r="M527" s="237"/>
      <c r="N527" s="237"/>
      <c r="O527" s="237"/>
      <c r="Q527" s="237"/>
      <c r="R527" s="237"/>
      <c r="S527" s="237"/>
      <c r="T527" s="237"/>
      <c r="U527" s="119"/>
      <c r="V527" s="119"/>
      <c r="Y527" s="119"/>
    </row>
    <row r="528" spans="5:25" ht="12.75">
      <c r="E528" s="237"/>
      <c r="F528" s="237"/>
      <c r="G528" s="119"/>
      <c r="I528" s="237"/>
      <c r="J528" s="237"/>
      <c r="K528" s="237"/>
      <c r="M528" s="237"/>
      <c r="N528" s="237"/>
      <c r="O528" s="237"/>
      <c r="Q528" s="237"/>
      <c r="R528" s="237"/>
      <c r="S528" s="237"/>
      <c r="T528" s="237"/>
      <c r="U528" s="119"/>
      <c r="V528" s="119"/>
      <c r="Y528" s="119"/>
    </row>
    <row r="529" spans="5:25" ht="12.75">
      <c r="E529" s="237"/>
      <c r="F529" s="237"/>
      <c r="G529" s="119"/>
      <c r="I529" s="237"/>
      <c r="J529" s="237"/>
      <c r="K529" s="237"/>
      <c r="M529" s="237"/>
      <c r="N529" s="237"/>
      <c r="O529" s="237"/>
      <c r="Q529" s="237"/>
      <c r="R529" s="237"/>
      <c r="S529" s="237"/>
      <c r="T529" s="237"/>
      <c r="U529" s="119"/>
      <c r="V529" s="119"/>
      <c r="Y529" s="119"/>
    </row>
    <row r="530" spans="5:25" ht="12.75">
      <c r="E530" s="237"/>
      <c r="F530" s="237"/>
      <c r="G530" s="119"/>
      <c r="I530" s="237"/>
      <c r="J530" s="237"/>
      <c r="K530" s="237"/>
      <c r="M530" s="237"/>
      <c r="N530" s="237"/>
      <c r="O530" s="237"/>
      <c r="Q530" s="237"/>
      <c r="R530" s="237"/>
      <c r="S530" s="237"/>
      <c r="T530" s="237"/>
      <c r="U530" s="119"/>
      <c r="V530" s="119"/>
      <c r="Y530" s="119"/>
    </row>
    <row r="531" spans="5:25" ht="12.75">
      <c r="E531" s="237"/>
      <c r="F531" s="237"/>
      <c r="G531" s="119"/>
      <c r="I531" s="237"/>
      <c r="J531" s="237"/>
      <c r="K531" s="237"/>
      <c r="M531" s="237"/>
      <c r="N531" s="237"/>
      <c r="O531" s="237"/>
      <c r="Q531" s="237"/>
      <c r="R531" s="237"/>
      <c r="S531" s="237"/>
      <c r="T531" s="237"/>
      <c r="U531" s="119"/>
      <c r="V531" s="119"/>
      <c r="Y531" s="119"/>
    </row>
    <row r="532" spans="5:25" ht="12.75">
      <c r="E532" s="237"/>
      <c r="F532" s="237"/>
      <c r="G532" s="119"/>
      <c r="I532" s="237"/>
      <c r="J532" s="237"/>
      <c r="K532" s="237"/>
      <c r="M532" s="237"/>
      <c r="N532" s="237"/>
      <c r="O532" s="237"/>
      <c r="Q532" s="237"/>
      <c r="R532" s="237"/>
      <c r="S532" s="237"/>
      <c r="T532" s="237"/>
      <c r="U532" s="119"/>
      <c r="V532" s="119"/>
      <c r="Y532" s="119"/>
    </row>
    <row r="533" spans="5:25" ht="12.75">
      <c r="E533" s="237"/>
      <c r="F533" s="237"/>
      <c r="G533" s="119"/>
      <c r="I533" s="237"/>
      <c r="J533" s="237"/>
      <c r="K533" s="237"/>
      <c r="M533" s="237"/>
      <c r="N533" s="237"/>
      <c r="O533" s="237"/>
      <c r="Q533" s="237"/>
      <c r="R533" s="237"/>
      <c r="S533" s="237"/>
      <c r="T533" s="237"/>
      <c r="U533" s="119"/>
      <c r="V533" s="119"/>
      <c r="Y533" s="119"/>
    </row>
    <row r="534" spans="5:25" ht="12.75">
      <c r="E534" s="237"/>
      <c r="F534" s="237"/>
      <c r="G534" s="119"/>
      <c r="I534" s="237"/>
      <c r="J534" s="237"/>
      <c r="K534" s="237"/>
      <c r="M534" s="237"/>
      <c r="N534" s="237"/>
      <c r="O534" s="237"/>
      <c r="Q534" s="237"/>
      <c r="R534" s="237"/>
      <c r="S534" s="237"/>
      <c r="T534" s="237"/>
      <c r="U534" s="119"/>
      <c r="V534" s="119"/>
      <c r="Y534" s="119"/>
    </row>
    <row r="535" spans="5:25" ht="12.75">
      <c r="E535" s="237"/>
      <c r="F535" s="237"/>
      <c r="G535" s="119"/>
      <c r="I535" s="237"/>
      <c r="J535" s="237"/>
      <c r="K535" s="237"/>
      <c r="M535" s="237"/>
      <c r="N535" s="237"/>
      <c r="O535" s="237"/>
      <c r="Q535" s="237"/>
      <c r="R535" s="237"/>
      <c r="S535" s="237"/>
      <c r="T535" s="237"/>
      <c r="U535" s="119"/>
      <c r="V535" s="119"/>
      <c r="Y535" s="119"/>
    </row>
    <row r="536" spans="5:25" ht="12.75">
      <c r="E536" s="237"/>
      <c r="F536" s="237"/>
      <c r="G536" s="119"/>
      <c r="I536" s="237"/>
      <c r="J536" s="237"/>
      <c r="K536" s="237"/>
      <c r="M536" s="237"/>
      <c r="N536" s="237"/>
      <c r="O536" s="237"/>
      <c r="Q536" s="237"/>
      <c r="R536" s="237"/>
      <c r="S536" s="237"/>
      <c r="T536" s="237"/>
      <c r="U536" s="119"/>
      <c r="V536" s="119"/>
      <c r="Y536" s="119"/>
    </row>
    <row r="537" spans="5:25" ht="12.75">
      <c r="E537" s="237"/>
      <c r="F537" s="237"/>
      <c r="G537" s="119"/>
      <c r="I537" s="237"/>
      <c r="J537" s="237"/>
      <c r="K537" s="237"/>
      <c r="M537" s="237"/>
      <c r="N537" s="237"/>
      <c r="O537" s="237"/>
      <c r="Q537" s="237"/>
      <c r="R537" s="237"/>
      <c r="S537" s="237"/>
      <c r="T537" s="237"/>
      <c r="U537" s="119"/>
      <c r="V537" s="119"/>
      <c r="Y537" s="119"/>
    </row>
    <row r="538" spans="5:25" ht="12.75">
      <c r="E538" s="237"/>
      <c r="F538" s="237"/>
      <c r="G538" s="119"/>
      <c r="I538" s="237"/>
      <c r="J538" s="237"/>
      <c r="K538" s="237"/>
      <c r="M538" s="237"/>
      <c r="N538" s="237"/>
      <c r="O538" s="237"/>
      <c r="Q538" s="237"/>
      <c r="R538" s="237"/>
      <c r="S538" s="237"/>
      <c r="T538" s="237"/>
      <c r="U538" s="119"/>
      <c r="V538" s="119"/>
      <c r="Y538" s="119"/>
    </row>
    <row r="539" spans="5:25" ht="12.75">
      <c r="E539" s="237"/>
      <c r="F539" s="237"/>
      <c r="G539" s="119"/>
      <c r="I539" s="237"/>
      <c r="J539" s="237"/>
      <c r="K539" s="237"/>
      <c r="M539" s="237"/>
      <c r="N539" s="237"/>
      <c r="O539" s="237"/>
      <c r="Q539" s="237"/>
      <c r="R539" s="237"/>
      <c r="S539" s="237"/>
      <c r="T539" s="237"/>
      <c r="U539" s="119"/>
      <c r="V539" s="119"/>
      <c r="Y539" s="119"/>
    </row>
    <row r="540" spans="5:25" ht="12.75">
      <c r="E540" s="237"/>
      <c r="F540" s="237"/>
      <c r="G540" s="119"/>
      <c r="I540" s="237"/>
      <c r="J540" s="237"/>
      <c r="K540" s="237"/>
      <c r="M540" s="237"/>
      <c r="N540" s="237"/>
      <c r="O540" s="237"/>
      <c r="Q540" s="237"/>
      <c r="R540" s="237"/>
      <c r="S540" s="237"/>
      <c r="T540" s="237"/>
      <c r="U540" s="119"/>
      <c r="V540" s="119"/>
      <c r="Y540" s="119"/>
    </row>
    <row r="541" spans="5:25" ht="12.75">
      <c r="E541" s="237"/>
      <c r="F541" s="237"/>
      <c r="G541" s="119"/>
      <c r="I541" s="237"/>
      <c r="J541" s="237"/>
      <c r="K541" s="237"/>
      <c r="M541" s="237"/>
      <c r="N541" s="237"/>
      <c r="O541" s="237"/>
      <c r="Q541" s="237"/>
      <c r="R541" s="237"/>
      <c r="S541" s="237"/>
      <c r="T541" s="237"/>
      <c r="U541" s="119"/>
      <c r="V541" s="119"/>
      <c r="Y541" s="119"/>
    </row>
    <row r="542" spans="5:25" ht="12.75">
      <c r="E542" s="237"/>
      <c r="F542" s="237"/>
      <c r="G542" s="119"/>
      <c r="I542" s="237"/>
      <c r="J542" s="237"/>
      <c r="K542" s="237"/>
      <c r="M542" s="237"/>
      <c r="N542" s="237"/>
      <c r="O542" s="237"/>
      <c r="Q542" s="237"/>
      <c r="R542" s="237"/>
      <c r="S542" s="237"/>
      <c r="T542" s="237"/>
      <c r="U542" s="119"/>
      <c r="V542" s="119"/>
      <c r="Y542" s="119"/>
    </row>
    <row r="543" spans="5:25" ht="12.75">
      <c r="E543" s="237"/>
      <c r="F543" s="237"/>
      <c r="G543" s="119"/>
      <c r="I543" s="237"/>
      <c r="J543" s="237"/>
      <c r="K543" s="237"/>
      <c r="M543" s="237"/>
      <c r="N543" s="237"/>
      <c r="O543" s="237"/>
      <c r="Q543" s="237"/>
      <c r="R543" s="237"/>
      <c r="S543" s="237"/>
      <c r="T543" s="237"/>
      <c r="U543" s="119"/>
      <c r="V543" s="119"/>
      <c r="Y543" s="119"/>
    </row>
    <row r="544" spans="5:25" ht="12.75">
      <c r="E544" s="237"/>
      <c r="F544" s="237"/>
      <c r="G544" s="119"/>
      <c r="I544" s="237"/>
      <c r="J544" s="237"/>
      <c r="K544" s="237"/>
      <c r="M544" s="237"/>
      <c r="N544" s="237"/>
      <c r="O544" s="237"/>
      <c r="Q544" s="237"/>
      <c r="R544" s="237"/>
      <c r="S544" s="237"/>
      <c r="T544" s="237"/>
      <c r="U544" s="119"/>
      <c r="V544" s="119"/>
      <c r="Y544" s="119"/>
    </row>
    <row r="545" spans="5:25" ht="12.75">
      <c r="E545" s="237"/>
      <c r="F545" s="237"/>
      <c r="G545" s="119"/>
      <c r="I545" s="237"/>
      <c r="J545" s="237"/>
      <c r="K545" s="237"/>
      <c r="M545" s="237"/>
      <c r="N545" s="237"/>
      <c r="O545" s="237"/>
      <c r="Q545" s="237"/>
      <c r="R545" s="237"/>
      <c r="S545" s="237"/>
      <c r="T545" s="237"/>
      <c r="U545" s="119"/>
      <c r="V545" s="119"/>
      <c r="Y545" s="119"/>
    </row>
    <row r="546" spans="5:25" ht="12.75">
      <c r="E546" s="237"/>
      <c r="F546" s="237"/>
      <c r="G546" s="119"/>
      <c r="I546" s="237"/>
      <c r="J546" s="237"/>
      <c r="K546" s="237"/>
      <c r="M546" s="237"/>
      <c r="N546" s="237"/>
      <c r="O546" s="237"/>
      <c r="Q546" s="237"/>
      <c r="R546" s="237"/>
      <c r="S546" s="237"/>
      <c r="T546" s="237"/>
      <c r="U546" s="119"/>
      <c r="V546" s="119"/>
      <c r="Y546" s="119"/>
    </row>
    <row r="547" spans="5:25" ht="12.75">
      <c r="E547" s="237"/>
      <c r="F547" s="237"/>
      <c r="G547" s="119"/>
      <c r="I547" s="237"/>
      <c r="J547" s="237"/>
      <c r="K547" s="237"/>
      <c r="M547" s="237"/>
      <c r="N547" s="237"/>
      <c r="O547" s="237"/>
      <c r="Q547" s="237"/>
      <c r="R547" s="237"/>
      <c r="S547" s="237"/>
      <c r="T547" s="237"/>
      <c r="U547" s="119"/>
      <c r="V547" s="119"/>
      <c r="Y547" s="119"/>
    </row>
    <row r="548" spans="5:25" ht="12.75">
      <c r="E548" s="237"/>
      <c r="F548" s="237"/>
      <c r="G548" s="119"/>
      <c r="I548" s="237"/>
      <c r="J548" s="237"/>
      <c r="K548" s="237"/>
      <c r="M548" s="237"/>
      <c r="N548" s="237"/>
      <c r="O548" s="237"/>
      <c r="Q548" s="237"/>
      <c r="R548" s="237"/>
      <c r="S548" s="237"/>
      <c r="T548" s="237"/>
      <c r="U548" s="119"/>
      <c r="V548" s="119"/>
      <c r="Y548" s="119"/>
    </row>
    <row r="549" spans="5:25" ht="12.75">
      <c r="E549" s="237"/>
      <c r="F549" s="237"/>
      <c r="G549" s="119"/>
      <c r="I549" s="237"/>
      <c r="J549" s="237"/>
      <c r="K549" s="237"/>
      <c r="M549" s="237"/>
      <c r="N549" s="237"/>
      <c r="O549" s="237"/>
      <c r="Q549" s="237"/>
      <c r="R549" s="237"/>
      <c r="S549" s="237"/>
      <c r="T549" s="237"/>
      <c r="U549" s="119"/>
      <c r="V549" s="119"/>
      <c r="Y549" s="119"/>
    </row>
    <row r="550" spans="5:25" ht="12.75">
      <c r="E550" s="237"/>
      <c r="F550" s="237"/>
      <c r="G550" s="119"/>
      <c r="I550" s="237"/>
      <c r="J550" s="237"/>
      <c r="K550" s="237"/>
      <c r="M550" s="237"/>
      <c r="N550" s="237"/>
      <c r="O550" s="237"/>
      <c r="Q550" s="237"/>
      <c r="R550" s="237"/>
      <c r="S550" s="237"/>
      <c r="T550" s="237"/>
      <c r="U550" s="119"/>
      <c r="V550" s="119"/>
      <c r="Y550" s="119"/>
    </row>
    <row r="551" spans="5:25" ht="12.75">
      <c r="E551" s="237"/>
      <c r="F551" s="237"/>
      <c r="G551" s="119"/>
      <c r="I551" s="237"/>
      <c r="J551" s="237"/>
      <c r="K551" s="237"/>
      <c r="M551" s="237"/>
      <c r="N551" s="237"/>
      <c r="O551" s="237"/>
      <c r="Q551" s="237"/>
      <c r="R551" s="237"/>
      <c r="S551" s="237"/>
      <c r="T551" s="237"/>
      <c r="U551" s="119"/>
      <c r="V551" s="119"/>
      <c r="Y551" s="119"/>
    </row>
    <row r="552" spans="5:25" ht="12.75">
      <c r="E552" s="237"/>
      <c r="F552" s="237"/>
      <c r="G552" s="119"/>
      <c r="I552" s="237"/>
      <c r="J552" s="237"/>
      <c r="K552" s="237"/>
      <c r="M552" s="237"/>
      <c r="N552" s="237"/>
      <c r="O552" s="237"/>
      <c r="Q552" s="237"/>
      <c r="R552" s="237"/>
      <c r="S552" s="237"/>
      <c r="T552" s="237"/>
      <c r="U552" s="119"/>
      <c r="V552" s="119"/>
      <c r="Y552" s="119"/>
    </row>
    <row r="553" spans="5:25" ht="12.75">
      <c r="E553" s="237"/>
      <c r="F553" s="237"/>
      <c r="G553" s="119"/>
      <c r="I553" s="237"/>
      <c r="J553" s="237"/>
      <c r="K553" s="237"/>
      <c r="M553" s="237"/>
      <c r="N553" s="237"/>
      <c r="O553" s="237"/>
      <c r="Q553" s="237"/>
      <c r="R553" s="237"/>
      <c r="S553" s="237"/>
      <c r="T553" s="237"/>
      <c r="U553" s="119"/>
      <c r="V553" s="119"/>
      <c r="Y553" s="119"/>
    </row>
    <row r="554" spans="5:25" ht="12.75">
      <c r="E554" s="237"/>
      <c r="F554" s="237"/>
      <c r="G554" s="119"/>
      <c r="I554" s="237"/>
      <c r="J554" s="237"/>
      <c r="K554" s="237"/>
      <c r="M554" s="237"/>
      <c r="N554" s="237"/>
      <c r="O554" s="237"/>
      <c r="Q554" s="237"/>
      <c r="R554" s="237"/>
      <c r="S554" s="237"/>
      <c r="T554" s="237"/>
      <c r="U554" s="119"/>
      <c r="V554" s="119"/>
      <c r="Y554" s="119"/>
    </row>
    <row r="555" spans="5:25" ht="12.75">
      <c r="E555" s="237"/>
      <c r="F555" s="237"/>
      <c r="G555" s="119"/>
      <c r="I555" s="237"/>
      <c r="J555" s="237"/>
      <c r="K555" s="237"/>
      <c r="M555" s="237"/>
      <c r="N555" s="237"/>
      <c r="O555" s="237"/>
      <c r="Q555" s="237"/>
      <c r="R555" s="237"/>
      <c r="S555" s="237"/>
      <c r="T555" s="237"/>
      <c r="U555" s="119"/>
      <c r="V555" s="119"/>
      <c r="Y555" s="119"/>
    </row>
    <row r="556" spans="5:25" ht="12.75">
      <c r="E556" s="237"/>
      <c r="F556" s="237"/>
      <c r="G556" s="119"/>
      <c r="I556" s="237"/>
      <c r="J556" s="237"/>
      <c r="K556" s="237"/>
      <c r="M556" s="237"/>
      <c r="N556" s="237"/>
      <c r="O556" s="237"/>
      <c r="Q556" s="237"/>
      <c r="R556" s="237"/>
      <c r="S556" s="237"/>
      <c r="T556" s="237"/>
      <c r="U556" s="119"/>
      <c r="V556" s="119"/>
      <c r="Y556" s="119"/>
    </row>
    <row r="557" spans="5:25" ht="12.75">
      <c r="E557" s="237"/>
      <c r="F557" s="237"/>
      <c r="G557" s="119"/>
      <c r="I557" s="237"/>
      <c r="J557" s="237"/>
      <c r="K557" s="237"/>
      <c r="M557" s="237"/>
      <c r="N557" s="237"/>
      <c r="O557" s="237"/>
      <c r="Q557" s="237"/>
      <c r="R557" s="237"/>
      <c r="S557" s="237"/>
      <c r="T557" s="237"/>
      <c r="U557" s="119"/>
      <c r="V557" s="119"/>
      <c r="Y557" s="119"/>
    </row>
    <row r="558" spans="7:25" ht="12.75">
      <c r="G558" s="119"/>
      <c r="U558" s="119"/>
      <c r="V558" s="119"/>
      <c r="Y558" s="119"/>
    </row>
    <row r="559" spans="7:25" ht="12.75">
      <c r="G559" s="119"/>
      <c r="U559" s="119"/>
      <c r="V559" s="119"/>
      <c r="Y559" s="119"/>
    </row>
    <row r="560" spans="7:25" ht="12.75">
      <c r="G560" s="119"/>
      <c r="U560" s="119"/>
      <c r="V560" s="119"/>
      <c r="Y560" s="119"/>
    </row>
    <row r="561" spans="7:25" ht="12.75">
      <c r="G561" s="119"/>
      <c r="U561" s="119"/>
      <c r="V561" s="119"/>
      <c r="Y561" s="119"/>
    </row>
    <row r="562" spans="7:25" ht="12.75">
      <c r="G562" s="119"/>
      <c r="U562" s="119"/>
      <c r="V562" s="119"/>
      <c r="Y562" s="119"/>
    </row>
    <row r="563" spans="7:25" ht="12.75">
      <c r="G563" s="119"/>
      <c r="U563" s="119"/>
      <c r="V563" s="119"/>
      <c r="Y563" s="119"/>
    </row>
    <row r="564" spans="7:25" ht="12.75">
      <c r="G564" s="119"/>
      <c r="U564" s="119"/>
      <c r="V564" s="119"/>
      <c r="Y564" s="119"/>
    </row>
    <row r="565" spans="7:25" ht="12.75">
      <c r="G565" s="119"/>
      <c r="U565" s="119"/>
      <c r="V565" s="119"/>
      <c r="Y565" s="119"/>
    </row>
    <row r="566" spans="7:25" ht="12.75">
      <c r="G566" s="119"/>
      <c r="U566" s="119"/>
      <c r="V566" s="119"/>
      <c r="Y566" s="119"/>
    </row>
    <row r="567" spans="7:25" ht="12.75">
      <c r="G567" s="119"/>
      <c r="U567" s="119"/>
      <c r="V567" s="119"/>
      <c r="Y567" s="119"/>
    </row>
    <row r="568" spans="7:25" ht="12.75">
      <c r="G568" s="119"/>
      <c r="U568" s="119"/>
      <c r="V568" s="119"/>
      <c r="Y568" s="119"/>
    </row>
    <row r="569" spans="7:25" ht="12.75">
      <c r="G569" s="119"/>
      <c r="U569" s="119"/>
      <c r="V569" s="119"/>
      <c r="Y569" s="119"/>
    </row>
    <row r="570" spans="7:25" ht="12.75">
      <c r="G570" s="119"/>
      <c r="U570" s="119"/>
      <c r="V570" s="119"/>
      <c r="Y570" s="119"/>
    </row>
    <row r="571" spans="7:25" ht="12.75">
      <c r="G571" s="119"/>
      <c r="U571" s="119"/>
      <c r="V571" s="119"/>
      <c r="Y571" s="119"/>
    </row>
    <row r="572" spans="7:25" ht="12.75">
      <c r="G572" s="119"/>
      <c r="U572" s="119"/>
      <c r="V572" s="119"/>
      <c r="Y572" s="119"/>
    </row>
    <row r="573" spans="7:25" ht="12.75">
      <c r="G573" s="119"/>
      <c r="U573" s="119"/>
      <c r="V573" s="119"/>
      <c r="Y573" s="119"/>
    </row>
    <row r="574" spans="7:25" ht="12.75">
      <c r="G574" s="119"/>
      <c r="U574" s="119"/>
      <c r="V574" s="119"/>
      <c r="Y574" s="119"/>
    </row>
    <row r="575" spans="7:25" ht="12.75">
      <c r="G575" s="119"/>
      <c r="U575" s="119"/>
      <c r="V575" s="119"/>
      <c r="Y575" s="119"/>
    </row>
    <row r="576" spans="7:25" ht="12.75">
      <c r="G576" s="119"/>
      <c r="U576" s="119"/>
      <c r="V576" s="119"/>
      <c r="Y576" s="119"/>
    </row>
    <row r="577" spans="7:25" ht="12.75">
      <c r="G577" s="119"/>
      <c r="U577" s="119"/>
      <c r="V577" s="119"/>
      <c r="Y577" s="119"/>
    </row>
    <row r="578" spans="7:25" ht="12.75">
      <c r="G578" s="119"/>
      <c r="U578" s="119"/>
      <c r="V578" s="119"/>
      <c r="Y578" s="119"/>
    </row>
    <row r="579" spans="7:25" ht="12.75">
      <c r="G579" s="119"/>
      <c r="U579" s="119"/>
      <c r="V579" s="119"/>
      <c r="Y579" s="119"/>
    </row>
    <row r="580" spans="7:25" ht="12.75">
      <c r="G580" s="119"/>
      <c r="U580" s="119"/>
      <c r="V580" s="119"/>
      <c r="Y580" s="119"/>
    </row>
    <row r="581" spans="7:25" ht="12.75">
      <c r="G581" s="119"/>
      <c r="U581" s="119"/>
      <c r="V581" s="119"/>
      <c r="Y581" s="119"/>
    </row>
    <row r="582" spans="7:25" ht="12.75">
      <c r="G582" s="119"/>
      <c r="U582" s="119"/>
      <c r="V582" s="119"/>
      <c r="Y582" s="119"/>
    </row>
    <row r="583" spans="7:25" ht="12.75">
      <c r="G583" s="119"/>
      <c r="U583" s="119"/>
      <c r="V583" s="119"/>
      <c r="Y583" s="119"/>
    </row>
    <row r="584" spans="7:25" ht="12.75">
      <c r="G584" s="119"/>
      <c r="U584" s="119"/>
      <c r="V584" s="119"/>
      <c r="Y584" s="119"/>
    </row>
    <row r="585" spans="7:25" ht="12.75">
      <c r="G585" s="119"/>
      <c r="U585" s="119"/>
      <c r="V585" s="119"/>
      <c r="Y585" s="119"/>
    </row>
    <row r="586" spans="7:25" ht="12.75">
      <c r="G586" s="119"/>
      <c r="U586" s="119"/>
      <c r="V586" s="119"/>
      <c r="Y586" s="119"/>
    </row>
    <row r="587" spans="7:25" ht="12.75">
      <c r="G587" s="119"/>
      <c r="U587" s="119"/>
      <c r="V587" s="119"/>
      <c r="Y587" s="119"/>
    </row>
    <row r="588" spans="7:25" ht="12.75">
      <c r="G588" s="119"/>
      <c r="U588" s="119"/>
      <c r="V588" s="119"/>
      <c r="Y588" s="119"/>
    </row>
    <row r="589" spans="7:25" ht="12.75">
      <c r="G589" s="119"/>
      <c r="U589" s="119"/>
      <c r="V589" s="119"/>
      <c r="Y589" s="119"/>
    </row>
    <row r="590" spans="7:25" ht="12.75">
      <c r="G590" s="119"/>
      <c r="U590" s="119"/>
      <c r="V590" s="119"/>
      <c r="Y590" s="119"/>
    </row>
    <row r="591" spans="7:25" ht="12.75">
      <c r="G591" s="119"/>
      <c r="U591" s="119"/>
      <c r="V591" s="119"/>
      <c r="Y591" s="119"/>
    </row>
    <row r="592" spans="7:25" ht="12.75">
      <c r="G592" s="119"/>
      <c r="U592" s="119"/>
      <c r="V592" s="119"/>
      <c r="Y592" s="119"/>
    </row>
    <row r="593" spans="7:25" ht="12.75">
      <c r="G593" s="119"/>
      <c r="U593" s="119"/>
      <c r="V593" s="119"/>
      <c r="Y593" s="119"/>
    </row>
    <row r="594" spans="7:25" ht="12.75">
      <c r="G594" s="119"/>
      <c r="U594" s="119"/>
      <c r="V594" s="119"/>
      <c r="Y594" s="119"/>
    </row>
    <row r="595" spans="7:25" ht="12.75">
      <c r="G595" s="119"/>
      <c r="U595" s="119"/>
      <c r="V595" s="119"/>
      <c r="Y595" s="119"/>
    </row>
    <row r="596" spans="7:25" ht="12.75">
      <c r="G596" s="119"/>
      <c r="U596" s="119"/>
      <c r="V596" s="119"/>
      <c r="Y596" s="119"/>
    </row>
    <row r="597" spans="7:25" ht="12.75">
      <c r="G597" s="119"/>
      <c r="U597" s="119"/>
      <c r="V597" s="119"/>
      <c r="Y597" s="119"/>
    </row>
    <row r="598" spans="7:25" ht="12.75">
      <c r="G598" s="119"/>
      <c r="U598" s="119"/>
      <c r="V598" s="119"/>
      <c r="Y598" s="119"/>
    </row>
    <row r="599" spans="7:25" ht="12.75">
      <c r="G599" s="119"/>
      <c r="U599" s="119"/>
      <c r="V599" s="119"/>
      <c r="Y599" s="119"/>
    </row>
    <row r="600" spans="7:25" ht="12.75">
      <c r="G600" s="119"/>
      <c r="U600" s="119"/>
      <c r="V600" s="119"/>
      <c r="Y600" s="119"/>
    </row>
    <row r="601" spans="7:25" ht="12.75">
      <c r="G601" s="119"/>
      <c r="U601" s="119"/>
      <c r="V601" s="119"/>
      <c r="Y601" s="119"/>
    </row>
    <row r="602" spans="7:25" ht="12.75">
      <c r="G602" s="119"/>
      <c r="U602" s="119"/>
      <c r="V602" s="119"/>
      <c r="Y602" s="119"/>
    </row>
    <row r="603" spans="7:25" ht="12.75">
      <c r="G603" s="119"/>
      <c r="U603" s="119"/>
      <c r="V603" s="119"/>
      <c r="Y603" s="119"/>
    </row>
    <row r="604" spans="7:25" ht="12.75">
      <c r="G604" s="119"/>
      <c r="U604" s="119"/>
      <c r="V604" s="119"/>
      <c r="Y604" s="119"/>
    </row>
    <row r="605" spans="7:25" ht="12.75">
      <c r="G605" s="119"/>
      <c r="U605" s="119"/>
      <c r="V605" s="119"/>
      <c r="Y605" s="119"/>
    </row>
    <row r="606" spans="7:25" ht="12.75">
      <c r="G606" s="119"/>
      <c r="U606" s="119"/>
      <c r="V606" s="119"/>
      <c r="Y606" s="119"/>
    </row>
    <row r="607" spans="7:25" ht="12.75">
      <c r="G607" s="119"/>
      <c r="U607" s="119"/>
      <c r="V607" s="119"/>
      <c r="Y607" s="119"/>
    </row>
    <row r="608" spans="7:25" ht="12.75">
      <c r="G608" s="119"/>
      <c r="U608" s="119"/>
      <c r="V608" s="119"/>
      <c r="Y608" s="119"/>
    </row>
    <row r="609" spans="7:25" ht="12.75">
      <c r="G609" s="119"/>
      <c r="U609" s="119"/>
      <c r="V609" s="119"/>
      <c r="Y609" s="119"/>
    </row>
    <row r="610" spans="7:25" ht="12.75">
      <c r="G610" s="119"/>
      <c r="U610" s="119"/>
      <c r="V610" s="119"/>
      <c r="Y610" s="119"/>
    </row>
    <row r="611" spans="7:25" ht="12.75">
      <c r="G611" s="119"/>
      <c r="U611" s="119"/>
      <c r="V611" s="119"/>
      <c r="Y611" s="119"/>
    </row>
    <row r="612" spans="7:25" ht="12.75">
      <c r="G612" s="119"/>
      <c r="U612" s="119"/>
      <c r="V612" s="119"/>
      <c r="Y612" s="119"/>
    </row>
    <row r="613" spans="7:25" ht="12.75">
      <c r="G613" s="119"/>
      <c r="U613" s="119"/>
      <c r="V613" s="119"/>
      <c r="Y613" s="119"/>
    </row>
    <row r="614" spans="7:25" ht="12.75">
      <c r="G614" s="119"/>
      <c r="U614" s="119"/>
      <c r="V614" s="119"/>
      <c r="Y614" s="119"/>
    </row>
    <row r="615" spans="7:25" ht="12.75">
      <c r="G615" s="119"/>
      <c r="U615" s="119"/>
      <c r="V615" s="119"/>
      <c r="Y615" s="119"/>
    </row>
    <row r="616" spans="7:25" ht="12.75">
      <c r="G616" s="119"/>
      <c r="U616" s="119"/>
      <c r="V616" s="119"/>
      <c r="Y616" s="119"/>
    </row>
    <row r="617" spans="7:25" ht="12.75">
      <c r="G617" s="119"/>
      <c r="U617" s="119"/>
      <c r="V617" s="119"/>
      <c r="Y617" s="119"/>
    </row>
    <row r="618" spans="7:25" ht="12.75">
      <c r="G618" s="119"/>
      <c r="U618" s="119"/>
      <c r="V618" s="119"/>
      <c r="Y618" s="119"/>
    </row>
    <row r="619" spans="7:25" ht="12.75">
      <c r="G619" s="119"/>
      <c r="U619" s="119"/>
      <c r="V619" s="119"/>
      <c r="Y619" s="119"/>
    </row>
    <row r="620" spans="7:25" ht="12.75">
      <c r="G620" s="119"/>
      <c r="U620" s="119"/>
      <c r="V620" s="119"/>
      <c r="Y620" s="119"/>
    </row>
    <row r="621" spans="7:25" ht="12.75">
      <c r="G621" s="119"/>
      <c r="U621" s="119"/>
      <c r="V621" s="119"/>
      <c r="Y621" s="119"/>
    </row>
    <row r="622" spans="7:25" ht="12.75">
      <c r="G622" s="119"/>
      <c r="U622" s="119"/>
      <c r="V622" s="119"/>
      <c r="Y622" s="119"/>
    </row>
    <row r="623" spans="7:25" ht="12.75">
      <c r="G623" s="119"/>
      <c r="U623" s="119"/>
      <c r="V623" s="119"/>
      <c r="Y623" s="119"/>
    </row>
    <row r="624" spans="7:25" ht="12.75">
      <c r="G624" s="119"/>
      <c r="U624" s="119"/>
      <c r="V624" s="119"/>
      <c r="Y624" s="119"/>
    </row>
    <row r="625" spans="7:25" ht="12.75">
      <c r="G625" s="119"/>
      <c r="U625" s="119"/>
      <c r="V625" s="119"/>
      <c r="Y625" s="119"/>
    </row>
    <row r="626" spans="7:25" ht="12.75">
      <c r="G626" s="119"/>
      <c r="U626" s="119"/>
      <c r="V626" s="119"/>
      <c r="Y626" s="119"/>
    </row>
    <row r="627" spans="7:25" ht="12.75">
      <c r="G627" s="119"/>
      <c r="U627" s="119"/>
      <c r="V627" s="119"/>
      <c r="Y627" s="119"/>
    </row>
    <row r="628" spans="7:25" ht="12.75">
      <c r="G628" s="119"/>
      <c r="U628" s="119"/>
      <c r="V628" s="119"/>
      <c r="Y628" s="119"/>
    </row>
    <row r="629" spans="7:25" ht="12.75">
      <c r="G629" s="119"/>
      <c r="U629" s="119"/>
      <c r="V629" s="119"/>
      <c r="Y629" s="119"/>
    </row>
    <row r="630" spans="7:25" ht="12.75">
      <c r="G630" s="119"/>
      <c r="U630" s="119"/>
      <c r="V630" s="119"/>
      <c r="Y630" s="119"/>
    </row>
    <row r="631" spans="7:25" ht="12.75">
      <c r="G631" s="119"/>
      <c r="U631" s="119"/>
      <c r="V631" s="119"/>
      <c r="Y631" s="119"/>
    </row>
    <row r="632" spans="7:25" ht="12.75">
      <c r="G632" s="119"/>
      <c r="U632" s="119"/>
      <c r="V632" s="119"/>
      <c r="Y632" s="119"/>
    </row>
    <row r="633" spans="7:25" ht="12.75">
      <c r="G633" s="119"/>
      <c r="U633" s="119"/>
      <c r="V633" s="119"/>
      <c r="Y633" s="119"/>
    </row>
    <row r="634" spans="7:25" ht="12.75">
      <c r="G634" s="119"/>
      <c r="U634" s="119"/>
      <c r="V634" s="119"/>
      <c r="Y634" s="119"/>
    </row>
    <row r="635" spans="7:25" ht="12.75">
      <c r="G635" s="119"/>
      <c r="U635" s="119"/>
      <c r="V635" s="119"/>
      <c r="Y635" s="119"/>
    </row>
    <row r="636" spans="7:25" ht="12.75">
      <c r="G636" s="119"/>
      <c r="U636" s="119"/>
      <c r="V636" s="119"/>
      <c r="Y636" s="119"/>
    </row>
    <row r="637" spans="7:25" ht="12.75">
      <c r="G637" s="119"/>
      <c r="U637" s="119"/>
      <c r="V637" s="119"/>
      <c r="Y637" s="119"/>
    </row>
    <row r="638" spans="7:25" ht="12.75">
      <c r="G638" s="119"/>
      <c r="U638" s="119"/>
      <c r="V638" s="119"/>
      <c r="Y638" s="119"/>
    </row>
    <row r="639" spans="7:25" ht="12.75">
      <c r="G639" s="119"/>
      <c r="U639" s="119"/>
      <c r="V639" s="119"/>
      <c r="Y639" s="119"/>
    </row>
    <row r="640" spans="7:25" ht="12.75">
      <c r="G640" s="119"/>
      <c r="U640" s="119"/>
      <c r="V640" s="119"/>
      <c r="Y640" s="119"/>
    </row>
    <row r="641" spans="7:25" ht="12.75">
      <c r="G641" s="119"/>
      <c r="U641" s="119"/>
      <c r="V641" s="119"/>
      <c r="Y641" s="119"/>
    </row>
    <row r="642" spans="7:25" ht="12.75">
      <c r="G642" s="119"/>
      <c r="U642" s="119"/>
      <c r="V642" s="119"/>
      <c r="Y642" s="119"/>
    </row>
    <row r="643" spans="7:25" ht="12.75">
      <c r="G643" s="119"/>
      <c r="U643" s="119"/>
      <c r="V643" s="119"/>
      <c r="Y643" s="119"/>
    </row>
    <row r="644" spans="7:25" ht="12.75">
      <c r="G644" s="119"/>
      <c r="U644" s="119"/>
      <c r="V644" s="119"/>
      <c r="Y644" s="119"/>
    </row>
    <row r="645" spans="7:25" ht="12.75">
      <c r="G645" s="119"/>
      <c r="U645" s="119"/>
      <c r="V645" s="119"/>
      <c r="Y645" s="119"/>
    </row>
    <row r="646" spans="7:25" ht="12.75">
      <c r="G646" s="119"/>
      <c r="U646" s="119"/>
      <c r="V646" s="119"/>
      <c r="Y646" s="119"/>
    </row>
    <row r="647" spans="7:25" ht="12.75">
      <c r="G647" s="119"/>
      <c r="U647" s="119"/>
      <c r="V647" s="119"/>
      <c r="Y647" s="119"/>
    </row>
    <row r="648" spans="7:25" ht="12.75">
      <c r="G648" s="119"/>
      <c r="U648" s="119"/>
      <c r="V648" s="119"/>
      <c r="Y648" s="119"/>
    </row>
    <row r="649" spans="7:25" ht="12.75">
      <c r="G649" s="119"/>
      <c r="U649" s="119"/>
      <c r="V649" s="119"/>
      <c r="Y649" s="119"/>
    </row>
    <row r="650" spans="7:25" ht="12.75">
      <c r="G650" s="119"/>
      <c r="U650" s="119"/>
      <c r="V650" s="119"/>
      <c r="Y650" s="119"/>
    </row>
    <row r="651" spans="7:25" ht="12.75">
      <c r="G651" s="119"/>
      <c r="U651" s="119"/>
      <c r="V651" s="119"/>
      <c r="Y651" s="119"/>
    </row>
    <row r="652" spans="7:25" ht="12.75">
      <c r="G652" s="119"/>
      <c r="U652" s="119"/>
      <c r="V652" s="119"/>
      <c r="Y652" s="119"/>
    </row>
    <row r="653" spans="7:25" ht="12.75">
      <c r="G653" s="119"/>
      <c r="U653" s="119"/>
      <c r="V653" s="119"/>
      <c r="Y653" s="119"/>
    </row>
    <row r="654" spans="7:25" ht="12.75">
      <c r="G654" s="119"/>
      <c r="U654" s="119"/>
      <c r="V654" s="119"/>
      <c r="Y654" s="119"/>
    </row>
    <row r="655" spans="7:25" ht="12.75">
      <c r="G655" s="119"/>
      <c r="U655" s="119"/>
      <c r="V655" s="119"/>
      <c r="Y655" s="119"/>
    </row>
    <row r="656" spans="7:25" ht="12.75">
      <c r="G656" s="119"/>
      <c r="U656" s="119"/>
      <c r="V656" s="119"/>
      <c r="Y656" s="119"/>
    </row>
    <row r="657" spans="7:25" ht="12.75">
      <c r="G657" s="119"/>
      <c r="U657" s="119"/>
      <c r="V657" s="119"/>
      <c r="Y657" s="119"/>
    </row>
    <row r="658" spans="7:25" ht="12.75">
      <c r="G658" s="119"/>
      <c r="U658" s="119"/>
      <c r="V658" s="119"/>
      <c r="Y658" s="119"/>
    </row>
    <row r="659" spans="7:25" ht="12.75">
      <c r="G659" s="119"/>
      <c r="U659" s="119"/>
      <c r="V659" s="119"/>
      <c r="Y659" s="119"/>
    </row>
    <row r="660" spans="7:25" ht="12.75">
      <c r="G660" s="119"/>
      <c r="U660" s="119"/>
      <c r="V660" s="119"/>
      <c r="Y660" s="119"/>
    </row>
    <row r="661" spans="7:25" ht="12.75">
      <c r="G661" s="119"/>
      <c r="U661" s="119"/>
      <c r="V661" s="119"/>
      <c r="Y661" s="119"/>
    </row>
    <row r="662" spans="7:25" ht="12.75">
      <c r="G662" s="119"/>
      <c r="U662" s="119"/>
      <c r="V662" s="119"/>
      <c r="Y662" s="119"/>
    </row>
    <row r="663" spans="7:25" ht="12.75">
      <c r="G663" s="119"/>
      <c r="U663" s="119"/>
      <c r="V663" s="119"/>
      <c r="Y663" s="119"/>
    </row>
    <row r="664" spans="7:25" ht="12.75">
      <c r="G664" s="119"/>
      <c r="U664" s="119"/>
      <c r="V664" s="119"/>
      <c r="Y664" s="119"/>
    </row>
    <row r="665" spans="7:25" ht="12.75">
      <c r="G665" s="119"/>
      <c r="U665" s="119"/>
      <c r="V665" s="119"/>
      <c r="Y665" s="119"/>
    </row>
    <row r="666" spans="7:25" ht="12.75">
      <c r="G666" s="119"/>
      <c r="U666" s="119"/>
      <c r="V666" s="119"/>
      <c r="Y666" s="119"/>
    </row>
    <row r="667" spans="7:25" ht="12.75">
      <c r="G667" s="119"/>
      <c r="U667" s="119"/>
      <c r="V667" s="119"/>
      <c r="Y667" s="119"/>
    </row>
    <row r="668" spans="7:25" ht="12.75">
      <c r="G668" s="119"/>
      <c r="U668" s="119"/>
      <c r="V668" s="119"/>
      <c r="Y668" s="119"/>
    </row>
    <row r="669" spans="7:25" ht="12.75">
      <c r="G669" s="119"/>
      <c r="U669" s="119"/>
      <c r="V669" s="119"/>
      <c r="Y669" s="119"/>
    </row>
    <row r="670" spans="7:25" ht="12.75">
      <c r="G670" s="119"/>
      <c r="U670" s="119"/>
      <c r="V670" s="119"/>
      <c r="Y670" s="119"/>
    </row>
    <row r="671" spans="7:25" ht="12.75">
      <c r="G671" s="119"/>
      <c r="U671" s="119"/>
      <c r="V671" s="119"/>
      <c r="Y671" s="119"/>
    </row>
    <row r="672" spans="7:25" ht="12.75">
      <c r="G672" s="119"/>
      <c r="U672" s="119"/>
      <c r="V672" s="119"/>
      <c r="Y672" s="119"/>
    </row>
    <row r="673" spans="7:25" ht="12.75">
      <c r="G673" s="119"/>
      <c r="U673" s="119"/>
      <c r="V673" s="119"/>
      <c r="Y673" s="119"/>
    </row>
    <row r="674" spans="7:25" ht="12.75">
      <c r="G674" s="119"/>
      <c r="U674" s="119"/>
      <c r="V674" s="119"/>
      <c r="Y674" s="119"/>
    </row>
    <row r="675" spans="7:25" ht="12.75">
      <c r="G675" s="119"/>
      <c r="U675" s="119"/>
      <c r="V675" s="119"/>
      <c r="Y675" s="119"/>
    </row>
    <row r="676" spans="7:25" ht="12.75">
      <c r="G676" s="119"/>
      <c r="U676" s="119"/>
      <c r="V676" s="119"/>
      <c r="Y676" s="119"/>
    </row>
    <row r="677" spans="7:25" ht="12.75">
      <c r="G677" s="119"/>
      <c r="U677" s="119"/>
      <c r="V677" s="119"/>
      <c r="Y677" s="119"/>
    </row>
    <row r="678" spans="7:25" ht="12.75">
      <c r="G678" s="119"/>
      <c r="U678" s="119"/>
      <c r="V678" s="119"/>
      <c r="Y678" s="119"/>
    </row>
    <row r="679" spans="7:25" ht="12.75">
      <c r="G679" s="119"/>
      <c r="U679" s="119"/>
      <c r="V679" s="119"/>
      <c r="Y679" s="119"/>
    </row>
    <row r="680" spans="7:25" ht="12.75">
      <c r="G680" s="119"/>
      <c r="U680" s="119"/>
      <c r="V680" s="119"/>
      <c r="Y680" s="119"/>
    </row>
    <row r="681" spans="7:25" ht="12.75">
      <c r="G681" s="119"/>
      <c r="U681" s="119"/>
      <c r="V681" s="119"/>
      <c r="Y681" s="119"/>
    </row>
    <row r="682" spans="7:25" ht="12.75">
      <c r="G682" s="119"/>
      <c r="U682" s="119"/>
      <c r="V682" s="119"/>
      <c r="Y682" s="119"/>
    </row>
    <row r="683" spans="7:25" ht="12.75">
      <c r="G683" s="119"/>
      <c r="U683" s="119"/>
      <c r="V683" s="119"/>
      <c r="Y683" s="119"/>
    </row>
    <row r="684" spans="7:25" ht="12.75">
      <c r="G684" s="119"/>
      <c r="U684" s="119"/>
      <c r="V684" s="119"/>
      <c r="Y684" s="119"/>
    </row>
    <row r="685" spans="7:25" ht="12.75">
      <c r="G685" s="119"/>
      <c r="U685" s="119"/>
      <c r="V685" s="119"/>
      <c r="Y685" s="119"/>
    </row>
    <row r="686" spans="7:25" ht="12.75">
      <c r="G686" s="119"/>
      <c r="U686" s="119"/>
      <c r="V686" s="119"/>
      <c r="Y686" s="119"/>
    </row>
    <row r="687" spans="7:25" ht="12.75">
      <c r="G687" s="119"/>
      <c r="U687" s="119"/>
      <c r="V687" s="119"/>
      <c r="Y687" s="119"/>
    </row>
    <row r="688" spans="7:25" ht="12.75">
      <c r="G688" s="119"/>
      <c r="U688" s="119"/>
      <c r="V688" s="119"/>
      <c r="Y688" s="119"/>
    </row>
    <row r="689" spans="7:25" ht="12.75">
      <c r="G689" s="119"/>
      <c r="U689" s="119"/>
      <c r="V689" s="119"/>
      <c r="Y689" s="119"/>
    </row>
    <row r="690" spans="7:25" ht="12.75">
      <c r="G690" s="119"/>
      <c r="U690" s="119"/>
      <c r="V690" s="119"/>
      <c r="Y690" s="119"/>
    </row>
    <row r="691" spans="7:25" ht="12.75">
      <c r="G691" s="119"/>
      <c r="U691" s="119"/>
      <c r="V691" s="119"/>
      <c r="Y691" s="119"/>
    </row>
    <row r="692" spans="7:25" ht="12.75">
      <c r="G692" s="119"/>
      <c r="U692" s="119"/>
      <c r="V692" s="119"/>
      <c r="Y692" s="119"/>
    </row>
    <row r="693" spans="7:25" ht="12.75">
      <c r="G693" s="119"/>
      <c r="U693" s="119"/>
      <c r="V693" s="119"/>
      <c r="Y693" s="119"/>
    </row>
    <row r="694" spans="7:25" ht="12.75">
      <c r="G694" s="119"/>
      <c r="U694" s="119"/>
      <c r="V694" s="119"/>
      <c r="Y694" s="119"/>
    </row>
    <row r="695" spans="7:25" ht="12.75">
      <c r="G695" s="119"/>
      <c r="U695" s="119"/>
      <c r="V695" s="119"/>
      <c r="Y695" s="119"/>
    </row>
    <row r="696" spans="7:25" ht="12.75">
      <c r="G696" s="119"/>
      <c r="U696" s="119"/>
      <c r="V696" s="119"/>
      <c r="Y696" s="119"/>
    </row>
    <row r="697" spans="7:25" ht="12.75">
      <c r="G697" s="119"/>
      <c r="U697" s="119"/>
      <c r="V697" s="119"/>
      <c r="Y697" s="119"/>
    </row>
    <row r="698" spans="7:25" ht="12.75">
      <c r="G698" s="119"/>
      <c r="U698" s="119"/>
      <c r="V698" s="119"/>
      <c r="Y698" s="119"/>
    </row>
    <row r="699" spans="7:25" ht="12.75">
      <c r="G699" s="119"/>
      <c r="U699" s="119"/>
      <c r="V699" s="119"/>
      <c r="Y699" s="119"/>
    </row>
    <row r="700" spans="7:25" ht="12.75">
      <c r="G700" s="119"/>
      <c r="U700" s="119"/>
      <c r="V700" s="119"/>
      <c r="Y700" s="119"/>
    </row>
    <row r="701" spans="7:25" ht="12.75">
      <c r="G701" s="119"/>
      <c r="U701" s="119"/>
      <c r="V701" s="119"/>
      <c r="Y701" s="119"/>
    </row>
    <row r="702" spans="7:25" ht="12.75">
      <c r="G702" s="119"/>
      <c r="U702" s="119"/>
      <c r="V702" s="119"/>
      <c r="Y702" s="119"/>
    </row>
    <row r="703" spans="7:25" ht="12.75">
      <c r="G703" s="119"/>
      <c r="U703" s="119"/>
      <c r="V703" s="119"/>
      <c r="Y703" s="119"/>
    </row>
    <row r="704" spans="7:25" ht="12.75">
      <c r="G704" s="119"/>
      <c r="U704" s="119"/>
      <c r="V704" s="119"/>
      <c r="Y704" s="119"/>
    </row>
    <row r="705" spans="7:25" ht="12.75">
      <c r="G705" s="119"/>
      <c r="U705" s="119"/>
      <c r="V705" s="119"/>
      <c r="Y705" s="119"/>
    </row>
    <row r="706" spans="7:25" ht="12.75">
      <c r="G706" s="119"/>
      <c r="U706" s="119"/>
      <c r="V706" s="119"/>
      <c r="Y706" s="119"/>
    </row>
    <row r="707" spans="7:25" ht="12.75">
      <c r="G707" s="119"/>
      <c r="U707" s="119"/>
      <c r="V707" s="119"/>
      <c r="Y707" s="119"/>
    </row>
    <row r="708" spans="7:25" ht="12.75">
      <c r="G708" s="119"/>
      <c r="U708" s="119"/>
      <c r="V708" s="119"/>
      <c r="Y708" s="119"/>
    </row>
    <row r="709" spans="7:25" ht="12.75">
      <c r="G709" s="119"/>
      <c r="U709" s="119"/>
      <c r="V709" s="119"/>
      <c r="Y709" s="119"/>
    </row>
    <row r="710" spans="7:25" ht="12.75">
      <c r="G710" s="119"/>
      <c r="U710" s="119"/>
      <c r="V710" s="119"/>
      <c r="Y710" s="119"/>
    </row>
    <row r="711" spans="7:25" ht="12.75">
      <c r="G711" s="119"/>
      <c r="U711" s="119"/>
      <c r="V711" s="119"/>
      <c r="Y711" s="119"/>
    </row>
    <row r="712" spans="7:25" ht="12.75">
      <c r="G712" s="119"/>
      <c r="U712" s="119"/>
      <c r="V712" s="119"/>
      <c r="Y712" s="119"/>
    </row>
    <row r="713" spans="7:25" ht="12.75">
      <c r="G713" s="119"/>
      <c r="U713" s="119"/>
      <c r="V713" s="119"/>
      <c r="Y713" s="119"/>
    </row>
    <row r="714" spans="7:25" ht="12.75">
      <c r="G714" s="119"/>
      <c r="U714" s="119"/>
      <c r="V714" s="119"/>
      <c r="Y714" s="119"/>
    </row>
    <row r="715" spans="7:25" ht="12.75">
      <c r="G715" s="119"/>
      <c r="U715" s="119"/>
      <c r="V715" s="119"/>
      <c r="Y715" s="119"/>
    </row>
    <row r="716" spans="7:25" ht="12.75">
      <c r="G716" s="119"/>
      <c r="U716" s="119"/>
      <c r="V716" s="119"/>
      <c r="Y716" s="119"/>
    </row>
    <row r="717" spans="7:25" ht="12.75">
      <c r="G717" s="119"/>
      <c r="U717" s="119"/>
      <c r="V717" s="119"/>
      <c r="Y717" s="119"/>
    </row>
    <row r="718" spans="7:25" ht="12.75">
      <c r="G718" s="119"/>
      <c r="U718" s="119"/>
      <c r="V718" s="119"/>
      <c r="Y718" s="119"/>
    </row>
    <row r="719" spans="7:25" ht="12.75">
      <c r="G719" s="119"/>
      <c r="U719" s="119"/>
      <c r="V719" s="119"/>
      <c r="Y719" s="119"/>
    </row>
    <row r="720" spans="7:25" ht="12.75">
      <c r="G720" s="119"/>
      <c r="U720" s="119"/>
      <c r="V720" s="119"/>
      <c r="Y720" s="119"/>
    </row>
    <row r="721" spans="7:25" ht="12.75">
      <c r="G721" s="119"/>
      <c r="U721" s="119"/>
      <c r="V721" s="119"/>
      <c r="Y721" s="119"/>
    </row>
    <row r="722" spans="7:25" ht="12.75">
      <c r="G722" s="119"/>
      <c r="U722" s="119"/>
      <c r="V722" s="119"/>
      <c r="Y722" s="119"/>
    </row>
    <row r="723" spans="7:25" ht="12.75">
      <c r="G723" s="119"/>
      <c r="U723" s="119"/>
      <c r="V723" s="119"/>
      <c r="Y723" s="119"/>
    </row>
    <row r="724" spans="7:25" ht="12.75">
      <c r="G724" s="119"/>
      <c r="U724" s="119"/>
      <c r="V724" s="119"/>
      <c r="Y724" s="119"/>
    </row>
    <row r="725" spans="7:25" ht="12.75">
      <c r="G725" s="119"/>
      <c r="U725" s="119"/>
      <c r="V725" s="119"/>
      <c r="Y725" s="119"/>
    </row>
    <row r="726" spans="7:25" ht="12.75">
      <c r="G726" s="119"/>
      <c r="U726" s="119"/>
      <c r="V726" s="119"/>
      <c r="Y726" s="119"/>
    </row>
    <row r="727" spans="7:25" ht="12.75">
      <c r="G727" s="119"/>
      <c r="U727" s="119"/>
      <c r="V727" s="119"/>
      <c r="Y727" s="119"/>
    </row>
    <row r="728" spans="7:25" ht="12.75">
      <c r="G728" s="119"/>
      <c r="U728" s="119"/>
      <c r="V728" s="119"/>
      <c r="Y728" s="119"/>
    </row>
    <row r="729" spans="7:25" ht="12.75">
      <c r="G729" s="119"/>
      <c r="U729" s="119"/>
      <c r="V729" s="119"/>
      <c r="Y729" s="119"/>
    </row>
    <row r="730" spans="7:25" ht="12.75">
      <c r="G730" s="119"/>
      <c r="U730" s="119"/>
      <c r="V730" s="119"/>
      <c r="Y730" s="119"/>
    </row>
    <row r="731" spans="7:25" ht="12.75">
      <c r="G731" s="119"/>
      <c r="U731" s="119"/>
      <c r="V731" s="119"/>
      <c r="Y731" s="119"/>
    </row>
    <row r="732" spans="7:25" ht="12.75">
      <c r="G732" s="119"/>
      <c r="U732" s="119"/>
      <c r="V732" s="119"/>
      <c r="Y732" s="119"/>
    </row>
    <row r="733" spans="7:25" ht="12.75">
      <c r="G733" s="119"/>
      <c r="U733" s="119"/>
      <c r="V733" s="119"/>
      <c r="Y733" s="119"/>
    </row>
    <row r="734" spans="7:25" ht="12.75">
      <c r="G734" s="119"/>
      <c r="U734" s="119"/>
      <c r="V734" s="119"/>
      <c r="Y734" s="119"/>
    </row>
    <row r="735" spans="7:25" ht="12.75">
      <c r="G735" s="119"/>
      <c r="U735" s="119"/>
      <c r="V735" s="119"/>
      <c r="Y735" s="119"/>
    </row>
    <row r="736" spans="7:25" ht="12.75">
      <c r="G736" s="119"/>
      <c r="U736" s="119"/>
      <c r="V736" s="119"/>
      <c r="Y736" s="119"/>
    </row>
    <row r="737" spans="7:25" ht="12.75">
      <c r="G737" s="119"/>
      <c r="U737" s="119"/>
      <c r="V737" s="119"/>
      <c r="Y737" s="119"/>
    </row>
    <row r="738" spans="7:25" ht="12.75">
      <c r="G738" s="119"/>
      <c r="U738" s="119"/>
      <c r="V738" s="119"/>
      <c r="Y738" s="119"/>
    </row>
    <row r="739" spans="7:25" ht="12.75">
      <c r="G739" s="119"/>
      <c r="U739" s="119"/>
      <c r="V739" s="119"/>
      <c r="Y739" s="119"/>
    </row>
    <row r="740" spans="7:25" ht="12.75">
      <c r="G740" s="119"/>
      <c r="U740" s="119"/>
      <c r="V740" s="119"/>
      <c r="Y740" s="119"/>
    </row>
    <row r="741" spans="7:25" ht="12.75">
      <c r="G741" s="119"/>
      <c r="U741" s="119"/>
      <c r="V741" s="119"/>
      <c r="Y741" s="119"/>
    </row>
    <row r="742" spans="7:25" ht="12.75">
      <c r="G742" s="119"/>
      <c r="U742" s="119"/>
      <c r="V742" s="119"/>
      <c r="Y742" s="119"/>
    </row>
    <row r="743" spans="7:25" ht="12.75">
      <c r="G743" s="119"/>
      <c r="U743" s="119"/>
      <c r="V743" s="119"/>
      <c r="Y743" s="119"/>
    </row>
    <row r="744" spans="7:25" ht="12.75">
      <c r="G744" s="119"/>
      <c r="U744" s="119"/>
      <c r="V744" s="119"/>
      <c r="Y744" s="119"/>
    </row>
    <row r="745" spans="7:25" ht="12.75">
      <c r="G745" s="119"/>
      <c r="U745" s="119"/>
      <c r="V745" s="119"/>
      <c r="Y745" s="119"/>
    </row>
    <row r="746" spans="7:25" ht="12.75">
      <c r="G746" s="119"/>
      <c r="U746" s="119"/>
      <c r="V746" s="119"/>
      <c r="Y746" s="119"/>
    </row>
    <row r="747" spans="7:25" ht="12.75">
      <c r="G747" s="119"/>
      <c r="U747" s="119"/>
      <c r="V747" s="119"/>
      <c r="Y747" s="119"/>
    </row>
    <row r="748" spans="7:25" ht="12.75">
      <c r="G748" s="119"/>
      <c r="U748" s="119"/>
      <c r="V748" s="119"/>
      <c r="Y748" s="119"/>
    </row>
    <row r="749" spans="7:25" ht="12.75">
      <c r="G749" s="119"/>
      <c r="U749" s="119"/>
      <c r="V749" s="119"/>
      <c r="Y749" s="119"/>
    </row>
    <row r="750" spans="7:25" ht="12.75">
      <c r="G750" s="119"/>
      <c r="U750" s="119"/>
      <c r="V750" s="119"/>
      <c r="Y750" s="119"/>
    </row>
    <row r="751" spans="7:25" ht="12.75">
      <c r="G751" s="119"/>
      <c r="U751" s="119"/>
      <c r="V751" s="119"/>
      <c r="Y751" s="119"/>
    </row>
    <row r="752" spans="7:25" ht="12.75">
      <c r="G752" s="119"/>
      <c r="U752" s="119"/>
      <c r="V752" s="119"/>
      <c r="Y752" s="119"/>
    </row>
    <row r="753" spans="7:25" ht="12.75">
      <c r="G753" s="119"/>
      <c r="U753" s="119"/>
      <c r="V753" s="119"/>
      <c r="Y753" s="119"/>
    </row>
    <row r="754" spans="7:25" ht="12.75">
      <c r="G754" s="119"/>
      <c r="U754" s="119"/>
      <c r="V754" s="119"/>
      <c r="Y754" s="119"/>
    </row>
    <row r="755" spans="7:25" ht="12.75">
      <c r="G755" s="119"/>
      <c r="U755" s="119"/>
      <c r="V755" s="119"/>
      <c r="Y755" s="119"/>
    </row>
    <row r="756" spans="7:25" ht="12.75">
      <c r="G756" s="119"/>
      <c r="U756" s="119"/>
      <c r="V756" s="119"/>
      <c r="Y756" s="119"/>
    </row>
    <row r="757" spans="7:25" ht="12.75">
      <c r="G757" s="119"/>
      <c r="U757" s="119"/>
      <c r="V757" s="119"/>
      <c r="Y757" s="119"/>
    </row>
    <row r="758" spans="7:25" ht="12.75">
      <c r="G758" s="119"/>
      <c r="U758" s="119"/>
      <c r="V758" s="119"/>
      <c r="Y758" s="119"/>
    </row>
    <row r="759" spans="7:25" ht="12.75">
      <c r="G759" s="119"/>
      <c r="U759" s="119"/>
      <c r="V759" s="119"/>
      <c r="Y759" s="119"/>
    </row>
    <row r="760" spans="7:25" ht="12.75">
      <c r="G760" s="119"/>
      <c r="U760" s="119"/>
      <c r="V760" s="119"/>
      <c r="Y760" s="119"/>
    </row>
    <row r="761" spans="7:25" ht="12.75">
      <c r="G761" s="119"/>
      <c r="U761" s="119"/>
      <c r="V761" s="119"/>
      <c r="Y761" s="119"/>
    </row>
    <row r="762" spans="7:25" ht="12.75">
      <c r="G762" s="119"/>
      <c r="U762" s="119"/>
      <c r="V762" s="119"/>
      <c r="Y762" s="119"/>
    </row>
    <row r="763" spans="7:25" ht="12.75">
      <c r="G763" s="119"/>
      <c r="U763" s="119"/>
      <c r="V763" s="119"/>
      <c r="Y763" s="119"/>
    </row>
    <row r="764" spans="7:25" ht="12.75">
      <c r="G764" s="119"/>
      <c r="U764" s="119"/>
      <c r="V764" s="119"/>
      <c r="Y764" s="119"/>
    </row>
    <row r="765" spans="7:25" ht="12.75">
      <c r="G765" s="119"/>
      <c r="U765" s="119"/>
      <c r="V765" s="119"/>
      <c r="Y765" s="119"/>
    </row>
    <row r="766" spans="7:25" ht="12.75">
      <c r="G766" s="119"/>
      <c r="U766" s="119"/>
      <c r="V766" s="119"/>
      <c r="Y766" s="119"/>
    </row>
    <row r="767" spans="7:25" ht="12.75">
      <c r="G767" s="119"/>
      <c r="U767" s="119"/>
      <c r="V767" s="119"/>
      <c r="Y767" s="119"/>
    </row>
    <row r="768" spans="7:25" ht="12.75">
      <c r="G768" s="119"/>
      <c r="U768" s="119"/>
      <c r="V768" s="119"/>
      <c r="Y768" s="119"/>
    </row>
    <row r="769" spans="7:25" ht="12.75">
      <c r="G769" s="119"/>
      <c r="U769" s="119"/>
      <c r="V769" s="119"/>
      <c r="Y769" s="119"/>
    </row>
    <row r="770" spans="7:25" ht="12.75">
      <c r="G770" s="119"/>
      <c r="U770" s="119"/>
      <c r="V770" s="119"/>
      <c r="Y770" s="119"/>
    </row>
    <row r="771" spans="7:25" ht="12.75">
      <c r="G771" s="119"/>
      <c r="U771" s="119"/>
      <c r="V771" s="119"/>
      <c r="Y771" s="119"/>
    </row>
    <row r="772" spans="7:25" ht="12.75">
      <c r="G772" s="119"/>
      <c r="U772" s="119"/>
      <c r="V772" s="119"/>
      <c r="Y772" s="119"/>
    </row>
    <row r="773" spans="7:25" ht="12.75">
      <c r="G773" s="119"/>
      <c r="U773" s="119"/>
      <c r="V773" s="119"/>
      <c r="Y773" s="119"/>
    </row>
    <row r="774" spans="7:25" ht="12.75">
      <c r="G774" s="119"/>
      <c r="U774" s="119"/>
      <c r="V774" s="119"/>
      <c r="Y774" s="119"/>
    </row>
    <row r="775" spans="7:25" ht="12.75">
      <c r="G775" s="119"/>
      <c r="U775" s="119"/>
      <c r="V775" s="119"/>
      <c r="Y775" s="119"/>
    </row>
    <row r="776" spans="7:25" ht="12.75">
      <c r="G776" s="119"/>
      <c r="U776" s="119"/>
      <c r="V776" s="119"/>
      <c r="Y776" s="119"/>
    </row>
    <row r="777" spans="7:25" ht="12.75">
      <c r="G777" s="119"/>
      <c r="U777" s="119"/>
      <c r="V777" s="119"/>
      <c r="Y777" s="119"/>
    </row>
    <row r="778" spans="7:25" ht="12.75">
      <c r="G778" s="119"/>
      <c r="U778" s="119"/>
      <c r="V778" s="119"/>
      <c r="Y778" s="119"/>
    </row>
    <row r="779" spans="7:25" ht="12.75">
      <c r="G779" s="119"/>
      <c r="U779" s="119"/>
      <c r="V779" s="119"/>
      <c r="Y779" s="119"/>
    </row>
    <row r="780" spans="7:25" ht="12.75">
      <c r="G780" s="119"/>
      <c r="U780" s="119"/>
      <c r="V780" s="119"/>
      <c r="Y780" s="119"/>
    </row>
    <row r="781" spans="7:25" ht="12.75">
      <c r="G781" s="119"/>
      <c r="U781" s="119"/>
      <c r="V781" s="119"/>
      <c r="Y781" s="119"/>
    </row>
    <row r="782" spans="7:25" ht="12.75">
      <c r="G782" s="119"/>
      <c r="U782" s="119"/>
      <c r="V782" s="119"/>
      <c r="Y782" s="119"/>
    </row>
    <row r="783" spans="7:25" ht="12.75">
      <c r="G783" s="119"/>
      <c r="U783" s="119"/>
      <c r="V783" s="119"/>
      <c r="Y783" s="119"/>
    </row>
    <row r="784" spans="7:25" ht="12.75">
      <c r="G784" s="119"/>
      <c r="U784" s="119"/>
      <c r="V784" s="119"/>
      <c r="Y784" s="119"/>
    </row>
  </sheetData>
  <printOptions horizontalCentered="1"/>
  <pageMargins left="0.25" right="0.25" top="0.75" bottom="0.5" header="0.25" footer="0"/>
  <pageSetup horizontalDpi="600" verticalDpi="600" orientation="landscape" scale="70" r:id="rId1"/>
  <rowBreaks count="1" manualBreakCount="1">
    <brk id="3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775"/>
  <sheetViews>
    <sheetView zoomScale="90" zoomScaleNormal="90" workbookViewId="0" topLeftCell="B2">
      <selection activeCell="C415" sqref="C415"/>
    </sheetView>
  </sheetViews>
  <sheetFormatPr defaultColWidth="9.140625" defaultRowHeight="12.75" outlineLevelRow="1" outlineLevelCol="1"/>
  <cols>
    <col min="1" max="1" width="0" style="119" hidden="1" customWidth="1"/>
    <col min="2" max="2" width="3.8515625" style="120" customWidth="1"/>
    <col min="3" max="3" width="52.140625" style="120" customWidth="1"/>
    <col min="4" max="4" width="2.421875" style="120" customWidth="1"/>
    <col min="5" max="5" width="19.57421875" style="120" customWidth="1"/>
    <col min="6" max="6" width="17.8515625" style="120" customWidth="1"/>
    <col min="7" max="7" width="19.57421875" style="120" customWidth="1"/>
    <col min="8" max="15" width="19.57421875" style="119" hidden="1" customWidth="1" outlineLevel="1"/>
    <col min="16" max="16" width="19.57421875" style="120" customWidth="1" collapsed="1"/>
    <col min="17" max="17" width="19.57421875" style="120" customWidth="1"/>
    <col min="18" max="18" width="17.8515625" style="120" customWidth="1"/>
    <col min="19" max="19" width="11.140625" style="119" hidden="1" customWidth="1"/>
    <col min="20" max="16384" width="8.00390625" style="252" customWidth="1"/>
  </cols>
  <sheetData>
    <row r="1" spans="1:19" s="240" customFormat="1" ht="12.75" hidden="1">
      <c r="A1" s="238" t="s">
        <v>43</v>
      </c>
      <c r="B1" s="239" t="s">
        <v>2060</v>
      </c>
      <c r="C1" s="239" t="s">
        <v>3359</v>
      </c>
      <c r="D1" s="239" t="s">
        <v>3360</v>
      </c>
      <c r="E1" s="239" t="s">
        <v>3361</v>
      </c>
      <c r="F1" s="239" t="s">
        <v>3362</v>
      </c>
      <c r="G1" s="239" t="s">
        <v>2060</v>
      </c>
      <c r="H1" s="238" t="s">
        <v>3363</v>
      </c>
      <c r="I1" s="238" t="s">
        <v>3364</v>
      </c>
      <c r="J1" s="238" t="s">
        <v>3365</v>
      </c>
      <c r="K1" s="238" t="s">
        <v>3366</v>
      </c>
      <c r="L1" s="238" t="s">
        <v>3367</v>
      </c>
      <c r="M1" s="238" t="s">
        <v>3368</v>
      </c>
      <c r="N1" s="238" t="s">
        <v>3369</v>
      </c>
      <c r="O1" s="238" t="s">
        <v>3370</v>
      </c>
      <c r="P1" s="239" t="s">
        <v>3371</v>
      </c>
      <c r="Q1" s="239" t="s">
        <v>3372</v>
      </c>
      <c r="R1" s="239" t="s">
        <v>2062</v>
      </c>
      <c r="S1" s="238"/>
    </row>
    <row r="2" spans="1:19" s="243" customFormat="1" ht="15.75" customHeight="1">
      <c r="A2" s="241"/>
      <c r="B2" s="5" t="str">
        <f>"University of Missouri - "&amp;TEXT(S3,)</f>
        <v>University of Missouri - Kansas City</v>
      </c>
      <c r="C2" s="47"/>
      <c r="D2" s="47"/>
      <c r="E2" s="47"/>
      <c r="F2" s="47"/>
      <c r="G2" s="47"/>
      <c r="H2" s="241"/>
      <c r="I2" s="241"/>
      <c r="J2" s="241"/>
      <c r="K2" s="241"/>
      <c r="L2" s="241"/>
      <c r="M2" s="241"/>
      <c r="N2" s="241"/>
      <c r="O2" s="241"/>
      <c r="P2" s="47"/>
      <c r="Q2" s="47"/>
      <c r="R2" s="242"/>
      <c r="S2" s="241"/>
    </row>
    <row r="3" spans="1:19" s="243" customFormat="1" ht="15.75" customHeight="1">
      <c r="A3" s="241"/>
      <c r="B3" s="11" t="s">
        <v>3373</v>
      </c>
      <c r="C3" s="48"/>
      <c r="D3" s="48"/>
      <c r="E3" s="48"/>
      <c r="F3" s="48"/>
      <c r="G3" s="48"/>
      <c r="H3" s="241"/>
      <c r="I3" s="241"/>
      <c r="J3" s="241"/>
      <c r="K3" s="241"/>
      <c r="L3" s="241"/>
      <c r="M3" s="241"/>
      <c r="N3" s="241"/>
      <c r="O3" s="241"/>
      <c r="P3" s="48"/>
      <c r="Q3" s="48"/>
      <c r="R3" s="190"/>
      <c r="S3" s="244" t="s">
        <v>2151</v>
      </c>
    </row>
    <row r="4" spans="1:19" s="243" customFormat="1" ht="15.75" customHeight="1">
      <c r="A4" s="241"/>
      <c r="B4" s="84" t="str">
        <f>"For the Year Ending "&amp;TEXT(S4,"MMMM DD, YYY")</f>
        <v>For the Year Ending June 30, 2005</v>
      </c>
      <c r="C4" s="48"/>
      <c r="D4" s="48"/>
      <c r="E4" s="48"/>
      <c r="F4" s="48"/>
      <c r="G4" s="48"/>
      <c r="H4" s="241"/>
      <c r="I4" s="241"/>
      <c r="J4" s="241"/>
      <c r="K4" s="241"/>
      <c r="L4" s="241"/>
      <c r="M4" s="241"/>
      <c r="N4" s="241"/>
      <c r="O4" s="241"/>
      <c r="P4" s="48"/>
      <c r="Q4" s="48"/>
      <c r="R4" s="190"/>
      <c r="S4" s="244" t="s">
        <v>2150</v>
      </c>
    </row>
    <row r="5" spans="1:19" s="243" customFormat="1" ht="12.75" customHeight="1">
      <c r="A5" s="241"/>
      <c r="B5" s="245"/>
      <c r="C5" s="246"/>
      <c r="D5" s="189"/>
      <c r="E5" s="246"/>
      <c r="F5" s="246"/>
      <c r="G5" s="246"/>
      <c r="H5" s="241"/>
      <c r="I5" s="241"/>
      <c r="J5" s="241"/>
      <c r="K5" s="241"/>
      <c r="L5" s="241"/>
      <c r="M5" s="241"/>
      <c r="N5" s="241"/>
      <c r="O5" s="241"/>
      <c r="P5" s="246"/>
      <c r="Q5" s="246"/>
      <c r="R5" s="247"/>
      <c r="S5" s="241"/>
    </row>
    <row r="6" spans="2:18" ht="12.75">
      <c r="B6" s="248"/>
      <c r="C6" s="249"/>
      <c r="D6" s="250"/>
      <c r="E6" s="215" t="s">
        <v>3374</v>
      </c>
      <c r="F6" s="216"/>
      <c r="G6" s="216"/>
      <c r="P6" s="216"/>
      <c r="Q6" s="217"/>
      <c r="R6" s="251"/>
    </row>
    <row r="7" spans="1:19" s="259" customFormat="1" ht="45" customHeight="1">
      <c r="A7" s="253" t="s">
        <v>2061</v>
      </c>
      <c r="B7" s="254"/>
      <c r="C7" s="255"/>
      <c r="D7" s="256"/>
      <c r="E7" s="257" t="s">
        <v>3375</v>
      </c>
      <c r="F7" s="257" t="s">
        <v>3376</v>
      </c>
      <c r="G7" s="257" t="s">
        <v>3377</v>
      </c>
      <c r="H7" s="253" t="s">
        <v>3378</v>
      </c>
      <c r="I7" s="253" t="s">
        <v>3379</v>
      </c>
      <c r="J7" s="253" t="s">
        <v>3380</v>
      </c>
      <c r="K7" s="253" t="s">
        <v>3381</v>
      </c>
      <c r="L7" s="253" t="s">
        <v>3382</v>
      </c>
      <c r="M7" s="253" t="s">
        <v>3383</v>
      </c>
      <c r="N7" s="253" t="s">
        <v>3384</v>
      </c>
      <c r="O7" s="253" t="s">
        <v>3385</v>
      </c>
      <c r="P7" s="257" t="s">
        <v>3386</v>
      </c>
      <c r="Q7" s="257" t="s">
        <v>3387</v>
      </c>
      <c r="R7" s="258" t="s">
        <v>3388</v>
      </c>
      <c r="S7" s="253"/>
    </row>
    <row r="8" spans="1:44" s="261" customFormat="1" ht="12.75" customHeight="1">
      <c r="A8" s="222"/>
      <c r="B8" s="215"/>
      <c r="C8" s="216"/>
      <c r="D8" s="217"/>
      <c r="E8" s="201"/>
      <c r="F8" s="201"/>
      <c r="G8" s="201"/>
      <c r="H8" s="222"/>
      <c r="I8" s="222"/>
      <c r="J8" s="222"/>
      <c r="K8" s="222"/>
      <c r="L8" s="222"/>
      <c r="M8" s="222"/>
      <c r="N8" s="222"/>
      <c r="O8" s="222"/>
      <c r="P8" s="201"/>
      <c r="Q8" s="201"/>
      <c r="R8" s="201"/>
      <c r="S8" s="221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</row>
    <row r="9" spans="1:44" s="261" customFormat="1" ht="12.75" customHeight="1">
      <c r="A9" s="262"/>
      <c r="B9" s="61" t="s">
        <v>2093</v>
      </c>
      <c r="C9" s="220"/>
      <c r="D9" s="62"/>
      <c r="E9" s="198"/>
      <c r="F9" s="198"/>
      <c r="G9" s="198"/>
      <c r="H9" s="262"/>
      <c r="I9" s="262"/>
      <c r="J9" s="262"/>
      <c r="K9" s="262"/>
      <c r="L9" s="262"/>
      <c r="M9" s="262"/>
      <c r="N9" s="262"/>
      <c r="O9" s="262"/>
      <c r="P9" s="198"/>
      <c r="Q9" s="198"/>
      <c r="R9" s="198"/>
      <c r="S9" s="263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</row>
    <row r="10" spans="1:19" s="240" customFormat="1" ht="12.75" hidden="1" outlineLevel="1">
      <c r="A10" s="238" t="s">
        <v>3389</v>
      </c>
      <c r="B10" s="239"/>
      <c r="C10" s="239" t="s">
        <v>3390</v>
      </c>
      <c r="D10" s="239" t="s">
        <v>3391</v>
      </c>
      <c r="E10" s="239">
        <v>-2345467.15</v>
      </c>
      <c r="F10" s="239">
        <v>210248.58</v>
      </c>
      <c r="G10" s="239"/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9">
        <v>0</v>
      </c>
      <c r="Q10" s="239">
        <v>0</v>
      </c>
      <c r="R10" s="239">
        <f aca="true" t="shared" si="0" ref="R10:R41">E10+F10+G10+P10+Q10</f>
        <v>-2135218.57</v>
      </c>
      <c r="S10" s="238"/>
    </row>
    <row r="11" spans="1:19" s="240" customFormat="1" ht="12.75" hidden="1" outlineLevel="1">
      <c r="A11" s="238" t="s">
        <v>3392</v>
      </c>
      <c r="B11" s="239"/>
      <c r="C11" s="239" t="s">
        <v>3393</v>
      </c>
      <c r="D11" s="239" t="s">
        <v>3394</v>
      </c>
      <c r="E11" s="239">
        <v>1806883.07</v>
      </c>
      <c r="F11" s="239">
        <v>72576.23</v>
      </c>
      <c r="G11" s="239"/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9">
        <v>0</v>
      </c>
      <c r="Q11" s="239">
        <v>0</v>
      </c>
      <c r="R11" s="239">
        <f t="shared" si="0"/>
        <v>1879459.3</v>
      </c>
      <c r="S11" s="238"/>
    </row>
    <row r="12" spans="1:19" s="240" customFormat="1" ht="12.75" hidden="1" outlineLevel="1">
      <c r="A12" s="238" t="s">
        <v>3395</v>
      </c>
      <c r="B12" s="239"/>
      <c r="C12" s="239" t="s">
        <v>3396</v>
      </c>
      <c r="D12" s="239" t="s">
        <v>3397</v>
      </c>
      <c r="E12" s="239">
        <v>12379380.07</v>
      </c>
      <c r="F12" s="239">
        <v>1427999.2</v>
      </c>
      <c r="G12" s="239"/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9">
        <v>0</v>
      </c>
      <c r="Q12" s="239">
        <v>0</v>
      </c>
      <c r="R12" s="239">
        <f t="shared" si="0"/>
        <v>13807379.27</v>
      </c>
      <c r="S12" s="238"/>
    </row>
    <row r="13" spans="1:19" s="240" customFormat="1" ht="12.75" hidden="1" outlineLevel="1">
      <c r="A13" s="238" t="s">
        <v>3398</v>
      </c>
      <c r="B13" s="239"/>
      <c r="C13" s="239" t="s">
        <v>3399</v>
      </c>
      <c r="D13" s="239" t="s">
        <v>3400</v>
      </c>
      <c r="E13" s="239">
        <v>7908806.48</v>
      </c>
      <c r="F13" s="239">
        <v>0</v>
      </c>
      <c r="G13" s="239"/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9">
        <v>0</v>
      </c>
      <c r="Q13" s="239">
        <v>0</v>
      </c>
      <c r="R13" s="239">
        <f t="shared" si="0"/>
        <v>7908806.48</v>
      </c>
      <c r="S13" s="238"/>
    </row>
    <row r="14" spans="1:19" s="240" customFormat="1" ht="12.75" hidden="1" outlineLevel="1">
      <c r="A14" s="238" t="s">
        <v>3401</v>
      </c>
      <c r="B14" s="239"/>
      <c r="C14" s="239" t="s">
        <v>3402</v>
      </c>
      <c r="D14" s="239" t="s">
        <v>3403</v>
      </c>
      <c r="E14" s="239">
        <v>11384803.87</v>
      </c>
      <c r="F14" s="239">
        <v>1840123.2</v>
      </c>
      <c r="G14" s="239"/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9">
        <v>0</v>
      </c>
      <c r="Q14" s="239">
        <v>0</v>
      </c>
      <c r="R14" s="239">
        <f t="shared" si="0"/>
        <v>13224927.069999998</v>
      </c>
      <c r="S14" s="238"/>
    </row>
    <row r="15" spans="1:19" s="240" customFormat="1" ht="12.75" hidden="1" outlineLevel="1">
      <c r="A15" s="238" t="s">
        <v>3404</v>
      </c>
      <c r="B15" s="239"/>
      <c r="C15" s="239" t="s">
        <v>3405</v>
      </c>
      <c r="D15" s="239" t="s">
        <v>3406</v>
      </c>
      <c r="E15" s="239">
        <v>7167550.8</v>
      </c>
      <c r="F15" s="239">
        <v>0</v>
      </c>
      <c r="G15" s="239"/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9">
        <v>0</v>
      </c>
      <c r="Q15" s="239">
        <v>0</v>
      </c>
      <c r="R15" s="239">
        <f t="shared" si="0"/>
        <v>7167550.8</v>
      </c>
      <c r="S15" s="238"/>
    </row>
    <row r="16" spans="1:19" s="240" customFormat="1" ht="12.75" hidden="1" outlineLevel="1">
      <c r="A16" s="238" t="s">
        <v>3407</v>
      </c>
      <c r="B16" s="239"/>
      <c r="C16" s="239" t="s">
        <v>3408</v>
      </c>
      <c r="D16" s="239" t="s">
        <v>3409</v>
      </c>
      <c r="E16" s="239">
        <v>2928.8</v>
      </c>
      <c r="F16" s="239">
        <v>0</v>
      </c>
      <c r="G16" s="239"/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9">
        <v>0</v>
      </c>
      <c r="Q16" s="239">
        <v>0</v>
      </c>
      <c r="R16" s="239">
        <f t="shared" si="0"/>
        <v>2928.8</v>
      </c>
      <c r="S16" s="238"/>
    </row>
    <row r="17" spans="1:19" s="240" customFormat="1" ht="12.75" hidden="1" outlineLevel="1">
      <c r="A17" s="238" t="s">
        <v>3410</v>
      </c>
      <c r="B17" s="239"/>
      <c r="C17" s="239" t="s">
        <v>3411</v>
      </c>
      <c r="D17" s="239" t="s">
        <v>3412</v>
      </c>
      <c r="E17" s="239">
        <v>81781.4</v>
      </c>
      <c r="F17" s="239">
        <v>0</v>
      </c>
      <c r="G17" s="239"/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9">
        <v>0</v>
      </c>
      <c r="Q17" s="239">
        <v>0</v>
      </c>
      <c r="R17" s="239">
        <f t="shared" si="0"/>
        <v>81781.4</v>
      </c>
      <c r="S17" s="238"/>
    </row>
    <row r="18" spans="1:19" s="240" customFormat="1" ht="12.75" hidden="1" outlineLevel="1">
      <c r="A18" s="238" t="s">
        <v>3413</v>
      </c>
      <c r="B18" s="239"/>
      <c r="C18" s="239" t="s">
        <v>3414</v>
      </c>
      <c r="D18" s="239" t="s">
        <v>3415</v>
      </c>
      <c r="E18" s="239">
        <v>13708.1</v>
      </c>
      <c r="F18" s="239">
        <v>0</v>
      </c>
      <c r="G18" s="239"/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9">
        <v>0</v>
      </c>
      <c r="Q18" s="239">
        <v>0</v>
      </c>
      <c r="R18" s="239">
        <f t="shared" si="0"/>
        <v>13708.1</v>
      </c>
      <c r="S18" s="238"/>
    </row>
    <row r="19" spans="1:19" s="240" customFormat="1" ht="12.75" hidden="1" outlineLevel="1">
      <c r="A19" s="238" t="s">
        <v>3416</v>
      </c>
      <c r="B19" s="239"/>
      <c r="C19" s="239" t="s">
        <v>3417</v>
      </c>
      <c r="D19" s="239" t="s">
        <v>3418</v>
      </c>
      <c r="E19" s="239">
        <v>3760407.69</v>
      </c>
      <c r="F19" s="239">
        <v>0</v>
      </c>
      <c r="G19" s="239"/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9">
        <v>0</v>
      </c>
      <c r="Q19" s="239">
        <v>0</v>
      </c>
      <c r="R19" s="239">
        <f t="shared" si="0"/>
        <v>3760407.69</v>
      </c>
      <c r="S19" s="238"/>
    </row>
    <row r="20" spans="1:19" s="240" customFormat="1" ht="12.75" hidden="1" outlineLevel="1">
      <c r="A20" s="238" t="s">
        <v>3419</v>
      </c>
      <c r="B20" s="239"/>
      <c r="C20" s="239" t="s">
        <v>3420</v>
      </c>
      <c r="D20" s="239" t="s">
        <v>3421</v>
      </c>
      <c r="E20" s="239">
        <v>3293020.95</v>
      </c>
      <c r="F20" s="239">
        <v>0</v>
      </c>
      <c r="G20" s="239"/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9">
        <v>0</v>
      </c>
      <c r="Q20" s="239">
        <v>0</v>
      </c>
      <c r="R20" s="239">
        <f t="shared" si="0"/>
        <v>3293020.95</v>
      </c>
      <c r="S20" s="238"/>
    </row>
    <row r="21" spans="1:19" s="240" customFormat="1" ht="12.75" hidden="1" outlineLevel="1">
      <c r="A21" s="238" t="s">
        <v>3422</v>
      </c>
      <c r="B21" s="239"/>
      <c r="C21" s="239" t="s">
        <v>3423</v>
      </c>
      <c r="D21" s="239" t="s">
        <v>3424</v>
      </c>
      <c r="E21" s="239">
        <v>9906212.89</v>
      </c>
      <c r="F21" s="239">
        <v>0</v>
      </c>
      <c r="G21" s="239"/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9">
        <v>0</v>
      </c>
      <c r="Q21" s="239">
        <v>0</v>
      </c>
      <c r="R21" s="239">
        <f t="shared" si="0"/>
        <v>9906212.89</v>
      </c>
      <c r="S21" s="238"/>
    </row>
    <row r="22" spans="1:19" s="240" customFormat="1" ht="12.75" hidden="1" outlineLevel="1">
      <c r="A22" s="238" t="s">
        <v>3425</v>
      </c>
      <c r="B22" s="239"/>
      <c r="C22" s="239" t="s">
        <v>3426</v>
      </c>
      <c r="D22" s="239" t="s">
        <v>3427</v>
      </c>
      <c r="E22" s="239">
        <v>6784661.32</v>
      </c>
      <c r="F22" s="239">
        <v>0</v>
      </c>
      <c r="G22" s="239"/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9">
        <v>0</v>
      </c>
      <c r="Q22" s="239">
        <v>0</v>
      </c>
      <c r="R22" s="239">
        <f t="shared" si="0"/>
        <v>6784661.32</v>
      </c>
      <c r="S22" s="238"/>
    </row>
    <row r="23" spans="1:19" s="240" customFormat="1" ht="12.75" hidden="1" outlineLevel="1">
      <c r="A23" s="238" t="s">
        <v>3428</v>
      </c>
      <c r="B23" s="239"/>
      <c r="C23" s="239" t="s">
        <v>3429</v>
      </c>
      <c r="D23" s="239" t="s">
        <v>3430</v>
      </c>
      <c r="E23" s="239">
        <v>9590729.05</v>
      </c>
      <c r="F23" s="239">
        <v>0</v>
      </c>
      <c r="G23" s="239"/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9">
        <v>0</v>
      </c>
      <c r="Q23" s="239">
        <v>0</v>
      </c>
      <c r="R23" s="239">
        <f t="shared" si="0"/>
        <v>9590729.05</v>
      </c>
      <c r="S23" s="238"/>
    </row>
    <row r="24" spans="1:19" s="240" customFormat="1" ht="12.75" hidden="1" outlineLevel="1">
      <c r="A24" s="238" t="s">
        <v>3431</v>
      </c>
      <c r="B24" s="239"/>
      <c r="C24" s="239" t="s">
        <v>3432</v>
      </c>
      <c r="D24" s="239" t="s">
        <v>3433</v>
      </c>
      <c r="E24" s="239">
        <v>6611683.11</v>
      </c>
      <c r="F24" s="239">
        <v>0</v>
      </c>
      <c r="G24" s="239"/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9">
        <v>0</v>
      </c>
      <c r="Q24" s="239">
        <v>0</v>
      </c>
      <c r="R24" s="239">
        <f t="shared" si="0"/>
        <v>6611683.11</v>
      </c>
      <c r="S24" s="238"/>
    </row>
    <row r="25" spans="1:19" s="240" customFormat="1" ht="12.75" hidden="1" outlineLevel="1">
      <c r="A25" s="238" t="s">
        <v>3434</v>
      </c>
      <c r="B25" s="239"/>
      <c r="C25" s="239" t="s">
        <v>3435</v>
      </c>
      <c r="D25" s="239" t="s">
        <v>3436</v>
      </c>
      <c r="E25" s="239">
        <v>1517934.85</v>
      </c>
      <c r="F25" s="239">
        <v>200804.95</v>
      </c>
      <c r="G25" s="239"/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9">
        <v>0</v>
      </c>
      <c r="Q25" s="239">
        <v>0</v>
      </c>
      <c r="R25" s="239">
        <f t="shared" si="0"/>
        <v>1718739.8</v>
      </c>
      <c r="S25" s="238"/>
    </row>
    <row r="26" spans="1:19" s="240" customFormat="1" ht="12.75" hidden="1" outlineLevel="1">
      <c r="A26" s="238" t="s">
        <v>3437</v>
      </c>
      <c r="B26" s="239"/>
      <c r="C26" s="239" t="s">
        <v>3438</v>
      </c>
      <c r="D26" s="239" t="s">
        <v>3439</v>
      </c>
      <c r="E26" s="239">
        <v>1861461.76</v>
      </c>
      <c r="F26" s="239">
        <v>49619.78</v>
      </c>
      <c r="G26" s="239"/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9">
        <v>0</v>
      </c>
      <c r="Q26" s="239">
        <v>0</v>
      </c>
      <c r="R26" s="239">
        <f t="shared" si="0"/>
        <v>1911081.54</v>
      </c>
      <c r="S26" s="238"/>
    </row>
    <row r="27" spans="1:19" s="240" customFormat="1" ht="12.75" hidden="1" outlineLevel="1">
      <c r="A27" s="238" t="s">
        <v>3440</v>
      </c>
      <c r="B27" s="239"/>
      <c r="C27" s="239" t="s">
        <v>3441</v>
      </c>
      <c r="D27" s="239" t="s">
        <v>3442</v>
      </c>
      <c r="E27" s="239">
        <v>2681379.08</v>
      </c>
      <c r="F27" s="239">
        <v>263533.3</v>
      </c>
      <c r="G27" s="239"/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9">
        <v>0</v>
      </c>
      <c r="Q27" s="239">
        <v>0</v>
      </c>
      <c r="R27" s="239">
        <f t="shared" si="0"/>
        <v>2944912.38</v>
      </c>
      <c r="S27" s="238"/>
    </row>
    <row r="28" spans="1:19" s="240" customFormat="1" ht="12.75" hidden="1" outlineLevel="1">
      <c r="A28" s="238" t="s">
        <v>3443</v>
      </c>
      <c r="B28" s="239"/>
      <c r="C28" s="239" t="s">
        <v>3444</v>
      </c>
      <c r="D28" s="239" t="s">
        <v>3445</v>
      </c>
      <c r="E28" s="239">
        <v>5775885.55</v>
      </c>
      <c r="F28" s="239">
        <v>0</v>
      </c>
      <c r="G28" s="239"/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9">
        <v>0</v>
      </c>
      <c r="Q28" s="239">
        <v>0</v>
      </c>
      <c r="R28" s="239">
        <f t="shared" si="0"/>
        <v>5775885.55</v>
      </c>
      <c r="S28" s="238"/>
    </row>
    <row r="29" spans="1:19" s="240" customFormat="1" ht="12.75" hidden="1" outlineLevel="1">
      <c r="A29" s="238" t="s">
        <v>3446</v>
      </c>
      <c r="B29" s="239"/>
      <c r="C29" s="239" t="s">
        <v>3447</v>
      </c>
      <c r="D29" s="239" t="s">
        <v>3448</v>
      </c>
      <c r="E29" s="239">
        <v>2712305.72</v>
      </c>
      <c r="F29" s="239">
        <v>313297.4</v>
      </c>
      <c r="G29" s="239"/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9">
        <v>0</v>
      </c>
      <c r="Q29" s="239">
        <v>0</v>
      </c>
      <c r="R29" s="239">
        <f t="shared" si="0"/>
        <v>3025603.12</v>
      </c>
      <c r="S29" s="238"/>
    </row>
    <row r="30" spans="1:19" s="240" customFormat="1" ht="12.75" hidden="1" outlineLevel="1">
      <c r="A30" s="238" t="s">
        <v>3449</v>
      </c>
      <c r="B30" s="239"/>
      <c r="C30" s="239" t="s">
        <v>3450</v>
      </c>
      <c r="D30" s="239" t="s">
        <v>3451</v>
      </c>
      <c r="E30" s="239">
        <v>5400380.89</v>
      </c>
      <c r="F30" s="239">
        <v>0</v>
      </c>
      <c r="G30" s="239"/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9">
        <v>0</v>
      </c>
      <c r="Q30" s="239">
        <v>0</v>
      </c>
      <c r="R30" s="239">
        <f t="shared" si="0"/>
        <v>5400380.89</v>
      </c>
      <c r="S30" s="238"/>
    </row>
    <row r="31" spans="1:19" s="240" customFormat="1" ht="12.75" hidden="1" outlineLevel="1">
      <c r="A31" s="238" t="s">
        <v>3452</v>
      </c>
      <c r="B31" s="239"/>
      <c r="C31" s="239" t="s">
        <v>3453</v>
      </c>
      <c r="D31" s="239" t="s">
        <v>3454</v>
      </c>
      <c r="E31" s="239">
        <v>10893.9</v>
      </c>
      <c r="F31" s="239">
        <v>0</v>
      </c>
      <c r="G31" s="239"/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9">
        <v>0</v>
      </c>
      <c r="Q31" s="239">
        <v>0</v>
      </c>
      <c r="R31" s="239">
        <f t="shared" si="0"/>
        <v>10893.9</v>
      </c>
      <c r="S31" s="238"/>
    </row>
    <row r="32" spans="1:19" s="240" customFormat="1" ht="12.75" hidden="1" outlineLevel="1">
      <c r="A32" s="238" t="s">
        <v>3455</v>
      </c>
      <c r="B32" s="239"/>
      <c r="C32" s="239" t="s">
        <v>3456</v>
      </c>
      <c r="D32" s="239" t="s">
        <v>3457</v>
      </c>
      <c r="E32" s="239">
        <v>9850.5</v>
      </c>
      <c r="F32" s="239">
        <v>0</v>
      </c>
      <c r="G32" s="239"/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9">
        <v>0</v>
      </c>
      <c r="Q32" s="239">
        <v>0</v>
      </c>
      <c r="R32" s="239">
        <f t="shared" si="0"/>
        <v>9850.5</v>
      </c>
      <c r="S32" s="238"/>
    </row>
    <row r="33" spans="1:19" s="240" customFormat="1" ht="12.75" hidden="1" outlineLevel="1">
      <c r="A33" s="238" t="s">
        <v>3458</v>
      </c>
      <c r="B33" s="239"/>
      <c r="C33" s="239" t="s">
        <v>3459</v>
      </c>
      <c r="D33" s="239" t="s">
        <v>3460</v>
      </c>
      <c r="E33" s="239">
        <v>-15885.3</v>
      </c>
      <c r="F33" s="239">
        <v>0</v>
      </c>
      <c r="G33" s="239"/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9">
        <v>0</v>
      </c>
      <c r="Q33" s="239">
        <v>0</v>
      </c>
      <c r="R33" s="239">
        <f t="shared" si="0"/>
        <v>-15885.3</v>
      </c>
      <c r="S33" s="238"/>
    </row>
    <row r="34" spans="1:19" s="240" customFormat="1" ht="12.75" hidden="1" outlineLevel="1">
      <c r="A34" s="238" t="s">
        <v>3461</v>
      </c>
      <c r="B34" s="239"/>
      <c r="C34" s="239" t="s">
        <v>3462</v>
      </c>
      <c r="D34" s="239" t="s">
        <v>3463</v>
      </c>
      <c r="E34" s="239">
        <v>-5965</v>
      </c>
      <c r="F34" s="239">
        <v>0</v>
      </c>
      <c r="G34" s="239"/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9">
        <v>0</v>
      </c>
      <c r="Q34" s="239">
        <v>0</v>
      </c>
      <c r="R34" s="239">
        <f t="shared" si="0"/>
        <v>-5965</v>
      </c>
      <c r="S34" s="238"/>
    </row>
    <row r="35" spans="1:19" s="240" customFormat="1" ht="12.75" hidden="1" outlineLevel="1">
      <c r="A35" s="238" t="s">
        <v>3464</v>
      </c>
      <c r="B35" s="239"/>
      <c r="C35" s="239" t="s">
        <v>3465</v>
      </c>
      <c r="D35" s="239" t="s">
        <v>3466</v>
      </c>
      <c r="E35" s="239">
        <v>0</v>
      </c>
      <c r="F35" s="239">
        <v>428296.7</v>
      </c>
      <c r="G35" s="239"/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9">
        <v>0</v>
      </c>
      <c r="Q35" s="239">
        <v>0</v>
      </c>
      <c r="R35" s="239">
        <f t="shared" si="0"/>
        <v>428296.7</v>
      </c>
      <c r="S35" s="238"/>
    </row>
    <row r="36" spans="1:19" s="240" customFormat="1" ht="12.75" hidden="1" outlineLevel="1">
      <c r="A36" s="238" t="s">
        <v>3467</v>
      </c>
      <c r="B36" s="239"/>
      <c r="C36" s="239" t="s">
        <v>3468</v>
      </c>
      <c r="D36" s="239" t="s">
        <v>3469</v>
      </c>
      <c r="E36" s="239">
        <v>-929203.2</v>
      </c>
      <c r="F36" s="239">
        <v>1618881.43</v>
      </c>
      <c r="G36" s="239"/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9">
        <v>0</v>
      </c>
      <c r="Q36" s="239">
        <v>0</v>
      </c>
      <c r="R36" s="239">
        <f t="shared" si="0"/>
        <v>689678.23</v>
      </c>
      <c r="S36" s="238"/>
    </row>
    <row r="37" spans="1:19" s="240" customFormat="1" ht="12.75" hidden="1" outlineLevel="1">
      <c r="A37" s="238" t="s">
        <v>3470</v>
      </c>
      <c r="B37" s="239"/>
      <c r="C37" s="239" t="s">
        <v>3471</v>
      </c>
      <c r="D37" s="239" t="s">
        <v>3472</v>
      </c>
      <c r="E37" s="239">
        <v>0</v>
      </c>
      <c r="F37" s="239">
        <v>9150</v>
      </c>
      <c r="G37" s="239"/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9">
        <v>0</v>
      </c>
      <c r="Q37" s="239">
        <v>0</v>
      </c>
      <c r="R37" s="239">
        <f t="shared" si="0"/>
        <v>9150</v>
      </c>
      <c r="S37" s="238"/>
    </row>
    <row r="38" spans="1:19" s="240" customFormat="1" ht="12.75" hidden="1" outlineLevel="1">
      <c r="A38" s="238" t="s">
        <v>3473</v>
      </c>
      <c r="B38" s="239"/>
      <c r="C38" s="239" t="s">
        <v>3474</v>
      </c>
      <c r="D38" s="239" t="s">
        <v>3475</v>
      </c>
      <c r="E38" s="239">
        <v>0</v>
      </c>
      <c r="F38" s="239">
        <v>790536.09</v>
      </c>
      <c r="G38" s="239"/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9">
        <v>0</v>
      </c>
      <c r="Q38" s="239">
        <v>0</v>
      </c>
      <c r="R38" s="239">
        <f t="shared" si="0"/>
        <v>790536.09</v>
      </c>
      <c r="S38" s="238"/>
    </row>
    <row r="39" spans="1:19" s="240" customFormat="1" ht="12.75" hidden="1" outlineLevel="1">
      <c r="A39" s="238" t="s">
        <v>3476</v>
      </c>
      <c r="B39" s="239"/>
      <c r="C39" s="239" t="s">
        <v>3477</v>
      </c>
      <c r="D39" s="239" t="s">
        <v>3478</v>
      </c>
      <c r="E39" s="239">
        <v>0</v>
      </c>
      <c r="F39" s="239">
        <v>25145.5</v>
      </c>
      <c r="G39" s="239"/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9">
        <v>0</v>
      </c>
      <c r="Q39" s="239">
        <v>0</v>
      </c>
      <c r="R39" s="239">
        <f t="shared" si="0"/>
        <v>25145.5</v>
      </c>
      <c r="S39" s="238"/>
    </row>
    <row r="40" spans="1:19" s="240" customFormat="1" ht="12.75" hidden="1" outlineLevel="1">
      <c r="A40" s="238" t="s">
        <v>3479</v>
      </c>
      <c r="B40" s="239"/>
      <c r="C40" s="239" t="s">
        <v>3480</v>
      </c>
      <c r="D40" s="239" t="s">
        <v>3481</v>
      </c>
      <c r="E40" s="239">
        <v>-45796.8</v>
      </c>
      <c r="F40" s="239">
        <v>532283.89</v>
      </c>
      <c r="G40" s="239"/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9">
        <v>0</v>
      </c>
      <c r="Q40" s="239">
        <v>0</v>
      </c>
      <c r="R40" s="239">
        <f t="shared" si="0"/>
        <v>486487.09</v>
      </c>
      <c r="S40" s="238"/>
    </row>
    <row r="41" spans="1:19" s="240" customFormat="1" ht="12.75" hidden="1" outlineLevel="1">
      <c r="A41" s="238" t="s">
        <v>3482</v>
      </c>
      <c r="B41" s="239"/>
      <c r="C41" s="239" t="s">
        <v>3483</v>
      </c>
      <c r="D41" s="239" t="s">
        <v>3484</v>
      </c>
      <c r="E41" s="239">
        <v>1553940.1</v>
      </c>
      <c r="F41" s="239">
        <v>9307.19</v>
      </c>
      <c r="G41" s="239"/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9">
        <v>0</v>
      </c>
      <c r="Q41" s="239">
        <v>0</v>
      </c>
      <c r="R41" s="239">
        <f t="shared" si="0"/>
        <v>1563247.29</v>
      </c>
      <c r="S41" s="238"/>
    </row>
    <row r="42" spans="1:19" s="240" customFormat="1" ht="12.75" hidden="1" outlineLevel="1">
      <c r="A42" s="238" t="s">
        <v>3485</v>
      </c>
      <c r="B42" s="239"/>
      <c r="C42" s="239" t="s">
        <v>3486</v>
      </c>
      <c r="D42" s="239" t="s">
        <v>3487</v>
      </c>
      <c r="E42" s="239">
        <v>30599.81</v>
      </c>
      <c r="F42" s="239">
        <v>0</v>
      </c>
      <c r="G42" s="239"/>
      <c r="H42" s="238">
        <v>0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238">
        <v>0</v>
      </c>
      <c r="P42" s="239">
        <v>0</v>
      </c>
      <c r="Q42" s="239">
        <v>0</v>
      </c>
      <c r="R42" s="239">
        <f aca="true" t="shared" si="1" ref="R42:R73">E42+F42+G42+P42+Q42</f>
        <v>30599.81</v>
      </c>
      <c r="S42" s="238"/>
    </row>
    <row r="43" spans="1:19" s="240" customFormat="1" ht="12.75" hidden="1" outlineLevel="1">
      <c r="A43" s="238" t="s">
        <v>3488</v>
      </c>
      <c r="B43" s="239"/>
      <c r="C43" s="239" t="s">
        <v>3489</v>
      </c>
      <c r="D43" s="239" t="s">
        <v>3490</v>
      </c>
      <c r="E43" s="239">
        <v>-217101.1</v>
      </c>
      <c r="F43" s="239">
        <v>0</v>
      </c>
      <c r="G43" s="239"/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35156</v>
      </c>
      <c r="P43" s="239">
        <v>35156</v>
      </c>
      <c r="Q43" s="239">
        <v>0</v>
      </c>
      <c r="R43" s="239">
        <f t="shared" si="1"/>
        <v>-181945.1</v>
      </c>
      <c r="S43" s="238"/>
    </row>
    <row r="44" spans="1:19" s="240" customFormat="1" ht="12.75" hidden="1" outlineLevel="1">
      <c r="A44" s="238" t="s">
        <v>3491</v>
      </c>
      <c r="B44" s="239"/>
      <c r="C44" s="239" t="s">
        <v>3492</v>
      </c>
      <c r="D44" s="239" t="s">
        <v>3493</v>
      </c>
      <c r="E44" s="239">
        <v>112461.42</v>
      </c>
      <c r="F44" s="239">
        <v>100942.5</v>
      </c>
      <c r="G44" s="239"/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>
        <v>13587.7</v>
      </c>
      <c r="P44" s="239">
        <v>13587.7</v>
      </c>
      <c r="Q44" s="239">
        <v>0</v>
      </c>
      <c r="R44" s="239">
        <f t="shared" si="1"/>
        <v>226991.62</v>
      </c>
      <c r="S44" s="238"/>
    </row>
    <row r="45" spans="1:19" s="240" customFormat="1" ht="12.75" hidden="1" outlineLevel="1">
      <c r="A45" s="238" t="s">
        <v>3494</v>
      </c>
      <c r="B45" s="239"/>
      <c r="C45" s="239" t="s">
        <v>3495</v>
      </c>
      <c r="D45" s="239" t="s">
        <v>3496</v>
      </c>
      <c r="E45" s="239">
        <v>597801.88</v>
      </c>
      <c r="F45" s="239">
        <v>0</v>
      </c>
      <c r="G45" s="239"/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2268.4</v>
      </c>
      <c r="P45" s="239">
        <v>2268.4</v>
      </c>
      <c r="Q45" s="239">
        <v>0</v>
      </c>
      <c r="R45" s="239">
        <f t="shared" si="1"/>
        <v>600070.28</v>
      </c>
      <c r="S45" s="238"/>
    </row>
    <row r="46" spans="1:19" s="240" customFormat="1" ht="12.75" hidden="1" outlineLevel="1">
      <c r="A46" s="238" t="s">
        <v>3497</v>
      </c>
      <c r="B46" s="239"/>
      <c r="C46" s="239" t="s">
        <v>3498</v>
      </c>
      <c r="D46" s="239" t="s">
        <v>3499</v>
      </c>
      <c r="E46" s="239">
        <v>269787.32</v>
      </c>
      <c r="F46" s="239">
        <v>0</v>
      </c>
      <c r="G46" s="239"/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26275.43</v>
      </c>
      <c r="P46" s="239">
        <v>26275.43</v>
      </c>
      <c r="Q46" s="239">
        <v>0</v>
      </c>
      <c r="R46" s="239">
        <f t="shared" si="1"/>
        <v>296062.75</v>
      </c>
      <c r="S46" s="238"/>
    </row>
    <row r="47" spans="1:19" s="240" customFormat="1" ht="12.75" hidden="1" outlineLevel="1">
      <c r="A47" s="238" t="s">
        <v>3500</v>
      </c>
      <c r="B47" s="239"/>
      <c r="C47" s="239" t="s">
        <v>3501</v>
      </c>
      <c r="D47" s="239" t="s">
        <v>3502</v>
      </c>
      <c r="E47" s="239">
        <v>318260.5</v>
      </c>
      <c r="F47" s="239">
        <v>0</v>
      </c>
      <c r="G47" s="239"/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  <c r="O47" s="238">
        <v>1252.5</v>
      </c>
      <c r="P47" s="239">
        <v>1252.5</v>
      </c>
      <c r="Q47" s="239">
        <v>0</v>
      </c>
      <c r="R47" s="239">
        <f t="shared" si="1"/>
        <v>319513</v>
      </c>
      <c r="S47" s="238"/>
    </row>
    <row r="48" spans="1:19" s="240" customFormat="1" ht="12.75" hidden="1" outlineLevel="1">
      <c r="A48" s="238" t="s">
        <v>3503</v>
      </c>
      <c r="B48" s="239"/>
      <c r="C48" s="239" t="s">
        <v>3504</v>
      </c>
      <c r="D48" s="239" t="s">
        <v>3505</v>
      </c>
      <c r="E48" s="239">
        <v>203298.42</v>
      </c>
      <c r="F48" s="239">
        <v>0</v>
      </c>
      <c r="G48" s="239"/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17636.8</v>
      </c>
      <c r="P48" s="239">
        <v>17636.8</v>
      </c>
      <c r="Q48" s="239">
        <v>0</v>
      </c>
      <c r="R48" s="239">
        <f t="shared" si="1"/>
        <v>220935.22</v>
      </c>
      <c r="S48" s="238"/>
    </row>
    <row r="49" spans="1:19" s="240" customFormat="1" ht="12.75" hidden="1" outlineLevel="1">
      <c r="A49" s="238" t="s">
        <v>3506</v>
      </c>
      <c r="B49" s="239"/>
      <c r="C49" s="239" t="s">
        <v>3507</v>
      </c>
      <c r="D49" s="239" t="s">
        <v>3508</v>
      </c>
      <c r="E49" s="239">
        <v>0</v>
      </c>
      <c r="F49" s="239">
        <v>0</v>
      </c>
      <c r="G49" s="239"/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  <c r="N49" s="238">
        <v>0</v>
      </c>
      <c r="O49" s="238">
        <v>450</v>
      </c>
      <c r="P49" s="239">
        <v>450</v>
      </c>
      <c r="Q49" s="239">
        <v>0</v>
      </c>
      <c r="R49" s="239">
        <f t="shared" si="1"/>
        <v>450</v>
      </c>
      <c r="S49" s="238"/>
    </row>
    <row r="50" spans="1:19" s="240" customFormat="1" ht="12.75" hidden="1" outlineLevel="1">
      <c r="A50" s="238" t="s">
        <v>3509</v>
      </c>
      <c r="B50" s="239"/>
      <c r="C50" s="239" t="s">
        <v>3510</v>
      </c>
      <c r="D50" s="239" t="s">
        <v>3511</v>
      </c>
      <c r="E50" s="239">
        <v>357074.71</v>
      </c>
      <c r="F50" s="239">
        <v>0</v>
      </c>
      <c r="G50" s="239"/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9">
        <v>0</v>
      </c>
      <c r="Q50" s="239">
        <v>0</v>
      </c>
      <c r="R50" s="239">
        <f t="shared" si="1"/>
        <v>357074.71</v>
      </c>
      <c r="S50" s="238"/>
    </row>
    <row r="51" spans="1:19" s="240" customFormat="1" ht="12.75" hidden="1" outlineLevel="1">
      <c r="A51" s="238" t="s">
        <v>3512</v>
      </c>
      <c r="B51" s="239"/>
      <c r="C51" s="239" t="s">
        <v>3513</v>
      </c>
      <c r="D51" s="239" t="s">
        <v>3514</v>
      </c>
      <c r="E51" s="239">
        <v>7982.33</v>
      </c>
      <c r="F51" s="239">
        <v>0</v>
      </c>
      <c r="G51" s="239"/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9">
        <v>0</v>
      </c>
      <c r="Q51" s="239">
        <v>0</v>
      </c>
      <c r="R51" s="239">
        <f t="shared" si="1"/>
        <v>7982.33</v>
      </c>
      <c r="S51" s="238"/>
    </row>
    <row r="52" spans="1:19" s="240" customFormat="1" ht="12.75" hidden="1" outlineLevel="1">
      <c r="A52" s="238" t="s">
        <v>3515</v>
      </c>
      <c r="B52" s="239"/>
      <c r="C52" s="239" t="s">
        <v>3516</v>
      </c>
      <c r="D52" s="239" t="s">
        <v>3517</v>
      </c>
      <c r="E52" s="239">
        <v>1377613.29</v>
      </c>
      <c r="F52" s="239">
        <v>0</v>
      </c>
      <c r="G52" s="239"/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9">
        <v>0</v>
      </c>
      <c r="Q52" s="239">
        <v>0</v>
      </c>
      <c r="R52" s="239">
        <f t="shared" si="1"/>
        <v>1377613.29</v>
      </c>
      <c r="S52" s="238"/>
    </row>
    <row r="53" spans="1:19" s="240" customFormat="1" ht="12.75" hidden="1" outlineLevel="1">
      <c r="A53" s="238" t="s">
        <v>3518</v>
      </c>
      <c r="B53" s="239"/>
      <c r="C53" s="239" t="s">
        <v>3519</v>
      </c>
      <c r="D53" s="239" t="s">
        <v>3520</v>
      </c>
      <c r="E53" s="239">
        <v>1273730.75</v>
      </c>
      <c r="F53" s="239">
        <v>0</v>
      </c>
      <c r="G53" s="239"/>
      <c r="H53" s="238">
        <v>0</v>
      </c>
      <c r="I53" s="238">
        <v>0</v>
      </c>
      <c r="J53" s="238">
        <v>0</v>
      </c>
      <c r="K53" s="238">
        <v>0</v>
      </c>
      <c r="L53" s="238">
        <v>0</v>
      </c>
      <c r="M53" s="238">
        <v>0</v>
      </c>
      <c r="N53" s="238">
        <v>0</v>
      </c>
      <c r="O53" s="238">
        <v>0</v>
      </c>
      <c r="P53" s="239">
        <v>0</v>
      </c>
      <c r="Q53" s="239">
        <v>0</v>
      </c>
      <c r="R53" s="239">
        <f t="shared" si="1"/>
        <v>1273730.75</v>
      </c>
      <c r="S53" s="238"/>
    </row>
    <row r="54" spans="1:19" s="240" customFormat="1" ht="12.75" hidden="1" outlineLevel="1">
      <c r="A54" s="238" t="s">
        <v>3521</v>
      </c>
      <c r="B54" s="239"/>
      <c r="C54" s="239" t="s">
        <v>3522</v>
      </c>
      <c r="D54" s="239" t="s">
        <v>3523</v>
      </c>
      <c r="E54" s="239">
        <v>44</v>
      </c>
      <c r="F54" s="239">
        <v>0</v>
      </c>
      <c r="G54" s="239"/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9">
        <v>0</v>
      </c>
      <c r="Q54" s="239">
        <v>0</v>
      </c>
      <c r="R54" s="239">
        <f t="shared" si="1"/>
        <v>44</v>
      </c>
      <c r="S54" s="238"/>
    </row>
    <row r="55" spans="1:19" s="240" customFormat="1" ht="12.75" hidden="1" outlineLevel="1">
      <c r="A55" s="238" t="s">
        <v>3524</v>
      </c>
      <c r="B55" s="239"/>
      <c r="C55" s="239" t="s">
        <v>3525</v>
      </c>
      <c r="D55" s="239" t="s">
        <v>3526</v>
      </c>
      <c r="E55" s="239">
        <v>699.6</v>
      </c>
      <c r="F55" s="239">
        <v>0</v>
      </c>
      <c r="G55" s="239"/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9">
        <v>0</v>
      </c>
      <c r="Q55" s="239">
        <v>0</v>
      </c>
      <c r="R55" s="239">
        <f t="shared" si="1"/>
        <v>699.6</v>
      </c>
      <c r="S55" s="238"/>
    </row>
    <row r="56" spans="1:19" s="240" customFormat="1" ht="12.75" hidden="1" outlineLevel="1">
      <c r="A56" s="238" t="s">
        <v>51</v>
      </c>
      <c r="B56" s="239"/>
      <c r="C56" s="239" t="s">
        <v>52</v>
      </c>
      <c r="D56" s="239" t="s">
        <v>53</v>
      </c>
      <c r="E56" s="239">
        <v>480059.65</v>
      </c>
      <c r="F56" s="239">
        <v>0</v>
      </c>
      <c r="G56" s="239"/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  <c r="P56" s="239">
        <v>0</v>
      </c>
      <c r="Q56" s="239">
        <v>0</v>
      </c>
      <c r="R56" s="239">
        <f t="shared" si="1"/>
        <v>480059.65</v>
      </c>
      <c r="S56" s="238"/>
    </row>
    <row r="57" spans="1:19" s="240" customFormat="1" ht="12.75" hidden="1" outlineLevel="1">
      <c r="A57" s="238" t="s">
        <v>3527</v>
      </c>
      <c r="B57" s="239"/>
      <c r="C57" s="239" t="s">
        <v>3528</v>
      </c>
      <c r="D57" s="239" t="s">
        <v>3529</v>
      </c>
      <c r="E57" s="239">
        <v>307955.2</v>
      </c>
      <c r="F57" s="239">
        <v>0</v>
      </c>
      <c r="G57" s="239"/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38">
        <v>0</v>
      </c>
      <c r="O57" s="238">
        <v>0</v>
      </c>
      <c r="P57" s="239">
        <v>0</v>
      </c>
      <c r="Q57" s="239">
        <v>0</v>
      </c>
      <c r="R57" s="239">
        <f t="shared" si="1"/>
        <v>307955.2</v>
      </c>
      <c r="S57" s="238"/>
    </row>
    <row r="58" spans="1:19" s="240" customFormat="1" ht="12.75" hidden="1" outlineLevel="1">
      <c r="A58" s="238" t="s">
        <v>3530</v>
      </c>
      <c r="B58" s="239"/>
      <c r="C58" s="239" t="s">
        <v>3531</v>
      </c>
      <c r="D58" s="239" t="s">
        <v>3532</v>
      </c>
      <c r="E58" s="239">
        <v>701438.85</v>
      </c>
      <c r="F58" s="239">
        <v>0</v>
      </c>
      <c r="G58" s="239"/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38">
        <v>0</v>
      </c>
      <c r="O58" s="238">
        <v>0</v>
      </c>
      <c r="P58" s="239">
        <v>0</v>
      </c>
      <c r="Q58" s="239">
        <v>0</v>
      </c>
      <c r="R58" s="239">
        <f t="shared" si="1"/>
        <v>701438.85</v>
      </c>
      <c r="S58" s="238"/>
    </row>
    <row r="59" spans="1:19" s="240" customFormat="1" ht="12.75" hidden="1" outlineLevel="1">
      <c r="A59" s="238" t="s">
        <v>3533</v>
      </c>
      <c r="B59" s="239"/>
      <c r="C59" s="239" t="s">
        <v>3534</v>
      </c>
      <c r="D59" s="239" t="s">
        <v>3535</v>
      </c>
      <c r="E59" s="239">
        <v>95625.57</v>
      </c>
      <c r="F59" s="239">
        <v>0</v>
      </c>
      <c r="G59" s="239"/>
      <c r="H59" s="238">
        <v>0</v>
      </c>
      <c r="I59" s="238">
        <v>0</v>
      </c>
      <c r="J59" s="238">
        <v>0</v>
      </c>
      <c r="K59" s="238">
        <v>0</v>
      </c>
      <c r="L59" s="238">
        <v>0</v>
      </c>
      <c r="M59" s="238">
        <v>0</v>
      </c>
      <c r="N59" s="238">
        <v>0</v>
      </c>
      <c r="O59" s="238">
        <v>0</v>
      </c>
      <c r="P59" s="239">
        <v>0</v>
      </c>
      <c r="Q59" s="239">
        <v>0</v>
      </c>
      <c r="R59" s="239">
        <f t="shared" si="1"/>
        <v>95625.57</v>
      </c>
      <c r="S59" s="238"/>
    </row>
    <row r="60" spans="1:19" s="240" customFormat="1" ht="12.75" hidden="1" outlineLevel="1">
      <c r="A60" s="238" t="s">
        <v>3536</v>
      </c>
      <c r="B60" s="239"/>
      <c r="C60" s="239" t="s">
        <v>3537</v>
      </c>
      <c r="D60" s="239" t="s">
        <v>3538</v>
      </c>
      <c r="E60" s="239">
        <v>68567.97</v>
      </c>
      <c r="F60" s="239">
        <v>0</v>
      </c>
      <c r="G60" s="239"/>
      <c r="H60" s="238">
        <v>0</v>
      </c>
      <c r="I60" s="238">
        <v>0</v>
      </c>
      <c r="J60" s="238">
        <v>0</v>
      </c>
      <c r="K60" s="238">
        <v>0</v>
      </c>
      <c r="L60" s="238">
        <v>0</v>
      </c>
      <c r="M60" s="238">
        <v>0</v>
      </c>
      <c r="N60" s="238">
        <v>0</v>
      </c>
      <c r="O60" s="238">
        <v>0</v>
      </c>
      <c r="P60" s="239">
        <v>0</v>
      </c>
      <c r="Q60" s="239">
        <v>0</v>
      </c>
      <c r="R60" s="239">
        <f t="shared" si="1"/>
        <v>68567.97</v>
      </c>
      <c r="S60" s="238"/>
    </row>
    <row r="61" spans="1:19" s="240" customFormat="1" ht="12.75" hidden="1" outlineLevel="1">
      <c r="A61" s="238" t="s">
        <v>3539</v>
      </c>
      <c r="B61" s="239"/>
      <c r="C61" s="239" t="s">
        <v>3540</v>
      </c>
      <c r="D61" s="239" t="s">
        <v>3541</v>
      </c>
      <c r="E61" s="239">
        <v>60794.12</v>
      </c>
      <c r="F61" s="239">
        <v>0</v>
      </c>
      <c r="G61" s="239"/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0</v>
      </c>
      <c r="N61" s="238">
        <v>0</v>
      </c>
      <c r="O61" s="238">
        <v>0</v>
      </c>
      <c r="P61" s="239">
        <v>0</v>
      </c>
      <c r="Q61" s="239">
        <v>0</v>
      </c>
      <c r="R61" s="239">
        <f t="shared" si="1"/>
        <v>60794.12</v>
      </c>
      <c r="S61" s="238"/>
    </row>
    <row r="62" spans="1:19" s="240" customFormat="1" ht="12.75" hidden="1" outlineLevel="1">
      <c r="A62" s="238" t="s">
        <v>3542</v>
      </c>
      <c r="B62" s="239"/>
      <c r="C62" s="239" t="s">
        <v>3543</v>
      </c>
      <c r="D62" s="239" t="s">
        <v>3544</v>
      </c>
      <c r="E62" s="239">
        <v>367611.01</v>
      </c>
      <c r="F62" s="239">
        <v>0</v>
      </c>
      <c r="G62" s="239"/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238">
        <v>0</v>
      </c>
      <c r="O62" s="238">
        <v>0</v>
      </c>
      <c r="P62" s="239">
        <v>0</v>
      </c>
      <c r="Q62" s="239">
        <v>0</v>
      </c>
      <c r="R62" s="239">
        <f t="shared" si="1"/>
        <v>367611.01</v>
      </c>
      <c r="S62" s="238"/>
    </row>
    <row r="63" spans="1:19" s="240" customFormat="1" ht="12.75" hidden="1" outlineLevel="1">
      <c r="A63" s="238" t="s">
        <v>3545</v>
      </c>
      <c r="B63" s="239"/>
      <c r="C63" s="239" t="s">
        <v>3546</v>
      </c>
      <c r="D63" s="239" t="s">
        <v>3547</v>
      </c>
      <c r="E63" s="239">
        <v>330569.02</v>
      </c>
      <c r="F63" s="239">
        <v>0</v>
      </c>
      <c r="G63" s="239"/>
      <c r="H63" s="238">
        <v>0</v>
      </c>
      <c r="I63" s="238">
        <v>0</v>
      </c>
      <c r="J63" s="238">
        <v>0</v>
      </c>
      <c r="K63" s="238">
        <v>0</v>
      </c>
      <c r="L63" s="238">
        <v>0</v>
      </c>
      <c r="M63" s="238">
        <v>0</v>
      </c>
      <c r="N63" s="238">
        <v>0</v>
      </c>
      <c r="O63" s="238">
        <v>0</v>
      </c>
      <c r="P63" s="239">
        <v>0</v>
      </c>
      <c r="Q63" s="239">
        <v>0</v>
      </c>
      <c r="R63" s="239">
        <f t="shared" si="1"/>
        <v>330569.02</v>
      </c>
      <c r="S63" s="238"/>
    </row>
    <row r="64" spans="1:19" s="240" customFormat="1" ht="12.75" hidden="1" outlineLevel="1">
      <c r="A64" s="238" t="s">
        <v>3548</v>
      </c>
      <c r="B64" s="239"/>
      <c r="C64" s="239" t="s">
        <v>3549</v>
      </c>
      <c r="D64" s="239" t="s">
        <v>3550</v>
      </c>
      <c r="E64" s="239">
        <v>182632.33</v>
      </c>
      <c r="F64" s="239">
        <v>0</v>
      </c>
      <c r="G64" s="239"/>
      <c r="H64" s="238">
        <v>0</v>
      </c>
      <c r="I64" s="238">
        <v>0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38">
        <v>0</v>
      </c>
      <c r="P64" s="239">
        <v>0</v>
      </c>
      <c r="Q64" s="239">
        <v>0</v>
      </c>
      <c r="R64" s="239">
        <f t="shared" si="1"/>
        <v>182632.33</v>
      </c>
      <c r="S64" s="238"/>
    </row>
    <row r="65" spans="1:19" s="240" customFormat="1" ht="12.75" hidden="1" outlineLevel="1">
      <c r="A65" s="238" t="s">
        <v>3551</v>
      </c>
      <c r="B65" s="239"/>
      <c r="C65" s="239" t="s">
        <v>3552</v>
      </c>
      <c r="D65" s="239" t="s">
        <v>3553</v>
      </c>
      <c r="E65" s="239">
        <v>344158.04</v>
      </c>
      <c r="F65" s="239">
        <v>0</v>
      </c>
      <c r="G65" s="239"/>
      <c r="H65" s="238">
        <v>0</v>
      </c>
      <c r="I65" s="238">
        <v>0</v>
      </c>
      <c r="J65" s="238">
        <v>0</v>
      </c>
      <c r="K65" s="238">
        <v>0</v>
      </c>
      <c r="L65" s="238">
        <v>0</v>
      </c>
      <c r="M65" s="238">
        <v>0</v>
      </c>
      <c r="N65" s="238">
        <v>0</v>
      </c>
      <c r="O65" s="238">
        <v>0</v>
      </c>
      <c r="P65" s="239">
        <v>0</v>
      </c>
      <c r="Q65" s="239">
        <v>0</v>
      </c>
      <c r="R65" s="239">
        <f t="shared" si="1"/>
        <v>344158.04</v>
      </c>
      <c r="S65" s="238"/>
    </row>
    <row r="66" spans="1:19" s="240" customFormat="1" ht="12.75" hidden="1" outlineLevel="1">
      <c r="A66" s="238" t="s">
        <v>3554</v>
      </c>
      <c r="B66" s="239"/>
      <c r="C66" s="239" t="s">
        <v>3555</v>
      </c>
      <c r="D66" s="239" t="s">
        <v>3556</v>
      </c>
      <c r="E66" s="239">
        <v>303765.41</v>
      </c>
      <c r="F66" s="239">
        <v>0</v>
      </c>
      <c r="G66" s="239"/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238">
        <v>0</v>
      </c>
      <c r="O66" s="238">
        <v>0</v>
      </c>
      <c r="P66" s="239">
        <v>0</v>
      </c>
      <c r="Q66" s="239">
        <v>0</v>
      </c>
      <c r="R66" s="239">
        <f t="shared" si="1"/>
        <v>303765.41</v>
      </c>
      <c r="S66" s="238"/>
    </row>
    <row r="67" spans="1:19" s="240" customFormat="1" ht="12.75" hidden="1" outlineLevel="1">
      <c r="A67" s="238" t="s">
        <v>3557</v>
      </c>
      <c r="B67" s="239"/>
      <c r="C67" s="239" t="s">
        <v>3558</v>
      </c>
      <c r="D67" s="239" t="s">
        <v>3559</v>
      </c>
      <c r="E67" s="239">
        <v>172160.35</v>
      </c>
      <c r="F67" s="239">
        <v>0</v>
      </c>
      <c r="G67" s="239"/>
      <c r="H67" s="238">
        <v>0</v>
      </c>
      <c r="I67" s="238">
        <v>0</v>
      </c>
      <c r="J67" s="238">
        <v>0</v>
      </c>
      <c r="K67" s="238">
        <v>0</v>
      </c>
      <c r="L67" s="238">
        <v>0</v>
      </c>
      <c r="M67" s="238">
        <v>0</v>
      </c>
      <c r="N67" s="238">
        <v>0</v>
      </c>
      <c r="O67" s="238">
        <v>0</v>
      </c>
      <c r="P67" s="239">
        <v>0</v>
      </c>
      <c r="Q67" s="239">
        <v>0</v>
      </c>
      <c r="R67" s="239">
        <f t="shared" si="1"/>
        <v>172160.35</v>
      </c>
      <c r="S67" s="238"/>
    </row>
    <row r="68" spans="1:19" s="240" customFormat="1" ht="12.75" hidden="1" outlineLevel="1">
      <c r="A68" s="238" t="s">
        <v>3560</v>
      </c>
      <c r="B68" s="239"/>
      <c r="C68" s="239" t="s">
        <v>3561</v>
      </c>
      <c r="D68" s="239" t="s">
        <v>3562</v>
      </c>
      <c r="E68" s="239">
        <v>0.01</v>
      </c>
      <c r="F68" s="239">
        <v>0</v>
      </c>
      <c r="G68" s="239"/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N68" s="238">
        <v>0</v>
      </c>
      <c r="O68" s="238">
        <v>0</v>
      </c>
      <c r="P68" s="239">
        <v>0</v>
      </c>
      <c r="Q68" s="239">
        <v>0</v>
      </c>
      <c r="R68" s="239">
        <f t="shared" si="1"/>
        <v>0.01</v>
      </c>
      <c r="S68" s="238"/>
    </row>
    <row r="69" spans="1:44" s="261" customFormat="1" ht="12.75" customHeight="1" collapsed="1">
      <c r="A69" s="222" t="s">
        <v>54</v>
      </c>
      <c r="B69" s="222"/>
      <c r="C69" s="221" t="s">
        <v>55</v>
      </c>
      <c r="D69" s="223"/>
      <c r="E69" s="224">
        <v>106621862.95999998</v>
      </c>
      <c r="F69" s="224">
        <v>7892745.9399999995</v>
      </c>
      <c r="G69" s="224">
        <v>0</v>
      </c>
      <c r="H69" s="222">
        <v>0</v>
      </c>
      <c r="I69" s="222">
        <v>0</v>
      </c>
      <c r="J69" s="222">
        <v>0</v>
      </c>
      <c r="K69" s="222">
        <v>0</v>
      </c>
      <c r="L69" s="222">
        <v>0</v>
      </c>
      <c r="M69" s="222">
        <v>0</v>
      </c>
      <c r="N69" s="222">
        <v>0</v>
      </c>
      <c r="O69" s="222">
        <v>96626.83</v>
      </c>
      <c r="P69" s="224">
        <v>96626.83</v>
      </c>
      <c r="Q69" s="224">
        <v>0</v>
      </c>
      <c r="R69" s="224">
        <f t="shared" si="1"/>
        <v>114611235.72999997</v>
      </c>
      <c r="S69" s="221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</row>
    <row r="70" spans="1:19" s="240" customFormat="1" ht="12.75" hidden="1" outlineLevel="1">
      <c r="A70" s="238" t="s">
        <v>56</v>
      </c>
      <c r="B70" s="239"/>
      <c r="C70" s="239" t="s">
        <v>57</v>
      </c>
      <c r="D70" s="239" t="s">
        <v>58</v>
      </c>
      <c r="E70" s="239">
        <v>987703.17</v>
      </c>
      <c r="F70" s="239">
        <v>1765.8</v>
      </c>
      <c r="G70" s="239"/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9">
        <v>0</v>
      </c>
      <c r="Q70" s="239">
        <v>0</v>
      </c>
      <c r="R70" s="239">
        <f t="shared" si="1"/>
        <v>989468.9700000001</v>
      </c>
      <c r="S70" s="238"/>
    </row>
    <row r="71" spans="1:19" s="240" customFormat="1" ht="12.75" hidden="1" outlineLevel="1">
      <c r="A71" s="238" t="s">
        <v>59</v>
      </c>
      <c r="B71" s="239"/>
      <c r="C71" s="239" t="s">
        <v>60</v>
      </c>
      <c r="D71" s="239" t="s">
        <v>61</v>
      </c>
      <c r="E71" s="239">
        <v>-307619.07</v>
      </c>
      <c r="F71" s="239">
        <v>219.8</v>
      </c>
      <c r="G71" s="239"/>
      <c r="H71" s="238">
        <v>0</v>
      </c>
      <c r="I71" s="238">
        <v>0</v>
      </c>
      <c r="J71" s="238">
        <v>0</v>
      </c>
      <c r="K71" s="238">
        <v>0</v>
      </c>
      <c r="L71" s="238">
        <v>0</v>
      </c>
      <c r="M71" s="238">
        <v>0</v>
      </c>
      <c r="N71" s="238">
        <v>0</v>
      </c>
      <c r="O71" s="238">
        <v>0</v>
      </c>
      <c r="P71" s="239">
        <v>0</v>
      </c>
      <c r="Q71" s="239">
        <v>0</v>
      </c>
      <c r="R71" s="239">
        <f t="shared" si="1"/>
        <v>-307399.27</v>
      </c>
      <c r="S71" s="238"/>
    </row>
    <row r="72" spans="1:19" s="240" customFormat="1" ht="12.75" hidden="1" outlineLevel="1">
      <c r="A72" s="238" t="s">
        <v>62</v>
      </c>
      <c r="B72" s="239"/>
      <c r="C72" s="239" t="s">
        <v>63</v>
      </c>
      <c r="D72" s="239" t="s">
        <v>64</v>
      </c>
      <c r="E72" s="239">
        <v>3046315.96</v>
      </c>
      <c r="F72" s="239">
        <v>0</v>
      </c>
      <c r="G72" s="239"/>
      <c r="H72" s="238">
        <v>0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38">
        <v>0</v>
      </c>
      <c r="O72" s="238">
        <v>0</v>
      </c>
      <c r="P72" s="239">
        <v>0</v>
      </c>
      <c r="Q72" s="239">
        <v>0</v>
      </c>
      <c r="R72" s="239">
        <f t="shared" si="1"/>
        <v>3046315.96</v>
      </c>
      <c r="S72" s="238"/>
    </row>
    <row r="73" spans="1:19" s="240" customFormat="1" ht="12.75" hidden="1" outlineLevel="1">
      <c r="A73" s="238" t="s">
        <v>65</v>
      </c>
      <c r="B73" s="239"/>
      <c r="C73" s="239" t="s">
        <v>66</v>
      </c>
      <c r="D73" s="239" t="s">
        <v>67</v>
      </c>
      <c r="E73" s="239">
        <v>497992.56</v>
      </c>
      <c r="F73" s="239">
        <v>1525.8</v>
      </c>
      <c r="G73" s="239"/>
      <c r="H73" s="238">
        <v>0</v>
      </c>
      <c r="I73" s="238">
        <v>0</v>
      </c>
      <c r="J73" s="238">
        <v>0</v>
      </c>
      <c r="K73" s="238">
        <v>0</v>
      </c>
      <c r="L73" s="238">
        <v>0</v>
      </c>
      <c r="M73" s="238">
        <v>0</v>
      </c>
      <c r="N73" s="238">
        <v>0</v>
      </c>
      <c r="O73" s="238">
        <v>0</v>
      </c>
      <c r="P73" s="239">
        <v>0</v>
      </c>
      <c r="Q73" s="239">
        <v>0</v>
      </c>
      <c r="R73" s="239">
        <f t="shared" si="1"/>
        <v>499518.36</v>
      </c>
      <c r="S73" s="238"/>
    </row>
    <row r="74" spans="1:19" s="240" customFormat="1" ht="12.75" hidden="1" outlineLevel="1">
      <c r="A74" s="238" t="s">
        <v>68</v>
      </c>
      <c r="B74" s="239"/>
      <c r="C74" s="239" t="s">
        <v>69</v>
      </c>
      <c r="D74" s="239" t="s">
        <v>70</v>
      </c>
      <c r="E74" s="239">
        <v>4947500.08</v>
      </c>
      <c r="F74" s="239">
        <v>0</v>
      </c>
      <c r="G74" s="239"/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0</v>
      </c>
      <c r="O74" s="238">
        <v>0</v>
      </c>
      <c r="P74" s="239">
        <v>0</v>
      </c>
      <c r="Q74" s="239">
        <v>0</v>
      </c>
      <c r="R74" s="239">
        <f aca="true" t="shared" si="2" ref="R74:R82">E74+F74+G74+P74+Q74</f>
        <v>4947500.08</v>
      </c>
      <c r="S74" s="238"/>
    </row>
    <row r="75" spans="1:19" s="240" customFormat="1" ht="12.75" hidden="1" outlineLevel="1">
      <c r="A75" s="238" t="s">
        <v>71</v>
      </c>
      <c r="B75" s="239"/>
      <c r="C75" s="239" t="s">
        <v>72</v>
      </c>
      <c r="D75" s="239" t="s">
        <v>73</v>
      </c>
      <c r="E75" s="239">
        <v>235662.53</v>
      </c>
      <c r="F75" s="239">
        <v>0</v>
      </c>
      <c r="G75" s="239"/>
      <c r="H75" s="238">
        <v>0</v>
      </c>
      <c r="I75" s="238">
        <v>0</v>
      </c>
      <c r="J75" s="238">
        <v>0</v>
      </c>
      <c r="K75" s="238">
        <v>0</v>
      </c>
      <c r="L75" s="238">
        <v>0</v>
      </c>
      <c r="M75" s="238">
        <v>0</v>
      </c>
      <c r="N75" s="238">
        <v>0</v>
      </c>
      <c r="O75" s="238">
        <v>0</v>
      </c>
      <c r="P75" s="239">
        <v>0</v>
      </c>
      <c r="Q75" s="239">
        <v>0</v>
      </c>
      <c r="R75" s="239">
        <f t="shared" si="2"/>
        <v>235662.53</v>
      </c>
      <c r="S75" s="238"/>
    </row>
    <row r="76" spans="1:19" s="240" customFormat="1" ht="12.75" hidden="1" outlineLevel="1">
      <c r="A76" s="238" t="s">
        <v>74</v>
      </c>
      <c r="B76" s="239"/>
      <c r="C76" s="239" t="s">
        <v>75</v>
      </c>
      <c r="D76" s="239" t="s">
        <v>76</v>
      </c>
      <c r="E76" s="239">
        <v>206249.18</v>
      </c>
      <c r="F76" s="239">
        <v>0</v>
      </c>
      <c r="G76" s="239"/>
      <c r="H76" s="238">
        <v>0</v>
      </c>
      <c r="I76" s="238">
        <v>0</v>
      </c>
      <c r="J76" s="238">
        <v>0</v>
      </c>
      <c r="K76" s="238">
        <v>0</v>
      </c>
      <c r="L76" s="238">
        <v>0</v>
      </c>
      <c r="M76" s="238">
        <v>0</v>
      </c>
      <c r="N76" s="238">
        <v>0</v>
      </c>
      <c r="O76" s="238">
        <v>0</v>
      </c>
      <c r="P76" s="239">
        <v>0</v>
      </c>
      <c r="Q76" s="239">
        <v>0</v>
      </c>
      <c r="R76" s="239">
        <f t="shared" si="2"/>
        <v>206249.18</v>
      </c>
      <c r="S76" s="238"/>
    </row>
    <row r="77" spans="1:19" s="240" customFormat="1" ht="12.75" hidden="1" outlineLevel="1">
      <c r="A77" s="238" t="s">
        <v>77</v>
      </c>
      <c r="B77" s="239"/>
      <c r="C77" s="239" t="s">
        <v>78</v>
      </c>
      <c r="D77" s="239" t="s">
        <v>79</v>
      </c>
      <c r="E77" s="239">
        <v>500087.45</v>
      </c>
      <c r="F77" s="239">
        <v>3556.74</v>
      </c>
      <c r="G77" s="239"/>
      <c r="H77" s="238">
        <v>0</v>
      </c>
      <c r="I77" s="238">
        <v>0</v>
      </c>
      <c r="J77" s="238">
        <v>0</v>
      </c>
      <c r="K77" s="238">
        <v>0</v>
      </c>
      <c r="L77" s="238">
        <v>0</v>
      </c>
      <c r="M77" s="238">
        <v>0</v>
      </c>
      <c r="N77" s="238">
        <v>0</v>
      </c>
      <c r="O77" s="238">
        <v>0</v>
      </c>
      <c r="P77" s="239">
        <v>0</v>
      </c>
      <c r="Q77" s="239">
        <v>0</v>
      </c>
      <c r="R77" s="239">
        <f t="shared" si="2"/>
        <v>503644.19</v>
      </c>
      <c r="S77" s="238"/>
    </row>
    <row r="78" spans="1:19" s="240" customFormat="1" ht="12.75" hidden="1" outlineLevel="1">
      <c r="A78" s="238" t="s">
        <v>80</v>
      </c>
      <c r="B78" s="239"/>
      <c r="C78" s="239" t="s">
        <v>81</v>
      </c>
      <c r="D78" s="239" t="s">
        <v>82</v>
      </c>
      <c r="E78" s="239">
        <v>4803902.53</v>
      </c>
      <c r="F78" s="239">
        <v>643.93</v>
      </c>
      <c r="G78" s="239"/>
      <c r="H78" s="238">
        <v>0</v>
      </c>
      <c r="I78" s="238">
        <v>0</v>
      </c>
      <c r="J78" s="238">
        <v>0</v>
      </c>
      <c r="K78" s="238">
        <v>0</v>
      </c>
      <c r="L78" s="238">
        <v>0</v>
      </c>
      <c r="M78" s="238">
        <v>0</v>
      </c>
      <c r="N78" s="238">
        <v>0</v>
      </c>
      <c r="O78" s="238">
        <v>0</v>
      </c>
      <c r="P78" s="239">
        <v>0</v>
      </c>
      <c r="Q78" s="239">
        <v>0</v>
      </c>
      <c r="R78" s="239">
        <f t="shared" si="2"/>
        <v>4804546.46</v>
      </c>
      <c r="S78" s="238"/>
    </row>
    <row r="79" spans="1:19" s="240" customFormat="1" ht="12.75" hidden="1" outlineLevel="1">
      <c r="A79" s="238" t="s">
        <v>83</v>
      </c>
      <c r="B79" s="239"/>
      <c r="C79" s="239" t="s">
        <v>84</v>
      </c>
      <c r="D79" s="239" t="s">
        <v>85</v>
      </c>
      <c r="E79" s="239">
        <v>295896.01</v>
      </c>
      <c r="F79" s="239">
        <v>6699.68</v>
      </c>
      <c r="G79" s="239"/>
      <c r="H79" s="238">
        <v>0</v>
      </c>
      <c r="I79" s="238">
        <v>0</v>
      </c>
      <c r="J79" s="238">
        <v>0</v>
      </c>
      <c r="K79" s="238">
        <v>0</v>
      </c>
      <c r="L79" s="238">
        <v>0</v>
      </c>
      <c r="M79" s="238">
        <v>0</v>
      </c>
      <c r="N79" s="238">
        <v>0</v>
      </c>
      <c r="O79" s="238">
        <v>0</v>
      </c>
      <c r="P79" s="239">
        <v>0</v>
      </c>
      <c r="Q79" s="239">
        <v>0</v>
      </c>
      <c r="R79" s="239">
        <f t="shared" si="2"/>
        <v>302595.69</v>
      </c>
      <c r="S79" s="238"/>
    </row>
    <row r="80" spans="1:19" s="240" customFormat="1" ht="12.75" hidden="1" outlineLevel="1">
      <c r="A80" s="238" t="s">
        <v>86</v>
      </c>
      <c r="B80" s="239"/>
      <c r="C80" s="239" t="s">
        <v>87</v>
      </c>
      <c r="D80" s="239" t="s">
        <v>88</v>
      </c>
      <c r="E80" s="239">
        <v>7610750.64</v>
      </c>
      <c r="F80" s="239">
        <v>676.58</v>
      </c>
      <c r="G80" s="239"/>
      <c r="H80" s="238">
        <v>0</v>
      </c>
      <c r="I80" s="238">
        <v>0</v>
      </c>
      <c r="J80" s="238">
        <v>0</v>
      </c>
      <c r="K80" s="238">
        <v>0</v>
      </c>
      <c r="L80" s="238">
        <v>0</v>
      </c>
      <c r="M80" s="238">
        <v>0</v>
      </c>
      <c r="N80" s="238">
        <v>0</v>
      </c>
      <c r="O80" s="238">
        <v>0</v>
      </c>
      <c r="P80" s="239">
        <v>0</v>
      </c>
      <c r="Q80" s="239">
        <v>0</v>
      </c>
      <c r="R80" s="239">
        <f t="shared" si="2"/>
        <v>7611427.22</v>
      </c>
      <c r="S80" s="238"/>
    </row>
    <row r="81" spans="1:19" s="240" customFormat="1" ht="12.75" hidden="1" outlineLevel="1">
      <c r="A81" s="238" t="s">
        <v>3563</v>
      </c>
      <c r="B81" s="239"/>
      <c r="C81" s="239" t="s">
        <v>3564</v>
      </c>
      <c r="D81" s="239" t="s">
        <v>3565</v>
      </c>
      <c r="E81" s="239">
        <v>-7270000</v>
      </c>
      <c r="F81" s="239">
        <v>0</v>
      </c>
      <c r="G81" s="239"/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0</v>
      </c>
      <c r="O81" s="238">
        <v>0</v>
      </c>
      <c r="P81" s="239">
        <v>0</v>
      </c>
      <c r="Q81" s="239">
        <v>0</v>
      </c>
      <c r="R81" s="239">
        <f t="shared" si="2"/>
        <v>-7270000</v>
      </c>
      <c r="S81" s="238"/>
    </row>
    <row r="82" spans="1:44" s="261" customFormat="1" ht="12.75" customHeight="1" collapsed="1">
      <c r="A82" s="222" t="s">
        <v>89</v>
      </c>
      <c r="B82" s="222"/>
      <c r="C82" s="221" t="s">
        <v>90</v>
      </c>
      <c r="D82" s="223"/>
      <c r="E82" s="101">
        <v>15554441.04</v>
      </c>
      <c r="F82" s="101">
        <v>15088.33</v>
      </c>
      <c r="G82" s="101">
        <v>0</v>
      </c>
      <c r="H82" s="222">
        <v>0</v>
      </c>
      <c r="I82" s="222">
        <v>0</v>
      </c>
      <c r="J82" s="222">
        <v>0</v>
      </c>
      <c r="K82" s="222">
        <v>0</v>
      </c>
      <c r="L82" s="222">
        <v>0</v>
      </c>
      <c r="M82" s="222">
        <v>0</v>
      </c>
      <c r="N82" s="222">
        <v>0</v>
      </c>
      <c r="O82" s="222">
        <v>0</v>
      </c>
      <c r="P82" s="101">
        <v>0</v>
      </c>
      <c r="Q82" s="101">
        <v>0</v>
      </c>
      <c r="R82" s="101">
        <f t="shared" si="2"/>
        <v>15569529.37</v>
      </c>
      <c r="S82" s="221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</row>
    <row r="83" spans="1:44" s="266" customFormat="1" ht="12.75" customHeight="1">
      <c r="A83" s="264" t="s">
        <v>2062</v>
      </c>
      <c r="B83" s="226"/>
      <c r="C83" s="227" t="s">
        <v>91</v>
      </c>
      <c r="D83" s="72"/>
      <c r="E83" s="103">
        <f aca="true" t="shared" si="3" ref="E83:R83">E69-E82</f>
        <v>91067421.91999999</v>
      </c>
      <c r="F83" s="103">
        <f t="shared" si="3"/>
        <v>7877657.609999999</v>
      </c>
      <c r="G83" s="103">
        <f t="shared" si="3"/>
        <v>0</v>
      </c>
      <c r="H83" s="264">
        <f t="shared" si="3"/>
        <v>0</v>
      </c>
      <c r="I83" s="264">
        <f t="shared" si="3"/>
        <v>0</v>
      </c>
      <c r="J83" s="264">
        <f t="shared" si="3"/>
        <v>0</v>
      </c>
      <c r="K83" s="264">
        <f t="shared" si="3"/>
        <v>0</v>
      </c>
      <c r="L83" s="264">
        <f t="shared" si="3"/>
        <v>0</v>
      </c>
      <c r="M83" s="264">
        <f t="shared" si="3"/>
        <v>0</v>
      </c>
      <c r="N83" s="264">
        <f t="shared" si="3"/>
        <v>0</v>
      </c>
      <c r="O83" s="264">
        <f t="shared" si="3"/>
        <v>96626.83</v>
      </c>
      <c r="P83" s="103">
        <f t="shared" si="3"/>
        <v>96626.83</v>
      </c>
      <c r="Q83" s="103">
        <f t="shared" si="3"/>
        <v>0</v>
      </c>
      <c r="R83" s="103">
        <f t="shared" si="3"/>
        <v>99041706.35999997</v>
      </c>
      <c r="S83" s="233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</row>
    <row r="84" spans="1:44" s="261" customFormat="1" ht="12.75" customHeight="1">
      <c r="A84" s="222"/>
      <c r="B84" s="222"/>
      <c r="C84" s="221"/>
      <c r="D84" s="223"/>
      <c r="E84" s="101"/>
      <c r="F84" s="101"/>
      <c r="G84" s="101"/>
      <c r="H84" s="222"/>
      <c r="I84" s="222"/>
      <c r="J84" s="222"/>
      <c r="K84" s="222"/>
      <c r="L84" s="222"/>
      <c r="M84" s="222"/>
      <c r="N84" s="222"/>
      <c r="O84" s="222"/>
      <c r="P84" s="101"/>
      <c r="Q84" s="101"/>
      <c r="R84" s="101"/>
      <c r="S84" s="221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</row>
    <row r="85" spans="1:44" s="261" customFormat="1" ht="12.75" customHeight="1">
      <c r="A85" s="222" t="s">
        <v>3566</v>
      </c>
      <c r="B85" s="222"/>
      <c r="C85" s="221" t="s">
        <v>2095</v>
      </c>
      <c r="D85" s="223"/>
      <c r="E85" s="101">
        <v>0</v>
      </c>
      <c r="F85" s="101">
        <v>0</v>
      </c>
      <c r="G85" s="101">
        <v>0</v>
      </c>
      <c r="H85" s="222">
        <v>0</v>
      </c>
      <c r="I85" s="222">
        <v>0</v>
      </c>
      <c r="J85" s="222">
        <v>0</v>
      </c>
      <c r="K85" s="222">
        <v>0</v>
      </c>
      <c r="L85" s="222">
        <v>0</v>
      </c>
      <c r="M85" s="222">
        <v>0</v>
      </c>
      <c r="N85" s="222">
        <v>0</v>
      </c>
      <c r="O85" s="222">
        <v>0</v>
      </c>
      <c r="P85" s="101">
        <v>0</v>
      </c>
      <c r="Q85" s="101">
        <v>0</v>
      </c>
      <c r="R85" s="101">
        <f aca="true" t="shared" si="4" ref="R85:R97">E85+F85+G85+P85+Q85</f>
        <v>0</v>
      </c>
      <c r="S85" s="221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</row>
    <row r="86" spans="1:44" s="261" customFormat="1" ht="12.75" customHeight="1">
      <c r="A86" s="222" t="s">
        <v>3567</v>
      </c>
      <c r="B86" s="222"/>
      <c r="C86" s="221" t="s">
        <v>2096</v>
      </c>
      <c r="D86" s="223"/>
      <c r="E86" s="101">
        <v>0</v>
      </c>
      <c r="F86" s="101">
        <v>0</v>
      </c>
      <c r="G86" s="101">
        <v>0</v>
      </c>
      <c r="H86" s="222">
        <v>0</v>
      </c>
      <c r="I86" s="222">
        <v>0</v>
      </c>
      <c r="J86" s="222">
        <v>0</v>
      </c>
      <c r="K86" s="222">
        <v>0</v>
      </c>
      <c r="L86" s="222">
        <v>0</v>
      </c>
      <c r="M86" s="222">
        <v>0</v>
      </c>
      <c r="N86" s="222">
        <v>0</v>
      </c>
      <c r="O86" s="222">
        <v>0</v>
      </c>
      <c r="P86" s="101">
        <v>0</v>
      </c>
      <c r="Q86" s="101">
        <v>0</v>
      </c>
      <c r="R86" s="101">
        <f t="shared" si="4"/>
        <v>0</v>
      </c>
      <c r="S86" s="221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</row>
    <row r="87" spans="1:44" s="261" customFormat="1" ht="12.75" customHeight="1">
      <c r="A87" s="222" t="s">
        <v>3568</v>
      </c>
      <c r="B87" s="222"/>
      <c r="C87" s="221" t="s">
        <v>2097</v>
      </c>
      <c r="D87" s="223"/>
      <c r="E87" s="101">
        <v>0</v>
      </c>
      <c r="F87" s="101">
        <v>0</v>
      </c>
      <c r="G87" s="101">
        <v>0</v>
      </c>
      <c r="H87" s="222">
        <v>0</v>
      </c>
      <c r="I87" s="222">
        <v>0</v>
      </c>
      <c r="J87" s="222">
        <v>0</v>
      </c>
      <c r="K87" s="222">
        <v>0</v>
      </c>
      <c r="L87" s="222">
        <v>0</v>
      </c>
      <c r="M87" s="222">
        <v>0</v>
      </c>
      <c r="N87" s="222">
        <v>0</v>
      </c>
      <c r="O87" s="222">
        <v>0</v>
      </c>
      <c r="P87" s="101">
        <v>0</v>
      </c>
      <c r="Q87" s="101">
        <v>0</v>
      </c>
      <c r="R87" s="101">
        <f t="shared" si="4"/>
        <v>0</v>
      </c>
      <c r="S87" s="221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</row>
    <row r="88" spans="1:19" s="240" customFormat="1" ht="12.75" hidden="1" outlineLevel="1">
      <c r="A88" s="238" t="s">
        <v>3569</v>
      </c>
      <c r="B88" s="239"/>
      <c r="C88" s="239" t="s">
        <v>3570</v>
      </c>
      <c r="D88" s="239" t="s">
        <v>3571</v>
      </c>
      <c r="E88" s="239">
        <v>344661.94</v>
      </c>
      <c r="F88" s="239">
        <v>4918.69</v>
      </c>
      <c r="G88" s="239"/>
      <c r="H88" s="238">
        <v>0</v>
      </c>
      <c r="I88" s="238">
        <v>0</v>
      </c>
      <c r="J88" s="238">
        <v>0</v>
      </c>
      <c r="K88" s="238">
        <v>0</v>
      </c>
      <c r="L88" s="238">
        <v>0</v>
      </c>
      <c r="M88" s="238">
        <v>0</v>
      </c>
      <c r="N88" s="238">
        <v>0</v>
      </c>
      <c r="O88" s="238">
        <v>0</v>
      </c>
      <c r="P88" s="239">
        <v>0</v>
      </c>
      <c r="Q88" s="239">
        <v>0</v>
      </c>
      <c r="R88" s="239">
        <f t="shared" si="4"/>
        <v>349580.63</v>
      </c>
      <c r="S88" s="238"/>
    </row>
    <row r="89" spans="1:19" s="240" customFormat="1" ht="12.75" hidden="1" outlineLevel="1">
      <c r="A89" s="238" t="s">
        <v>3572</v>
      </c>
      <c r="B89" s="239"/>
      <c r="C89" s="239" t="s">
        <v>3573</v>
      </c>
      <c r="D89" s="239" t="s">
        <v>3574</v>
      </c>
      <c r="E89" s="239">
        <v>350.9</v>
      </c>
      <c r="F89" s="239">
        <v>0</v>
      </c>
      <c r="G89" s="239"/>
      <c r="H89" s="238">
        <v>0</v>
      </c>
      <c r="I89" s="238">
        <v>0</v>
      </c>
      <c r="J89" s="238">
        <v>0</v>
      </c>
      <c r="K89" s="238">
        <v>38959.33</v>
      </c>
      <c r="L89" s="238">
        <v>0</v>
      </c>
      <c r="M89" s="238">
        <v>0</v>
      </c>
      <c r="N89" s="238">
        <v>0</v>
      </c>
      <c r="O89" s="238">
        <v>0</v>
      </c>
      <c r="P89" s="239">
        <v>38959.33</v>
      </c>
      <c r="Q89" s="239">
        <v>0</v>
      </c>
      <c r="R89" s="239">
        <f t="shared" si="4"/>
        <v>39310.23</v>
      </c>
      <c r="S89" s="238"/>
    </row>
    <row r="90" spans="1:19" s="240" customFormat="1" ht="12.75" hidden="1" outlineLevel="1">
      <c r="A90" s="238" t="s">
        <v>3575</v>
      </c>
      <c r="B90" s="239"/>
      <c r="C90" s="239" t="s">
        <v>3576</v>
      </c>
      <c r="D90" s="239" t="s">
        <v>3577</v>
      </c>
      <c r="E90" s="239">
        <v>-23272.41</v>
      </c>
      <c r="F90" s="239">
        <v>0</v>
      </c>
      <c r="G90" s="239"/>
      <c r="H90" s="238">
        <v>0</v>
      </c>
      <c r="I90" s="238">
        <v>0</v>
      </c>
      <c r="J90" s="238">
        <v>0</v>
      </c>
      <c r="K90" s="238">
        <v>0</v>
      </c>
      <c r="L90" s="238">
        <v>0</v>
      </c>
      <c r="M90" s="238">
        <v>0</v>
      </c>
      <c r="N90" s="238">
        <v>0</v>
      </c>
      <c r="O90" s="238">
        <v>0</v>
      </c>
      <c r="P90" s="239">
        <v>0</v>
      </c>
      <c r="Q90" s="239">
        <v>0</v>
      </c>
      <c r="R90" s="239">
        <f t="shared" si="4"/>
        <v>-23272.41</v>
      </c>
      <c r="S90" s="238"/>
    </row>
    <row r="91" spans="1:19" s="240" customFormat="1" ht="12.75" hidden="1" outlineLevel="1">
      <c r="A91" s="238" t="s">
        <v>95</v>
      </c>
      <c r="B91" s="239"/>
      <c r="C91" s="239" t="s">
        <v>96</v>
      </c>
      <c r="D91" s="239" t="s">
        <v>97</v>
      </c>
      <c r="E91" s="239">
        <v>1577010.15</v>
      </c>
      <c r="F91" s="239">
        <v>0</v>
      </c>
      <c r="G91" s="239"/>
      <c r="H91" s="238">
        <v>0</v>
      </c>
      <c r="I91" s="238">
        <v>0</v>
      </c>
      <c r="J91" s="238">
        <v>0</v>
      </c>
      <c r="K91" s="238">
        <v>63621.8</v>
      </c>
      <c r="L91" s="238">
        <v>0</v>
      </c>
      <c r="M91" s="238">
        <v>0</v>
      </c>
      <c r="N91" s="238">
        <v>0</v>
      </c>
      <c r="O91" s="238">
        <v>64939.37</v>
      </c>
      <c r="P91" s="239">
        <v>128561.17</v>
      </c>
      <c r="Q91" s="239">
        <v>0</v>
      </c>
      <c r="R91" s="239">
        <f t="shared" si="4"/>
        <v>1705571.3199999998</v>
      </c>
      <c r="S91" s="238"/>
    </row>
    <row r="92" spans="1:19" s="240" customFormat="1" ht="12.75" hidden="1" outlineLevel="1">
      <c r="A92" s="238" t="s">
        <v>3578</v>
      </c>
      <c r="B92" s="239"/>
      <c r="C92" s="239" t="s">
        <v>3579</v>
      </c>
      <c r="D92" s="239" t="s">
        <v>3580</v>
      </c>
      <c r="E92" s="239">
        <v>3403</v>
      </c>
      <c r="F92" s="239">
        <v>0</v>
      </c>
      <c r="G92" s="239"/>
      <c r="H92" s="238">
        <v>0</v>
      </c>
      <c r="I92" s="238">
        <v>0</v>
      </c>
      <c r="J92" s="238">
        <v>0</v>
      </c>
      <c r="K92" s="238">
        <v>0</v>
      </c>
      <c r="L92" s="238">
        <v>0</v>
      </c>
      <c r="M92" s="238">
        <v>0</v>
      </c>
      <c r="N92" s="238">
        <v>0</v>
      </c>
      <c r="O92" s="238">
        <v>0</v>
      </c>
      <c r="P92" s="239">
        <v>0</v>
      </c>
      <c r="Q92" s="239">
        <v>0</v>
      </c>
      <c r="R92" s="239">
        <f t="shared" si="4"/>
        <v>3403</v>
      </c>
      <c r="S92" s="238"/>
    </row>
    <row r="93" spans="1:19" s="240" customFormat="1" ht="12.75" hidden="1" outlineLevel="1">
      <c r="A93" s="238" t="s">
        <v>3581</v>
      </c>
      <c r="B93" s="239"/>
      <c r="C93" s="239" t="s">
        <v>3582</v>
      </c>
      <c r="D93" s="239" t="s">
        <v>3583</v>
      </c>
      <c r="E93" s="239">
        <v>650</v>
      </c>
      <c r="F93" s="239">
        <v>0</v>
      </c>
      <c r="G93" s="239"/>
      <c r="H93" s="238">
        <v>0</v>
      </c>
      <c r="I93" s="238">
        <v>0</v>
      </c>
      <c r="J93" s="238">
        <v>0</v>
      </c>
      <c r="K93" s="238">
        <v>0</v>
      </c>
      <c r="L93" s="238">
        <v>0</v>
      </c>
      <c r="M93" s="238">
        <v>0</v>
      </c>
      <c r="N93" s="238">
        <v>0</v>
      </c>
      <c r="O93" s="238">
        <v>0</v>
      </c>
      <c r="P93" s="239">
        <v>0</v>
      </c>
      <c r="Q93" s="239">
        <v>0</v>
      </c>
      <c r="R93" s="239">
        <f t="shared" si="4"/>
        <v>650</v>
      </c>
      <c r="S93" s="238"/>
    </row>
    <row r="94" spans="1:19" s="240" customFormat="1" ht="12.75" hidden="1" outlineLevel="1">
      <c r="A94" s="238" t="s">
        <v>3584</v>
      </c>
      <c r="B94" s="239"/>
      <c r="C94" s="239" t="s">
        <v>3585</v>
      </c>
      <c r="D94" s="239" t="s">
        <v>3586</v>
      </c>
      <c r="E94" s="239">
        <v>12364.99</v>
      </c>
      <c r="F94" s="239">
        <v>0</v>
      </c>
      <c r="G94" s="239"/>
      <c r="H94" s="238">
        <v>0</v>
      </c>
      <c r="I94" s="238">
        <v>0</v>
      </c>
      <c r="J94" s="238">
        <v>0</v>
      </c>
      <c r="K94" s="238">
        <v>0</v>
      </c>
      <c r="L94" s="238">
        <v>0</v>
      </c>
      <c r="M94" s="238">
        <v>0</v>
      </c>
      <c r="N94" s="238">
        <v>0</v>
      </c>
      <c r="O94" s="238">
        <v>0</v>
      </c>
      <c r="P94" s="239">
        <v>0</v>
      </c>
      <c r="Q94" s="239">
        <v>0</v>
      </c>
      <c r="R94" s="239">
        <f t="shared" si="4"/>
        <v>12364.99</v>
      </c>
      <c r="S94" s="238"/>
    </row>
    <row r="95" spans="1:19" s="240" customFormat="1" ht="12.75" hidden="1" outlineLevel="1">
      <c r="A95" s="238" t="s">
        <v>3587</v>
      </c>
      <c r="B95" s="239"/>
      <c r="C95" s="239" t="s">
        <v>3588</v>
      </c>
      <c r="D95" s="239" t="s">
        <v>3589</v>
      </c>
      <c r="E95" s="239">
        <v>-158.11</v>
      </c>
      <c r="F95" s="239">
        <v>0</v>
      </c>
      <c r="G95" s="239"/>
      <c r="H95" s="238">
        <v>0</v>
      </c>
      <c r="I95" s="238">
        <v>0</v>
      </c>
      <c r="J95" s="238">
        <v>0</v>
      </c>
      <c r="K95" s="238">
        <v>0</v>
      </c>
      <c r="L95" s="238">
        <v>0</v>
      </c>
      <c r="M95" s="238">
        <v>0</v>
      </c>
      <c r="N95" s="238">
        <v>0</v>
      </c>
      <c r="O95" s="238">
        <v>0</v>
      </c>
      <c r="P95" s="239">
        <v>0</v>
      </c>
      <c r="Q95" s="239">
        <v>0</v>
      </c>
      <c r="R95" s="239">
        <f t="shared" si="4"/>
        <v>-158.11</v>
      </c>
      <c r="S95" s="238"/>
    </row>
    <row r="96" spans="1:19" s="240" customFormat="1" ht="12.75" hidden="1" outlineLevel="1">
      <c r="A96" s="238" t="s">
        <v>98</v>
      </c>
      <c r="B96" s="239"/>
      <c r="C96" s="239" t="s">
        <v>99</v>
      </c>
      <c r="D96" s="239" t="s">
        <v>100</v>
      </c>
      <c r="E96" s="239">
        <v>796067.37</v>
      </c>
      <c r="F96" s="239">
        <v>2932</v>
      </c>
      <c r="G96" s="239"/>
      <c r="H96" s="238">
        <v>0</v>
      </c>
      <c r="I96" s="238">
        <v>0</v>
      </c>
      <c r="J96" s="238">
        <v>0</v>
      </c>
      <c r="K96" s="238">
        <v>0</v>
      </c>
      <c r="L96" s="238">
        <v>0</v>
      </c>
      <c r="M96" s="238">
        <v>0</v>
      </c>
      <c r="N96" s="238">
        <v>0</v>
      </c>
      <c r="O96" s="238">
        <v>87475.5</v>
      </c>
      <c r="P96" s="239">
        <v>87475.5</v>
      </c>
      <c r="Q96" s="239">
        <v>0</v>
      </c>
      <c r="R96" s="239">
        <f t="shared" si="4"/>
        <v>886474.87</v>
      </c>
      <c r="S96" s="238"/>
    </row>
    <row r="97" spans="1:44" s="261" customFormat="1" ht="12.75" customHeight="1" collapsed="1">
      <c r="A97" s="222" t="s">
        <v>101</v>
      </c>
      <c r="B97" s="222"/>
      <c r="C97" s="221" t="s">
        <v>102</v>
      </c>
      <c r="D97" s="223"/>
      <c r="E97" s="101">
        <v>2711077.83</v>
      </c>
      <c r="F97" s="101">
        <v>7850.69</v>
      </c>
      <c r="G97" s="101">
        <v>0</v>
      </c>
      <c r="H97" s="222">
        <v>0</v>
      </c>
      <c r="I97" s="222">
        <v>0</v>
      </c>
      <c r="J97" s="222">
        <v>0</v>
      </c>
      <c r="K97" s="222">
        <v>102581.13</v>
      </c>
      <c r="L97" s="222">
        <v>0</v>
      </c>
      <c r="M97" s="222">
        <v>0</v>
      </c>
      <c r="N97" s="222">
        <v>0</v>
      </c>
      <c r="O97" s="222">
        <v>152414.87</v>
      </c>
      <c r="P97" s="101">
        <v>254996</v>
      </c>
      <c r="Q97" s="101">
        <v>0</v>
      </c>
      <c r="R97" s="101">
        <f t="shared" si="4"/>
        <v>2973924.52</v>
      </c>
      <c r="S97" s="221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</row>
    <row r="98" spans="1:44" s="261" customFormat="1" ht="12.75" customHeight="1">
      <c r="A98" s="222"/>
      <c r="B98" s="222"/>
      <c r="C98" s="221" t="s">
        <v>103</v>
      </c>
      <c r="D98" s="223"/>
      <c r="E98" s="101"/>
      <c r="F98" s="101"/>
      <c r="G98" s="101"/>
      <c r="H98" s="222"/>
      <c r="I98" s="222"/>
      <c r="J98" s="222"/>
      <c r="K98" s="222"/>
      <c r="L98" s="222"/>
      <c r="M98" s="222"/>
      <c r="N98" s="222"/>
      <c r="O98" s="222"/>
      <c r="P98" s="101"/>
      <c r="Q98" s="101"/>
      <c r="R98" s="101"/>
      <c r="S98" s="221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</row>
    <row r="99" spans="1:44" s="261" customFormat="1" ht="12.75" customHeight="1">
      <c r="A99" s="222"/>
      <c r="B99" s="222"/>
      <c r="C99" s="221" t="s">
        <v>3590</v>
      </c>
      <c r="D99" s="223"/>
      <c r="E99" s="101">
        <v>0</v>
      </c>
      <c r="F99" s="101">
        <v>0</v>
      </c>
      <c r="G99" s="101">
        <v>0</v>
      </c>
      <c r="H99" s="222"/>
      <c r="I99" s="222"/>
      <c r="J99" s="222"/>
      <c r="K99" s="222"/>
      <c r="L99" s="222"/>
      <c r="M99" s="222"/>
      <c r="N99" s="222"/>
      <c r="O99" s="222"/>
      <c r="P99" s="101">
        <v>0</v>
      </c>
      <c r="Q99" s="101"/>
      <c r="R99" s="101">
        <f aca="true" t="shared" si="5" ref="R99:R120">E99+F99+G99+P99+Q99</f>
        <v>0</v>
      </c>
      <c r="S99" s="221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</row>
    <row r="100" spans="1:44" s="261" customFormat="1" ht="12.75" customHeight="1">
      <c r="A100" s="222"/>
      <c r="B100" s="222"/>
      <c r="C100" s="221" t="s">
        <v>2109</v>
      </c>
      <c r="D100" s="223"/>
      <c r="E100" s="101">
        <v>0</v>
      </c>
      <c r="F100" s="101">
        <v>0</v>
      </c>
      <c r="G100" s="101">
        <v>6919440.109999999</v>
      </c>
      <c r="H100" s="222"/>
      <c r="I100" s="222"/>
      <c r="J100" s="222"/>
      <c r="K100" s="222"/>
      <c r="L100" s="222"/>
      <c r="M100" s="222"/>
      <c r="N100" s="222"/>
      <c r="O100" s="222"/>
      <c r="P100" s="101">
        <v>0</v>
      </c>
      <c r="Q100" s="101">
        <v>0</v>
      </c>
      <c r="R100" s="101">
        <f t="shared" si="5"/>
        <v>6919440.109999999</v>
      </c>
      <c r="S100" s="221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</row>
    <row r="101" spans="1:44" s="261" customFormat="1" ht="12.75" customHeight="1">
      <c r="A101" s="222"/>
      <c r="B101" s="222"/>
      <c r="C101" s="221" t="s">
        <v>2110</v>
      </c>
      <c r="D101" s="223"/>
      <c r="E101" s="101">
        <v>0</v>
      </c>
      <c r="F101" s="101">
        <v>0</v>
      </c>
      <c r="G101" s="101">
        <v>5024016.44</v>
      </c>
      <c r="H101" s="222"/>
      <c r="I101" s="222"/>
      <c r="J101" s="222"/>
      <c r="K101" s="222"/>
      <c r="L101" s="222"/>
      <c r="M101" s="222"/>
      <c r="N101" s="222"/>
      <c r="O101" s="222"/>
      <c r="P101" s="101">
        <v>0</v>
      </c>
      <c r="Q101" s="101">
        <v>0</v>
      </c>
      <c r="R101" s="101">
        <f t="shared" si="5"/>
        <v>5024016.44</v>
      </c>
      <c r="S101" s="221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</row>
    <row r="102" spans="1:19" s="240" customFormat="1" ht="12.75" hidden="1" outlineLevel="1">
      <c r="A102" s="238" t="s">
        <v>3591</v>
      </c>
      <c r="B102" s="239"/>
      <c r="C102" s="239" t="s">
        <v>3592</v>
      </c>
      <c r="D102" s="239" t="s">
        <v>3593</v>
      </c>
      <c r="E102" s="239">
        <v>402741.25</v>
      </c>
      <c r="F102" s="239">
        <v>0</v>
      </c>
      <c r="G102" s="239"/>
      <c r="H102" s="238">
        <v>0</v>
      </c>
      <c r="I102" s="238">
        <v>0</v>
      </c>
      <c r="J102" s="238">
        <v>0</v>
      </c>
      <c r="K102" s="238">
        <v>0</v>
      </c>
      <c r="L102" s="238">
        <v>0</v>
      </c>
      <c r="M102" s="238">
        <v>0</v>
      </c>
      <c r="N102" s="238">
        <v>0</v>
      </c>
      <c r="O102" s="238">
        <v>0</v>
      </c>
      <c r="P102" s="239">
        <v>0</v>
      </c>
      <c r="Q102" s="239">
        <v>0</v>
      </c>
      <c r="R102" s="239">
        <f t="shared" si="5"/>
        <v>402741.25</v>
      </c>
      <c r="S102" s="238"/>
    </row>
    <row r="103" spans="1:19" s="240" customFormat="1" ht="12.75" hidden="1" outlineLevel="1">
      <c r="A103" s="238" t="s">
        <v>3594</v>
      </c>
      <c r="B103" s="239"/>
      <c r="C103" s="239" t="s">
        <v>3595</v>
      </c>
      <c r="D103" s="239" t="s">
        <v>3596</v>
      </c>
      <c r="E103" s="239">
        <v>515276.81</v>
      </c>
      <c r="F103" s="239">
        <v>0</v>
      </c>
      <c r="G103" s="239"/>
      <c r="H103" s="238">
        <v>0</v>
      </c>
      <c r="I103" s="238">
        <v>0</v>
      </c>
      <c r="J103" s="238">
        <v>0</v>
      </c>
      <c r="K103" s="238">
        <v>0</v>
      </c>
      <c r="L103" s="238">
        <v>0</v>
      </c>
      <c r="M103" s="238">
        <v>0</v>
      </c>
      <c r="N103" s="238">
        <v>0</v>
      </c>
      <c r="O103" s="238">
        <v>0</v>
      </c>
      <c r="P103" s="239">
        <v>0</v>
      </c>
      <c r="Q103" s="239">
        <v>0</v>
      </c>
      <c r="R103" s="239">
        <f t="shared" si="5"/>
        <v>515276.81</v>
      </c>
      <c r="S103" s="238"/>
    </row>
    <row r="104" spans="1:19" s="240" customFormat="1" ht="12.75" hidden="1" outlineLevel="1">
      <c r="A104" s="238" t="s">
        <v>3597</v>
      </c>
      <c r="B104" s="239"/>
      <c r="C104" s="239" t="s">
        <v>3598</v>
      </c>
      <c r="D104" s="239" t="s">
        <v>3599</v>
      </c>
      <c r="E104" s="239">
        <v>16604792.09</v>
      </c>
      <c r="F104" s="239">
        <v>0</v>
      </c>
      <c r="G104" s="239"/>
      <c r="H104" s="238">
        <v>0</v>
      </c>
      <c r="I104" s="238">
        <v>0</v>
      </c>
      <c r="J104" s="238">
        <v>0</v>
      </c>
      <c r="K104" s="238">
        <v>0</v>
      </c>
      <c r="L104" s="238">
        <v>0</v>
      </c>
      <c r="M104" s="238">
        <v>0</v>
      </c>
      <c r="N104" s="238">
        <v>0</v>
      </c>
      <c r="O104" s="238">
        <v>0</v>
      </c>
      <c r="P104" s="239">
        <v>0</v>
      </c>
      <c r="Q104" s="239">
        <v>0</v>
      </c>
      <c r="R104" s="239">
        <f t="shared" si="5"/>
        <v>16604792.09</v>
      </c>
      <c r="S104" s="238"/>
    </row>
    <row r="105" spans="1:44" s="261" customFormat="1" ht="12.75" customHeight="1" collapsed="1">
      <c r="A105" s="222" t="s">
        <v>107</v>
      </c>
      <c r="B105" s="222"/>
      <c r="C105" s="221" t="s">
        <v>3600</v>
      </c>
      <c r="D105" s="223"/>
      <c r="E105" s="101">
        <v>17522810.15</v>
      </c>
      <c r="F105" s="101">
        <v>0</v>
      </c>
      <c r="G105" s="101">
        <v>0</v>
      </c>
      <c r="H105" s="222">
        <v>0</v>
      </c>
      <c r="I105" s="222">
        <v>0</v>
      </c>
      <c r="J105" s="222">
        <v>0</v>
      </c>
      <c r="K105" s="222">
        <v>0</v>
      </c>
      <c r="L105" s="222">
        <v>0</v>
      </c>
      <c r="M105" s="222">
        <v>0</v>
      </c>
      <c r="N105" s="222">
        <v>0</v>
      </c>
      <c r="O105" s="222">
        <v>0</v>
      </c>
      <c r="P105" s="101">
        <v>0</v>
      </c>
      <c r="Q105" s="101">
        <v>0</v>
      </c>
      <c r="R105" s="101">
        <f t="shared" si="5"/>
        <v>17522810.15</v>
      </c>
      <c r="S105" s="221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</row>
    <row r="106" spans="1:44" s="261" customFormat="1" ht="12.75" customHeight="1">
      <c r="A106" s="222"/>
      <c r="B106" s="222"/>
      <c r="C106" s="221" t="s">
        <v>2111</v>
      </c>
      <c r="D106" s="223"/>
      <c r="E106" s="101">
        <v>0</v>
      </c>
      <c r="F106" s="101">
        <v>0</v>
      </c>
      <c r="G106" s="101">
        <v>15922236.040000001</v>
      </c>
      <c r="H106" s="222"/>
      <c r="I106" s="222"/>
      <c r="J106" s="222"/>
      <c r="K106" s="222"/>
      <c r="L106" s="222"/>
      <c r="M106" s="222"/>
      <c r="N106" s="222"/>
      <c r="O106" s="222"/>
      <c r="P106" s="101">
        <v>0</v>
      </c>
      <c r="Q106" s="101">
        <v>0</v>
      </c>
      <c r="R106" s="101">
        <f t="shared" si="5"/>
        <v>15922236.040000001</v>
      </c>
      <c r="S106" s="221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</row>
    <row r="107" spans="1:44" s="261" customFormat="1" ht="12.75" customHeight="1">
      <c r="A107" s="222" t="s">
        <v>137</v>
      </c>
      <c r="B107" s="222"/>
      <c r="C107" s="221" t="s">
        <v>1981</v>
      </c>
      <c r="D107" s="223"/>
      <c r="E107" s="101">
        <v>0</v>
      </c>
      <c r="F107" s="101">
        <v>0</v>
      </c>
      <c r="G107" s="101">
        <v>0</v>
      </c>
      <c r="H107" s="222">
        <v>0</v>
      </c>
      <c r="I107" s="222">
        <v>0</v>
      </c>
      <c r="J107" s="222">
        <v>0</v>
      </c>
      <c r="K107" s="222">
        <v>0</v>
      </c>
      <c r="L107" s="222">
        <v>0</v>
      </c>
      <c r="M107" s="222">
        <v>0</v>
      </c>
      <c r="N107" s="222">
        <v>0</v>
      </c>
      <c r="O107" s="222">
        <v>0</v>
      </c>
      <c r="P107" s="101">
        <v>0</v>
      </c>
      <c r="Q107" s="101">
        <v>0</v>
      </c>
      <c r="R107" s="101">
        <f t="shared" si="5"/>
        <v>0</v>
      </c>
      <c r="S107" s="221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</row>
    <row r="108" spans="1:19" s="240" customFormat="1" ht="12.75" hidden="1" outlineLevel="1">
      <c r="A108" s="238" t="s">
        <v>138</v>
      </c>
      <c r="B108" s="239"/>
      <c r="C108" s="239" t="s">
        <v>139</v>
      </c>
      <c r="D108" s="239" t="s">
        <v>140</v>
      </c>
      <c r="E108" s="239">
        <v>751862.86</v>
      </c>
      <c r="F108" s="239">
        <v>0</v>
      </c>
      <c r="G108" s="239"/>
      <c r="H108" s="238">
        <v>106530</v>
      </c>
      <c r="I108" s="238">
        <v>0</v>
      </c>
      <c r="J108" s="238">
        <v>-2011.25</v>
      </c>
      <c r="K108" s="238">
        <v>0</v>
      </c>
      <c r="L108" s="238">
        <v>0</v>
      </c>
      <c r="M108" s="238">
        <v>235</v>
      </c>
      <c r="N108" s="238">
        <v>0</v>
      </c>
      <c r="O108" s="238">
        <v>97854.42</v>
      </c>
      <c r="P108" s="239">
        <v>202608.17</v>
      </c>
      <c r="Q108" s="239">
        <v>0</v>
      </c>
      <c r="R108" s="239">
        <f t="shared" si="5"/>
        <v>954471.03</v>
      </c>
      <c r="S108" s="238"/>
    </row>
    <row r="109" spans="1:19" s="240" customFormat="1" ht="12.75" hidden="1" outlineLevel="1">
      <c r="A109" s="238" t="s">
        <v>141</v>
      </c>
      <c r="B109" s="239"/>
      <c r="C109" s="239" t="s">
        <v>142</v>
      </c>
      <c r="D109" s="239" t="s">
        <v>143</v>
      </c>
      <c r="E109" s="239">
        <v>492.79</v>
      </c>
      <c r="F109" s="239">
        <v>5963.24</v>
      </c>
      <c r="G109" s="239"/>
      <c r="H109" s="238">
        <v>0</v>
      </c>
      <c r="I109" s="238">
        <v>0</v>
      </c>
      <c r="J109" s="238">
        <v>0</v>
      </c>
      <c r="K109" s="238">
        <v>0</v>
      </c>
      <c r="L109" s="238">
        <v>0</v>
      </c>
      <c r="M109" s="238">
        <v>0</v>
      </c>
      <c r="N109" s="238">
        <v>0</v>
      </c>
      <c r="O109" s="238">
        <v>0</v>
      </c>
      <c r="P109" s="239">
        <v>0</v>
      </c>
      <c r="Q109" s="239">
        <v>0</v>
      </c>
      <c r="R109" s="239">
        <f t="shared" si="5"/>
        <v>6456.03</v>
      </c>
      <c r="S109" s="238"/>
    </row>
    <row r="110" spans="1:19" s="240" customFormat="1" ht="12.75" hidden="1" outlineLevel="1">
      <c r="A110" s="238" t="s">
        <v>144</v>
      </c>
      <c r="B110" s="239"/>
      <c r="C110" s="239" t="s">
        <v>145</v>
      </c>
      <c r="D110" s="239" t="s">
        <v>146</v>
      </c>
      <c r="E110" s="239">
        <v>4348410.38</v>
      </c>
      <c r="F110" s="239">
        <v>4516.42</v>
      </c>
      <c r="G110" s="239"/>
      <c r="H110" s="238">
        <v>16400.45</v>
      </c>
      <c r="I110" s="238">
        <v>0</v>
      </c>
      <c r="J110" s="238">
        <v>39752.64</v>
      </c>
      <c r="K110" s="238">
        <v>-259.14</v>
      </c>
      <c r="L110" s="238">
        <v>76413.76</v>
      </c>
      <c r="M110" s="238">
        <v>195278.76</v>
      </c>
      <c r="N110" s="238">
        <v>0</v>
      </c>
      <c r="O110" s="238">
        <v>46154.91</v>
      </c>
      <c r="P110" s="239">
        <v>373741.38</v>
      </c>
      <c r="Q110" s="239">
        <v>0</v>
      </c>
      <c r="R110" s="239">
        <f t="shared" si="5"/>
        <v>4726668.18</v>
      </c>
      <c r="S110" s="238"/>
    </row>
    <row r="111" spans="1:19" s="240" customFormat="1" ht="12.75" hidden="1" outlineLevel="1">
      <c r="A111" s="238" t="s">
        <v>3601</v>
      </c>
      <c r="B111" s="239"/>
      <c r="C111" s="239" t="s">
        <v>3602</v>
      </c>
      <c r="D111" s="239" t="s">
        <v>3603</v>
      </c>
      <c r="E111" s="239">
        <v>5500</v>
      </c>
      <c r="F111" s="239">
        <v>0</v>
      </c>
      <c r="G111" s="239"/>
      <c r="H111" s="238">
        <v>0</v>
      </c>
      <c r="I111" s="238">
        <v>0</v>
      </c>
      <c r="J111" s="238">
        <v>0</v>
      </c>
      <c r="K111" s="238">
        <v>0</v>
      </c>
      <c r="L111" s="238">
        <v>0</v>
      </c>
      <c r="M111" s="238">
        <v>0</v>
      </c>
      <c r="N111" s="238">
        <v>0</v>
      </c>
      <c r="O111" s="238">
        <v>0</v>
      </c>
      <c r="P111" s="239">
        <v>0</v>
      </c>
      <c r="Q111" s="239">
        <v>0</v>
      </c>
      <c r="R111" s="239">
        <f t="shared" si="5"/>
        <v>5500</v>
      </c>
      <c r="S111" s="238"/>
    </row>
    <row r="112" spans="1:19" s="240" customFormat="1" ht="12.75" hidden="1" outlineLevel="1">
      <c r="A112" s="238" t="s">
        <v>3604</v>
      </c>
      <c r="B112" s="239"/>
      <c r="C112" s="239" t="s">
        <v>3605</v>
      </c>
      <c r="D112" s="239" t="s">
        <v>3606</v>
      </c>
      <c r="E112" s="239">
        <v>35</v>
      </c>
      <c r="F112" s="239">
        <v>0</v>
      </c>
      <c r="G112" s="239"/>
      <c r="H112" s="238">
        <v>0</v>
      </c>
      <c r="I112" s="238">
        <v>0</v>
      </c>
      <c r="J112" s="238">
        <v>0</v>
      </c>
      <c r="K112" s="238">
        <v>0</v>
      </c>
      <c r="L112" s="238">
        <v>0</v>
      </c>
      <c r="M112" s="238">
        <v>0</v>
      </c>
      <c r="N112" s="238">
        <v>0</v>
      </c>
      <c r="O112" s="238">
        <v>0</v>
      </c>
      <c r="P112" s="239">
        <v>0</v>
      </c>
      <c r="Q112" s="239">
        <v>0</v>
      </c>
      <c r="R112" s="239">
        <f t="shared" si="5"/>
        <v>35</v>
      </c>
      <c r="S112" s="238"/>
    </row>
    <row r="113" spans="1:19" s="240" customFormat="1" ht="12.75" hidden="1" outlineLevel="1">
      <c r="A113" s="238" t="s">
        <v>147</v>
      </c>
      <c r="B113" s="239"/>
      <c r="C113" s="239" t="s">
        <v>148</v>
      </c>
      <c r="D113" s="239" t="s">
        <v>149</v>
      </c>
      <c r="E113" s="239">
        <v>843.68</v>
      </c>
      <c r="F113" s="239">
        <v>0</v>
      </c>
      <c r="G113" s="239"/>
      <c r="H113" s="238">
        <v>0</v>
      </c>
      <c r="I113" s="238">
        <v>0</v>
      </c>
      <c r="J113" s="238">
        <v>0</v>
      </c>
      <c r="K113" s="238">
        <v>0</v>
      </c>
      <c r="L113" s="238">
        <v>0</v>
      </c>
      <c r="M113" s="238">
        <v>0</v>
      </c>
      <c r="N113" s="238">
        <v>0</v>
      </c>
      <c r="O113" s="238">
        <v>0</v>
      </c>
      <c r="P113" s="239">
        <v>0</v>
      </c>
      <c r="Q113" s="239">
        <v>0</v>
      </c>
      <c r="R113" s="239">
        <f t="shared" si="5"/>
        <v>843.68</v>
      </c>
      <c r="S113" s="238"/>
    </row>
    <row r="114" spans="1:19" s="240" customFormat="1" ht="12.75" hidden="1" outlineLevel="1">
      <c r="A114" s="238" t="s">
        <v>150</v>
      </c>
      <c r="B114" s="239"/>
      <c r="C114" s="239" t="s">
        <v>151</v>
      </c>
      <c r="D114" s="239" t="s">
        <v>152</v>
      </c>
      <c r="E114" s="239">
        <v>4038.7599999999948</v>
      </c>
      <c r="F114" s="239">
        <v>54020</v>
      </c>
      <c r="G114" s="239"/>
      <c r="H114" s="238">
        <v>0</v>
      </c>
      <c r="I114" s="238">
        <v>0</v>
      </c>
      <c r="J114" s="238">
        <v>0</v>
      </c>
      <c r="K114" s="238">
        <v>0</v>
      </c>
      <c r="L114" s="238">
        <v>0</v>
      </c>
      <c r="M114" s="238">
        <v>0</v>
      </c>
      <c r="N114" s="238">
        <v>0</v>
      </c>
      <c r="O114" s="238">
        <v>8543.21</v>
      </c>
      <c r="P114" s="239">
        <v>8543.21</v>
      </c>
      <c r="Q114" s="239">
        <v>0</v>
      </c>
      <c r="R114" s="239">
        <f t="shared" si="5"/>
        <v>66601.97</v>
      </c>
      <c r="S114" s="238"/>
    </row>
    <row r="115" spans="1:19" s="240" customFormat="1" ht="12.75" hidden="1" outlineLevel="1">
      <c r="A115" s="238" t="s">
        <v>3607</v>
      </c>
      <c r="B115" s="239"/>
      <c r="C115" s="239" t="s">
        <v>3608</v>
      </c>
      <c r="D115" s="239" t="s">
        <v>3609</v>
      </c>
      <c r="E115" s="239">
        <v>0</v>
      </c>
      <c r="F115" s="239">
        <v>0</v>
      </c>
      <c r="G115" s="239"/>
      <c r="H115" s="238">
        <v>0</v>
      </c>
      <c r="I115" s="238">
        <v>0</v>
      </c>
      <c r="J115" s="238">
        <v>175155</v>
      </c>
      <c r="K115" s="238">
        <v>0</v>
      </c>
      <c r="L115" s="238">
        <v>0</v>
      </c>
      <c r="M115" s="238">
        <v>0</v>
      </c>
      <c r="N115" s="238">
        <v>0</v>
      </c>
      <c r="O115" s="238">
        <v>0</v>
      </c>
      <c r="P115" s="239">
        <v>175155</v>
      </c>
      <c r="Q115" s="239">
        <v>0</v>
      </c>
      <c r="R115" s="239">
        <f t="shared" si="5"/>
        <v>175155</v>
      </c>
      <c r="S115" s="238"/>
    </row>
    <row r="116" spans="1:19" s="240" customFormat="1" ht="12.75" hidden="1" outlineLevel="1">
      <c r="A116" s="238" t="s">
        <v>153</v>
      </c>
      <c r="B116" s="239"/>
      <c r="C116" s="239" t="s">
        <v>154</v>
      </c>
      <c r="D116" s="239" t="s">
        <v>155</v>
      </c>
      <c r="E116" s="239">
        <v>15339</v>
      </c>
      <c r="F116" s="239">
        <v>0</v>
      </c>
      <c r="G116" s="239"/>
      <c r="H116" s="238">
        <v>0</v>
      </c>
      <c r="I116" s="238">
        <v>0</v>
      </c>
      <c r="J116" s="238">
        <v>0</v>
      </c>
      <c r="K116" s="238">
        <v>0</v>
      </c>
      <c r="L116" s="238">
        <v>0</v>
      </c>
      <c r="M116" s="238">
        <v>0</v>
      </c>
      <c r="N116" s="238">
        <v>0</v>
      </c>
      <c r="O116" s="238">
        <v>0</v>
      </c>
      <c r="P116" s="239">
        <v>0</v>
      </c>
      <c r="Q116" s="239">
        <v>0</v>
      </c>
      <c r="R116" s="239">
        <f t="shared" si="5"/>
        <v>15339</v>
      </c>
      <c r="S116" s="238"/>
    </row>
    <row r="117" spans="1:19" s="240" customFormat="1" ht="12.75" hidden="1" outlineLevel="1">
      <c r="A117" s="238" t="s">
        <v>3610</v>
      </c>
      <c r="B117" s="239"/>
      <c r="C117" s="239" t="s">
        <v>3611</v>
      </c>
      <c r="D117" s="239" t="s">
        <v>3612</v>
      </c>
      <c r="E117" s="239">
        <v>13300</v>
      </c>
      <c r="F117" s="239">
        <v>0</v>
      </c>
      <c r="G117" s="239"/>
      <c r="H117" s="238">
        <v>0</v>
      </c>
      <c r="I117" s="238">
        <v>0</v>
      </c>
      <c r="J117" s="238">
        <v>0</v>
      </c>
      <c r="K117" s="238">
        <v>0</v>
      </c>
      <c r="L117" s="238">
        <v>0</v>
      </c>
      <c r="M117" s="238">
        <v>0</v>
      </c>
      <c r="N117" s="238">
        <v>0</v>
      </c>
      <c r="O117" s="238">
        <v>0</v>
      </c>
      <c r="P117" s="239">
        <v>0</v>
      </c>
      <c r="Q117" s="239">
        <v>0</v>
      </c>
      <c r="R117" s="239">
        <f t="shared" si="5"/>
        <v>13300</v>
      </c>
      <c r="S117" s="238"/>
    </row>
    <row r="118" spans="1:19" s="240" customFormat="1" ht="12.75" hidden="1" outlineLevel="1">
      <c r="A118" s="238" t="s">
        <v>156</v>
      </c>
      <c r="B118" s="239"/>
      <c r="C118" s="239" t="s">
        <v>157</v>
      </c>
      <c r="D118" s="239" t="s">
        <v>158</v>
      </c>
      <c r="E118" s="239">
        <v>65352.75</v>
      </c>
      <c r="F118" s="239">
        <v>0</v>
      </c>
      <c r="G118" s="239"/>
      <c r="H118" s="238">
        <v>0</v>
      </c>
      <c r="I118" s="238">
        <v>0</v>
      </c>
      <c r="J118" s="238">
        <v>0</v>
      </c>
      <c r="K118" s="238">
        <v>0</v>
      </c>
      <c r="L118" s="238">
        <v>0</v>
      </c>
      <c r="M118" s="238">
        <v>0</v>
      </c>
      <c r="N118" s="238">
        <v>0</v>
      </c>
      <c r="O118" s="238">
        <v>0</v>
      </c>
      <c r="P118" s="239">
        <v>0</v>
      </c>
      <c r="Q118" s="239">
        <v>0</v>
      </c>
      <c r="R118" s="239">
        <f t="shared" si="5"/>
        <v>65352.75</v>
      </c>
      <c r="S118" s="238"/>
    </row>
    <row r="119" spans="1:19" s="240" customFormat="1" ht="12.75" hidden="1" outlineLevel="1">
      <c r="A119" s="238" t="s">
        <v>3613</v>
      </c>
      <c r="B119" s="239"/>
      <c r="C119" s="239" t="s">
        <v>3614</v>
      </c>
      <c r="D119" s="239" t="s">
        <v>3615</v>
      </c>
      <c r="E119" s="239">
        <v>5392493.64</v>
      </c>
      <c r="F119" s="239">
        <v>0</v>
      </c>
      <c r="G119" s="239"/>
      <c r="H119" s="238">
        <v>0</v>
      </c>
      <c r="I119" s="238">
        <v>0</v>
      </c>
      <c r="J119" s="238">
        <v>0</v>
      </c>
      <c r="K119" s="238">
        <v>0</v>
      </c>
      <c r="L119" s="238">
        <v>0</v>
      </c>
      <c r="M119" s="238">
        <v>0</v>
      </c>
      <c r="N119" s="238">
        <v>0</v>
      </c>
      <c r="O119" s="238">
        <v>0</v>
      </c>
      <c r="P119" s="239">
        <v>0</v>
      </c>
      <c r="Q119" s="239">
        <v>0</v>
      </c>
      <c r="R119" s="239">
        <f t="shared" si="5"/>
        <v>5392493.64</v>
      </c>
      <c r="S119" s="238"/>
    </row>
    <row r="120" spans="1:44" s="261" customFormat="1" ht="12.75" customHeight="1" collapsed="1">
      <c r="A120" s="222" t="s">
        <v>162</v>
      </c>
      <c r="B120" s="222"/>
      <c r="C120" s="221" t="s">
        <v>1982</v>
      </c>
      <c r="D120" s="223"/>
      <c r="E120" s="101">
        <v>10597668.86</v>
      </c>
      <c r="F120" s="101">
        <v>64499.66</v>
      </c>
      <c r="G120" s="101">
        <v>0</v>
      </c>
      <c r="H120" s="222">
        <v>122930.45</v>
      </c>
      <c r="I120" s="222">
        <v>0</v>
      </c>
      <c r="J120" s="222">
        <v>212896.39</v>
      </c>
      <c r="K120" s="222">
        <v>-259.14</v>
      </c>
      <c r="L120" s="222">
        <v>76413.76</v>
      </c>
      <c r="M120" s="222">
        <v>195513.76</v>
      </c>
      <c r="N120" s="222">
        <v>0</v>
      </c>
      <c r="O120" s="222">
        <v>152552.54</v>
      </c>
      <c r="P120" s="101">
        <v>760047.76</v>
      </c>
      <c r="Q120" s="101">
        <v>0</v>
      </c>
      <c r="R120" s="101">
        <f t="shared" si="5"/>
        <v>11422216.28</v>
      </c>
      <c r="S120" s="221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</row>
    <row r="121" spans="1:44" s="261" customFormat="1" ht="12.75" customHeight="1">
      <c r="A121" s="264" t="s">
        <v>2062</v>
      </c>
      <c r="B121" s="226"/>
      <c r="C121" s="220" t="s">
        <v>163</v>
      </c>
      <c r="D121" s="62"/>
      <c r="E121" s="103">
        <f aca="true" t="shared" si="6" ref="E121:R121">+E83+E85+E86+E87+E97+E99+E100+E101+E105+E106+E107+E120</f>
        <v>121898978.75999998</v>
      </c>
      <c r="F121" s="103">
        <f t="shared" si="6"/>
        <v>7950007.96</v>
      </c>
      <c r="G121" s="103">
        <f t="shared" si="6"/>
        <v>27865692.590000004</v>
      </c>
      <c r="H121" s="264">
        <f t="shared" si="6"/>
        <v>122930.45</v>
      </c>
      <c r="I121" s="264">
        <f t="shared" si="6"/>
        <v>0</v>
      </c>
      <c r="J121" s="264">
        <f t="shared" si="6"/>
        <v>212896.39</v>
      </c>
      <c r="K121" s="264">
        <f t="shared" si="6"/>
        <v>102321.99</v>
      </c>
      <c r="L121" s="264">
        <f t="shared" si="6"/>
        <v>76413.76</v>
      </c>
      <c r="M121" s="264">
        <f t="shared" si="6"/>
        <v>195513.76</v>
      </c>
      <c r="N121" s="264">
        <f t="shared" si="6"/>
        <v>0</v>
      </c>
      <c r="O121" s="264">
        <f t="shared" si="6"/>
        <v>401594.24</v>
      </c>
      <c r="P121" s="103">
        <f t="shared" si="6"/>
        <v>1111670.59</v>
      </c>
      <c r="Q121" s="103">
        <f t="shared" si="6"/>
        <v>0</v>
      </c>
      <c r="R121" s="103">
        <f t="shared" si="6"/>
        <v>158826349.89999995</v>
      </c>
      <c r="S121" s="263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</row>
    <row r="122" spans="1:44" s="261" customFormat="1" ht="12.75" customHeight="1">
      <c r="A122" s="222"/>
      <c r="B122" s="222"/>
      <c r="C122" s="221"/>
      <c r="D122" s="223"/>
      <c r="E122" s="101"/>
      <c r="F122" s="101"/>
      <c r="G122" s="101"/>
      <c r="H122" s="222"/>
      <c r="I122" s="222"/>
      <c r="J122" s="222"/>
      <c r="K122" s="222"/>
      <c r="L122" s="222"/>
      <c r="M122" s="222"/>
      <c r="N122" s="222"/>
      <c r="O122" s="222"/>
      <c r="P122" s="101"/>
      <c r="Q122" s="101"/>
      <c r="R122" s="101"/>
      <c r="S122" s="221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</row>
    <row r="123" spans="1:44" s="261" customFormat="1" ht="12.75" customHeight="1">
      <c r="A123" s="262"/>
      <c r="B123" s="226" t="s">
        <v>164</v>
      </c>
      <c r="C123" s="227"/>
      <c r="D123" s="72"/>
      <c r="E123" s="101"/>
      <c r="F123" s="101"/>
      <c r="G123" s="101"/>
      <c r="H123" s="262"/>
      <c r="I123" s="262"/>
      <c r="J123" s="262"/>
      <c r="K123" s="262"/>
      <c r="L123" s="262"/>
      <c r="M123" s="262"/>
      <c r="N123" s="262"/>
      <c r="O123" s="262"/>
      <c r="P123" s="101"/>
      <c r="Q123" s="101"/>
      <c r="R123" s="101"/>
      <c r="S123" s="263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</row>
    <row r="124" spans="1:19" s="240" customFormat="1" ht="12.75" hidden="1" outlineLevel="1">
      <c r="A124" s="238" t="s">
        <v>165</v>
      </c>
      <c r="B124" s="239"/>
      <c r="C124" s="239" t="s">
        <v>166</v>
      </c>
      <c r="D124" s="239" t="s">
        <v>167</v>
      </c>
      <c r="E124" s="239">
        <v>31203173.19</v>
      </c>
      <c r="F124" s="239">
        <v>292066.38</v>
      </c>
      <c r="G124" s="239"/>
      <c r="H124" s="238">
        <v>0</v>
      </c>
      <c r="I124" s="238">
        <v>0</v>
      </c>
      <c r="J124" s="238">
        <v>0</v>
      </c>
      <c r="K124" s="238">
        <v>0</v>
      </c>
      <c r="L124" s="238">
        <v>2995</v>
      </c>
      <c r="M124" s="238">
        <v>0</v>
      </c>
      <c r="N124" s="238">
        <v>0</v>
      </c>
      <c r="O124" s="238">
        <v>0</v>
      </c>
      <c r="P124" s="239">
        <v>2995</v>
      </c>
      <c r="Q124" s="239">
        <v>0</v>
      </c>
      <c r="R124" s="239">
        <f aca="true" t="shared" si="7" ref="R124:R187">E124+F124+G124+P124+Q124</f>
        <v>31498234.57</v>
      </c>
      <c r="S124" s="238"/>
    </row>
    <row r="125" spans="1:19" s="240" customFormat="1" ht="12.75" hidden="1" outlineLevel="1">
      <c r="A125" s="238" t="s">
        <v>168</v>
      </c>
      <c r="B125" s="239"/>
      <c r="C125" s="239" t="s">
        <v>169</v>
      </c>
      <c r="D125" s="239" t="s">
        <v>170</v>
      </c>
      <c r="E125" s="239">
        <v>7064222.42</v>
      </c>
      <c r="F125" s="239">
        <v>133928.79</v>
      </c>
      <c r="G125" s="239"/>
      <c r="H125" s="238">
        <v>0</v>
      </c>
      <c r="I125" s="238">
        <v>0</v>
      </c>
      <c r="J125" s="238">
        <v>0</v>
      </c>
      <c r="K125" s="238">
        <v>0</v>
      </c>
      <c r="L125" s="238">
        <v>0</v>
      </c>
      <c r="M125" s="238">
        <v>0</v>
      </c>
      <c r="N125" s="238">
        <v>0</v>
      </c>
      <c r="O125" s="238">
        <v>8911.78</v>
      </c>
      <c r="P125" s="239">
        <v>8911.78</v>
      </c>
      <c r="Q125" s="239">
        <v>0</v>
      </c>
      <c r="R125" s="239">
        <f t="shared" si="7"/>
        <v>7207062.99</v>
      </c>
      <c r="S125" s="238"/>
    </row>
    <row r="126" spans="1:19" s="240" customFormat="1" ht="12.75" hidden="1" outlineLevel="1">
      <c r="A126" s="238" t="s">
        <v>171</v>
      </c>
      <c r="B126" s="239"/>
      <c r="C126" s="239" t="s">
        <v>172</v>
      </c>
      <c r="D126" s="239" t="s">
        <v>173</v>
      </c>
      <c r="E126" s="239">
        <v>24574017.714</v>
      </c>
      <c r="F126" s="239">
        <v>1109804.222</v>
      </c>
      <c r="G126" s="239"/>
      <c r="H126" s="238">
        <v>0</v>
      </c>
      <c r="I126" s="238">
        <v>0</v>
      </c>
      <c r="J126" s="238">
        <v>0</v>
      </c>
      <c r="K126" s="238">
        <v>0</v>
      </c>
      <c r="L126" s="238">
        <v>0</v>
      </c>
      <c r="M126" s="238">
        <v>0</v>
      </c>
      <c r="N126" s="238">
        <v>0</v>
      </c>
      <c r="O126" s="238">
        <v>0</v>
      </c>
      <c r="P126" s="239">
        <v>0</v>
      </c>
      <c r="Q126" s="239">
        <v>0</v>
      </c>
      <c r="R126" s="239">
        <f t="shared" si="7"/>
        <v>25683821.936</v>
      </c>
      <c r="S126" s="238"/>
    </row>
    <row r="127" spans="1:19" s="240" customFormat="1" ht="12.75" hidden="1" outlineLevel="1">
      <c r="A127" s="238" t="s">
        <v>174</v>
      </c>
      <c r="B127" s="239"/>
      <c r="C127" s="239" t="s">
        <v>175</v>
      </c>
      <c r="D127" s="239" t="s">
        <v>176</v>
      </c>
      <c r="E127" s="239">
        <v>3288574.978</v>
      </c>
      <c r="F127" s="239">
        <v>19550</v>
      </c>
      <c r="G127" s="239"/>
      <c r="H127" s="238">
        <v>0</v>
      </c>
      <c r="I127" s="238">
        <v>0</v>
      </c>
      <c r="J127" s="238">
        <v>0</v>
      </c>
      <c r="K127" s="238">
        <v>0</v>
      </c>
      <c r="L127" s="238">
        <v>0</v>
      </c>
      <c r="M127" s="238">
        <v>0</v>
      </c>
      <c r="N127" s="238">
        <v>0</v>
      </c>
      <c r="O127" s="238">
        <v>0</v>
      </c>
      <c r="P127" s="239">
        <v>0</v>
      </c>
      <c r="Q127" s="239">
        <v>0</v>
      </c>
      <c r="R127" s="239">
        <f t="shared" si="7"/>
        <v>3308124.978</v>
      </c>
      <c r="S127" s="238"/>
    </row>
    <row r="128" spans="1:19" s="240" customFormat="1" ht="12.75" hidden="1" outlineLevel="1">
      <c r="A128" s="238" t="s">
        <v>180</v>
      </c>
      <c r="B128" s="239"/>
      <c r="C128" s="239" t="s">
        <v>181</v>
      </c>
      <c r="D128" s="239" t="s">
        <v>182</v>
      </c>
      <c r="E128" s="239">
        <v>15316058.123</v>
      </c>
      <c r="F128" s="239">
        <v>227270.56</v>
      </c>
      <c r="G128" s="239"/>
      <c r="H128" s="238">
        <v>46569.44</v>
      </c>
      <c r="I128" s="238">
        <v>71977.5</v>
      </c>
      <c r="J128" s="238">
        <v>32635</v>
      </c>
      <c r="K128" s="238">
        <v>58086.35</v>
      </c>
      <c r="L128" s="238">
        <v>0</v>
      </c>
      <c r="M128" s="238">
        <v>0</v>
      </c>
      <c r="N128" s="238">
        <v>0</v>
      </c>
      <c r="O128" s="238">
        <v>300407.817</v>
      </c>
      <c r="P128" s="239">
        <v>509676.10699999996</v>
      </c>
      <c r="Q128" s="239">
        <v>0</v>
      </c>
      <c r="R128" s="239">
        <f t="shared" si="7"/>
        <v>16053004.790000001</v>
      </c>
      <c r="S128" s="238"/>
    </row>
    <row r="129" spans="1:19" s="240" customFormat="1" ht="12.75" hidden="1" outlineLevel="1">
      <c r="A129" s="238" t="s">
        <v>183</v>
      </c>
      <c r="B129" s="239"/>
      <c r="C129" s="239" t="s">
        <v>184</v>
      </c>
      <c r="D129" s="239" t="s">
        <v>185</v>
      </c>
      <c r="E129" s="239">
        <v>10755983.489</v>
      </c>
      <c r="F129" s="239">
        <v>221078.15</v>
      </c>
      <c r="G129" s="239"/>
      <c r="H129" s="238">
        <v>70434.85</v>
      </c>
      <c r="I129" s="238">
        <v>199823.59</v>
      </c>
      <c r="J129" s="238">
        <v>0</v>
      </c>
      <c r="K129" s="238">
        <v>1796.93</v>
      </c>
      <c r="L129" s="238">
        <v>0</v>
      </c>
      <c r="M129" s="238">
        <v>0</v>
      </c>
      <c r="N129" s="238">
        <v>0</v>
      </c>
      <c r="O129" s="238">
        <v>120368.741</v>
      </c>
      <c r="P129" s="239">
        <v>392424.111</v>
      </c>
      <c r="Q129" s="239">
        <v>0</v>
      </c>
      <c r="R129" s="239">
        <f t="shared" si="7"/>
        <v>11369485.75</v>
      </c>
      <c r="S129" s="238"/>
    </row>
    <row r="130" spans="1:19" s="240" customFormat="1" ht="12.75" hidden="1" outlineLevel="1">
      <c r="A130" s="238" t="s">
        <v>186</v>
      </c>
      <c r="B130" s="239"/>
      <c r="C130" s="239" t="s">
        <v>187</v>
      </c>
      <c r="D130" s="239" t="s">
        <v>188</v>
      </c>
      <c r="E130" s="239">
        <v>2031606.1069999998</v>
      </c>
      <c r="F130" s="239">
        <v>1836.67</v>
      </c>
      <c r="G130" s="239"/>
      <c r="H130" s="238">
        <v>18851.02</v>
      </c>
      <c r="I130" s="238">
        <v>0</v>
      </c>
      <c r="J130" s="238">
        <v>0</v>
      </c>
      <c r="K130" s="238">
        <v>3760.82</v>
      </c>
      <c r="L130" s="238">
        <v>3038</v>
      </c>
      <c r="M130" s="238">
        <v>153768.09</v>
      </c>
      <c r="N130" s="238">
        <v>0</v>
      </c>
      <c r="O130" s="238">
        <v>225620.009</v>
      </c>
      <c r="P130" s="239">
        <v>405037.939</v>
      </c>
      <c r="Q130" s="239">
        <v>0</v>
      </c>
      <c r="R130" s="239">
        <f t="shared" si="7"/>
        <v>2438480.716</v>
      </c>
      <c r="S130" s="238"/>
    </row>
    <row r="131" spans="1:19" s="240" customFormat="1" ht="12.75" hidden="1" outlineLevel="1">
      <c r="A131" s="238" t="s">
        <v>189</v>
      </c>
      <c r="B131" s="239"/>
      <c r="C131" s="239" t="s">
        <v>190</v>
      </c>
      <c r="D131" s="239" t="s">
        <v>191</v>
      </c>
      <c r="E131" s="239">
        <v>6541939.785</v>
      </c>
      <c r="F131" s="239">
        <v>303717.818</v>
      </c>
      <c r="G131" s="239"/>
      <c r="H131" s="238">
        <v>0</v>
      </c>
      <c r="I131" s="238">
        <v>26299.675</v>
      </c>
      <c r="J131" s="238">
        <v>0</v>
      </c>
      <c r="K131" s="238">
        <v>53846.307</v>
      </c>
      <c r="L131" s="238">
        <v>0</v>
      </c>
      <c r="M131" s="238">
        <v>6896.75</v>
      </c>
      <c r="N131" s="238">
        <v>0</v>
      </c>
      <c r="O131" s="238">
        <v>155174.88</v>
      </c>
      <c r="P131" s="239">
        <v>242217.61200000002</v>
      </c>
      <c r="Q131" s="239">
        <v>0</v>
      </c>
      <c r="R131" s="239">
        <f t="shared" si="7"/>
        <v>7087875.215</v>
      </c>
      <c r="S131" s="238"/>
    </row>
    <row r="132" spans="1:19" s="240" customFormat="1" ht="12.75" hidden="1" outlineLevel="1">
      <c r="A132" s="238" t="s">
        <v>192</v>
      </c>
      <c r="B132" s="239"/>
      <c r="C132" s="239" t="s">
        <v>193</v>
      </c>
      <c r="D132" s="239" t="s">
        <v>194</v>
      </c>
      <c r="E132" s="239">
        <v>964028.813</v>
      </c>
      <c r="F132" s="239">
        <v>0</v>
      </c>
      <c r="G132" s="239"/>
      <c r="H132" s="238">
        <v>2029447.319</v>
      </c>
      <c r="I132" s="238">
        <v>0</v>
      </c>
      <c r="J132" s="238">
        <v>0</v>
      </c>
      <c r="K132" s="238">
        <v>285014.113</v>
      </c>
      <c r="L132" s="238">
        <v>0</v>
      </c>
      <c r="M132" s="238">
        <v>0</v>
      </c>
      <c r="N132" s="238">
        <v>32004.43</v>
      </c>
      <c r="O132" s="238">
        <v>0</v>
      </c>
      <c r="P132" s="239">
        <v>2346465.862</v>
      </c>
      <c r="Q132" s="239">
        <v>0</v>
      </c>
      <c r="R132" s="239">
        <f t="shared" si="7"/>
        <v>3310494.6750000003</v>
      </c>
      <c r="S132" s="238"/>
    </row>
    <row r="133" spans="1:19" s="240" customFormat="1" ht="12.75" hidden="1" outlineLevel="1">
      <c r="A133" s="238" t="s">
        <v>195</v>
      </c>
      <c r="B133" s="239"/>
      <c r="C133" s="239" t="s">
        <v>196</v>
      </c>
      <c r="D133" s="239" t="s">
        <v>197</v>
      </c>
      <c r="E133" s="239">
        <v>4022076.428</v>
      </c>
      <c r="F133" s="239">
        <v>-107.62</v>
      </c>
      <c r="G133" s="239"/>
      <c r="H133" s="238">
        <v>51307.084</v>
      </c>
      <c r="I133" s="238">
        <v>0</v>
      </c>
      <c r="J133" s="238">
        <v>222140.614</v>
      </c>
      <c r="K133" s="238">
        <v>79054.219</v>
      </c>
      <c r="L133" s="238">
        <v>0</v>
      </c>
      <c r="M133" s="238">
        <v>0</v>
      </c>
      <c r="N133" s="238">
        <v>88945.757</v>
      </c>
      <c r="O133" s="238">
        <v>0</v>
      </c>
      <c r="P133" s="239">
        <v>441447.67399999994</v>
      </c>
      <c r="Q133" s="239">
        <v>0</v>
      </c>
      <c r="R133" s="239">
        <f t="shared" si="7"/>
        <v>4463416.482</v>
      </c>
      <c r="S133" s="238"/>
    </row>
    <row r="134" spans="1:19" s="240" customFormat="1" ht="12.75" hidden="1" outlineLevel="1">
      <c r="A134" s="238" t="s">
        <v>198</v>
      </c>
      <c r="B134" s="239"/>
      <c r="C134" s="239" t="s">
        <v>199</v>
      </c>
      <c r="D134" s="239" t="s">
        <v>200</v>
      </c>
      <c r="E134" s="239">
        <v>1547311.781</v>
      </c>
      <c r="F134" s="239">
        <v>20856.307</v>
      </c>
      <c r="G134" s="239"/>
      <c r="H134" s="238">
        <v>0</v>
      </c>
      <c r="I134" s="238">
        <v>0</v>
      </c>
      <c r="J134" s="238">
        <v>0</v>
      </c>
      <c r="K134" s="238">
        <v>0</v>
      </c>
      <c r="L134" s="238">
        <v>2629.314</v>
      </c>
      <c r="M134" s="238">
        <v>422.75</v>
      </c>
      <c r="N134" s="238">
        <v>0</v>
      </c>
      <c r="O134" s="238">
        <v>15403.204</v>
      </c>
      <c r="P134" s="239">
        <v>18455.268</v>
      </c>
      <c r="Q134" s="239">
        <v>0</v>
      </c>
      <c r="R134" s="239">
        <f t="shared" si="7"/>
        <v>1586623.356</v>
      </c>
      <c r="S134" s="238"/>
    </row>
    <row r="135" spans="1:19" s="240" customFormat="1" ht="12.75" hidden="1" outlineLevel="1">
      <c r="A135" s="238" t="s">
        <v>201</v>
      </c>
      <c r="B135" s="239"/>
      <c r="C135" s="239" t="s">
        <v>202</v>
      </c>
      <c r="D135" s="239" t="s">
        <v>203</v>
      </c>
      <c r="E135" s="239">
        <v>715</v>
      </c>
      <c r="F135" s="239">
        <v>0</v>
      </c>
      <c r="G135" s="239"/>
      <c r="H135" s="238">
        <v>0</v>
      </c>
      <c r="I135" s="238">
        <v>0</v>
      </c>
      <c r="J135" s="238">
        <v>0</v>
      </c>
      <c r="K135" s="238">
        <v>0</v>
      </c>
      <c r="L135" s="238">
        <v>0</v>
      </c>
      <c r="M135" s="238">
        <v>0</v>
      </c>
      <c r="N135" s="238">
        <v>0</v>
      </c>
      <c r="O135" s="238">
        <v>0</v>
      </c>
      <c r="P135" s="239">
        <v>0</v>
      </c>
      <c r="Q135" s="239">
        <v>0</v>
      </c>
      <c r="R135" s="239">
        <f t="shared" si="7"/>
        <v>715</v>
      </c>
      <c r="S135" s="238"/>
    </row>
    <row r="136" spans="1:19" s="240" customFormat="1" ht="12.75" hidden="1" outlineLevel="1">
      <c r="A136" s="238" t="s">
        <v>204</v>
      </c>
      <c r="B136" s="239"/>
      <c r="C136" s="239" t="s">
        <v>205</v>
      </c>
      <c r="D136" s="239" t="s">
        <v>206</v>
      </c>
      <c r="E136" s="239">
        <v>800000</v>
      </c>
      <c r="F136" s="239">
        <v>0</v>
      </c>
      <c r="G136" s="239"/>
      <c r="H136" s="238">
        <v>0</v>
      </c>
      <c r="I136" s="238">
        <v>0</v>
      </c>
      <c r="J136" s="238">
        <v>0</v>
      </c>
      <c r="K136" s="238">
        <v>0</v>
      </c>
      <c r="L136" s="238">
        <v>0</v>
      </c>
      <c r="M136" s="238">
        <v>0</v>
      </c>
      <c r="N136" s="238">
        <v>0</v>
      </c>
      <c r="O136" s="238">
        <v>0</v>
      </c>
      <c r="P136" s="239">
        <v>0</v>
      </c>
      <c r="Q136" s="239">
        <v>0</v>
      </c>
      <c r="R136" s="239">
        <f t="shared" si="7"/>
        <v>800000</v>
      </c>
      <c r="S136" s="238"/>
    </row>
    <row r="137" spans="1:19" s="240" customFormat="1" ht="12.75" hidden="1" outlineLevel="1">
      <c r="A137" s="238" t="s">
        <v>207</v>
      </c>
      <c r="B137" s="239"/>
      <c r="C137" s="239" t="s">
        <v>208</v>
      </c>
      <c r="D137" s="239" t="s">
        <v>209</v>
      </c>
      <c r="E137" s="239">
        <v>64560.12</v>
      </c>
      <c r="F137" s="239">
        <v>-3334.78</v>
      </c>
      <c r="G137" s="239"/>
      <c r="H137" s="238">
        <v>10857.6</v>
      </c>
      <c r="I137" s="238">
        <v>-9233.85</v>
      </c>
      <c r="J137" s="238">
        <v>3324.98</v>
      </c>
      <c r="K137" s="238">
        <v>675.51</v>
      </c>
      <c r="L137" s="238">
        <v>1.67</v>
      </c>
      <c r="M137" s="238">
        <v>439.67</v>
      </c>
      <c r="N137" s="238">
        <v>1838.2</v>
      </c>
      <c r="O137" s="238">
        <v>7093.13</v>
      </c>
      <c r="P137" s="239">
        <v>14996.91</v>
      </c>
      <c r="Q137" s="239">
        <v>0</v>
      </c>
      <c r="R137" s="239">
        <f t="shared" si="7"/>
        <v>76222.25</v>
      </c>
      <c r="S137" s="238"/>
    </row>
    <row r="138" spans="1:19" s="240" customFormat="1" ht="12.75" hidden="1" outlineLevel="1">
      <c r="A138" s="238" t="s">
        <v>210</v>
      </c>
      <c r="B138" s="239"/>
      <c r="C138" s="239" t="s">
        <v>211</v>
      </c>
      <c r="D138" s="239" t="s">
        <v>212</v>
      </c>
      <c r="E138" s="239">
        <v>5491630.89</v>
      </c>
      <c r="F138" s="239">
        <v>3500</v>
      </c>
      <c r="G138" s="239"/>
      <c r="H138" s="238">
        <v>0</v>
      </c>
      <c r="I138" s="238">
        <v>0</v>
      </c>
      <c r="J138" s="238">
        <v>0</v>
      </c>
      <c r="K138" s="238">
        <v>0</v>
      </c>
      <c r="L138" s="238">
        <v>0</v>
      </c>
      <c r="M138" s="238">
        <v>0</v>
      </c>
      <c r="N138" s="238">
        <v>0</v>
      </c>
      <c r="O138" s="238">
        <v>0</v>
      </c>
      <c r="P138" s="239">
        <v>0</v>
      </c>
      <c r="Q138" s="239">
        <v>0</v>
      </c>
      <c r="R138" s="239">
        <f t="shared" si="7"/>
        <v>5495130.89</v>
      </c>
      <c r="S138" s="238"/>
    </row>
    <row r="139" spans="1:19" s="240" customFormat="1" ht="12.75" hidden="1" outlineLevel="1">
      <c r="A139" s="238" t="s">
        <v>213</v>
      </c>
      <c r="B139" s="239"/>
      <c r="C139" s="239" t="s">
        <v>214</v>
      </c>
      <c r="D139" s="239" t="s">
        <v>215</v>
      </c>
      <c r="E139" s="239">
        <v>36723.21</v>
      </c>
      <c r="F139" s="239">
        <v>0</v>
      </c>
      <c r="G139" s="239"/>
      <c r="H139" s="238">
        <v>0</v>
      </c>
      <c r="I139" s="238">
        <v>0</v>
      </c>
      <c r="J139" s="238">
        <v>0</v>
      </c>
      <c r="K139" s="238">
        <v>0</v>
      </c>
      <c r="L139" s="238">
        <v>0</v>
      </c>
      <c r="M139" s="238">
        <v>0</v>
      </c>
      <c r="N139" s="238">
        <v>0</v>
      </c>
      <c r="O139" s="238">
        <v>0</v>
      </c>
      <c r="P139" s="239">
        <v>0</v>
      </c>
      <c r="Q139" s="239">
        <v>0</v>
      </c>
      <c r="R139" s="239">
        <f t="shared" si="7"/>
        <v>36723.21</v>
      </c>
      <c r="S139" s="238"/>
    </row>
    <row r="140" spans="1:44" s="261" customFormat="1" ht="12.75" customHeight="1" collapsed="1">
      <c r="A140" s="222" t="s">
        <v>216</v>
      </c>
      <c r="B140" s="222"/>
      <c r="C140" s="221" t="s">
        <v>217</v>
      </c>
      <c r="D140" s="223"/>
      <c r="E140" s="101">
        <v>113702622.04800001</v>
      </c>
      <c r="F140" s="101">
        <v>2330166.497</v>
      </c>
      <c r="G140" s="101">
        <v>9507186.204</v>
      </c>
      <c r="H140" s="222">
        <v>2227467.3129999996</v>
      </c>
      <c r="I140" s="222">
        <v>288866.915</v>
      </c>
      <c r="J140" s="222">
        <v>258100.594</v>
      </c>
      <c r="K140" s="222">
        <v>482234.249</v>
      </c>
      <c r="L140" s="222">
        <v>8663.984</v>
      </c>
      <c r="M140" s="222">
        <v>161527.26</v>
      </c>
      <c r="N140" s="222">
        <v>122788.387</v>
      </c>
      <c r="O140" s="222">
        <v>832979.561</v>
      </c>
      <c r="P140" s="101">
        <v>4382628.263</v>
      </c>
      <c r="Q140" s="101">
        <v>0</v>
      </c>
      <c r="R140" s="101">
        <f t="shared" si="7"/>
        <v>129922603.012</v>
      </c>
      <c r="S140" s="221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</row>
    <row r="141" spans="1:19" s="240" customFormat="1" ht="12.75" hidden="1" outlineLevel="1">
      <c r="A141" s="238" t="s">
        <v>218</v>
      </c>
      <c r="B141" s="239"/>
      <c r="C141" s="239" t="s">
        <v>1983</v>
      </c>
      <c r="D141" s="239" t="s">
        <v>219</v>
      </c>
      <c r="E141" s="239">
        <v>903.94</v>
      </c>
      <c r="F141" s="239">
        <v>0</v>
      </c>
      <c r="G141" s="239"/>
      <c r="H141" s="238">
        <v>0</v>
      </c>
      <c r="I141" s="238">
        <v>0</v>
      </c>
      <c r="J141" s="238">
        <v>0</v>
      </c>
      <c r="K141" s="238">
        <v>0</v>
      </c>
      <c r="L141" s="238">
        <v>0</v>
      </c>
      <c r="M141" s="238">
        <v>0</v>
      </c>
      <c r="N141" s="238">
        <v>0</v>
      </c>
      <c r="O141" s="238">
        <v>0</v>
      </c>
      <c r="P141" s="239">
        <v>0</v>
      </c>
      <c r="Q141" s="239">
        <v>0</v>
      </c>
      <c r="R141" s="239">
        <f t="shared" si="7"/>
        <v>903.94</v>
      </c>
      <c r="S141" s="238"/>
    </row>
    <row r="142" spans="1:19" s="240" customFormat="1" ht="12.75" hidden="1" outlineLevel="1">
      <c r="A142" s="238" t="s">
        <v>220</v>
      </c>
      <c r="B142" s="239"/>
      <c r="C142" s="239" t="s">
        <v>221</v>
      </c>
      <c r="D142" s="239" t="s">
        <v>222</v>
      </c>
      <c r="E142" s="239">
        <v>8301283.02</v>
      </c>
      <c r="F142" s="239">
        <v>55558.68</v>
      </c>
      <c r="G142" s="239"/>
      <c r="H142" s="238">
        <v>0</v>
      </c>
      <c r="I142" s="238">
        <v>0</v>
      </c>
      <c r="J142" s="238">
        <v>0</v>
      </c>
      <c r="K142" s="238">
        <v>0</v>
      </c>
      <c r="L142" s="238">
        <v>213.04</v>
      </c>
      <c r="M142" s="238">
        <v>0</v>
      </c>
      <c r="N142" s="238">
        <v>0</v>
      </c>
      <c r="O142" s="238">
        <v>0</v>
      </c>
      <c r="P142" s="239">
        <v>213.04</v>
      </c>
      <c r="Q142" s="239">
        <v>0</v>
      </c>
      <c r="R142" s="239">
        <f t="shared" si="7"/>
        <v>8357054.739999999</v>
      </c>
      <c r="S142" s="238"/>
    </row>
    <row r="143" spans="1:19" s="240" customFormat="1" ht="12.75" hidden="1" outlineLevel="1">
      <c r="A143" s="238" t="s">
        <v>223</v>
      </c>
      <c r="B143" s="239"/>
      <c r="C143" s="239" t="s">
        <v>224</v>
      </c>
      <c r="D143" s="239" t="s">
        <v>225</v>
      </c>
      <c r="E143" s="239">
        <v>1716234.319</v>
      </c>
      <c r="F143" s="239">
        <v>19857.78</v>
      </c>
      <c r="G143" s="239"/>
      <c r="H143" s="238">
        <v>0</v>
      </c>
      <c r="I143" s="238">
        <v>0</v>
      </c>
      <c r="J143" s="238">
        <v>0</v>
      </c>
      <c r="K143" s="238">
        <v>0</v>
      </c>
      <c r="L143" s="238">
        <v>0</v>
      </c>
      <c r="M143" s="238">
        <v>0</v>
      </c>
      <c r="N143" s="238">
        <v>0</v>
      </c>
      <c r="O143" s="238">
        <v>2418.22</v>
      </c>
      <c r="P143" s="239">
        <v>2418.22</v>
      </c>
      <c r="Q143" s="239">
        <v>0</v>
      </c>
      <c r="R143" s="239">
        <f t="shared" si="7"/>
        <v>1738510.319</v>
      </c>
      <c r="S143" s="238"/>
    </row>
    <row r="144" spans="1:19" s="240" customFormat="1" ht="12.75" hidden="1" outlineLevel="1">
      <c r="A144" s="238" t="s">
        <v>226</v>
      </c>
      <c r="B144" s="239"/>
      <c r="C144" s="239" t="s">
        <v>227</v>
      </c>
      <c r="D144" s="239" t="s">
        <v>228</v>
      </c>
      <c r="E144" s="239">
        <v>4750486.153</v>
      </c>
      <c r="F144" s="239">
        <v>120100.569</v>
      </c>
      <c r="G144" s="239"/>
      <c r="H144" s="238">
        <v>0</v>
      </c>
      <c r="I144" s="238">
        <v>0</v>
      </c>
      <c r="J144" s="238">
        <v>0</v>
      </c>
      <c r="K144" s="238">
        <v>0</v>
      </c>
      <c r="L144" s="238">
        <v>0</v>
      </c>
      <c r="M144" s="238">
        <v>0</v>
      </c>
      <c r="N144" s="238">
        <v>0</v>
      </c>
      <c r="O144" s="238">
        <v>0</v>
      </c>
      <c r="P144" s="239">
        <v>0</v>
      </c>
      <c r="Q144" s="239">
        <v>0</v>
      </c>
      <c r="R144" s="239">
        <f t="shared" si="7"/>
        <v>4870586.722</v>
      </c>
      <c r="S144" s="238"/>
    </row>
    <row r="145" spans="1:19" s="240" customFormat="1" ht="12.75" hidden="1" outlineLevel="1">
      <c r="A145" s="238" t="s">
        <v>229</v>
      </c>
      <c r="B145" s="239"/>
      <c r="C145" s="239" t="s">
        <v>230</v>
      </c>
      <c r="D145" s="239" t="s">
        <v>231</v>
      </c>
      <c r="E145" s="239">
        <v>27552.401</v>
      </c>
      <c r="F145" s="239">
        <v>164.48</v>
      </c>
      <c r="G145" s="239"/>
      <c r="H145" s="238">
        <v>0</v>
      </c>
      <c r="I145" s="238">
        <v>0</v>
      </c>
      <c r="J145" s="238">
        <v>0</v>
      </c>
      <c r="K145" s="238">
        <v>0</v>
      </c>
      <c r="L145" s="238">
        <v>0</v>
      </c>
      <c r="M145" s="238">
        <v>0</v>
      </c>
      <c r="N145" s="238">
        <v>0</v>
      </c>
      <c r="O145" s="238">
        <v>0</v>
      </c>
      <c r="P145" s="239">
        <v>0</v>
      </c>
      <c r="Q145" s="239">
        <v>0</v>
      </c>
      <c r="R145" s="239">
        <f t="shared" si="7"/>
        <v>27716.881</v>
      </c>
      <c r="S145" s="238"/>
    </row>
    <row r="146" spans="1:19" s="240" customFormat="1" ht="12.75" hidden="1" outlineLevel="1">
      <c r="A146" s="238" t="s">
        <v>232</v>
      </c>
      <c r="B146" s="239"/>
      <c r="C146" s="239" t="s">
        <v>233</v>
      </c>
      <c r="D146" s="239" t="s">
        <v>234</v>
      </c>
      <c r="E146" s="239">
        <v>3949765.406</v>
      </c>
      <c r="F146" s="239">
        <v>58675.88</v>
      </c>
      <c r="G146" s="239"/>
      <c r="H146" s="238">
        <v>12386.4</v>
      </c>
      <c r="I146" s="238">
        <v>19521.31</v>
      </c>
      <c r="J146" s="238">
        <v>8744.31</v>
      </c>
      <c r="K146" s="238">
        <v>15687.43</v>
      </c>
      <c r="L146" s="238">
        <v>0</v>
      </c>
      <c r="M146" s="238">
        <v>0</v>
      </c>
      <c r="N146" s="238">
        <v>0</v>
      </c>
      <c r="O146" s="238">
        <v>78302.306</v>
      </c>
      <c r="P146" s="239">
        <v>134641.756</v>
      </c>
      <c r="Q146" s="239">
        <v>0</v>
      </c>
      <c r="R146" s="239">
        <f t="shared" si="7"/>
        <v>4143083.042</v>
      </c>
      <c r="S146" s="238"/>
    </row>
    <row r="147" spans="1:19" s="240" customFormat="1" ht="12.75" hidden="1" outlineLevel="1">
      <c r="A147" s="238" t="s">
        <v>235</v>
      </c>
      <c r="B147" s="239"/>
      <c r="C147" s="239" t="s">
        <v>236</v>
      </c>
      <c r="D147" s="239" t="s">
        <v>237</v>
      </c>
      <c r="E147" s="239">
        <v>2797516.085</v>
      </c>
      <c r="F147" s="239">
        <v>51634.56</v>
      </c>
      <c r="G147" s="239"/>
      <c r="H147" s="238">
        <v>19041.25</v>
      </c>
      <c r="I147" s="238">
        <v>52815.56</v>
      </c>
      <c r="J147" s="238">
        <v>0</v>
      </c>
      <c r="K147" s="238">
        <v>137.46</v>
      </c>
      <c r="L147" s="238">
        <v>0</v>
      </c>
      <c r="M147" s="238">
        <v>0</v>
      </c>
      <c r="N147" s="238">
        <v>0</v>
      </c>
      <c r="O147" s="238">
        <v>30781.826</v>
      </c>
      <c r="P147" s="239">
        <v>102776.096</v>
      </c>
      <c r="Q147" s="239">
        <v>0</v>
      </c>
      <c r="R147" s="239">
        <f t="shared" si="7"/>
        <v>2951926.741</v>
      </c>
      <c r="S147" s="238"/>
    </row>
    <row r="148" spans="1:19" s="240" customFormat="1" ht="12.75" hidden="1" outlineLevel="1">
      <c r="A148" s="238" t="s">
        <v>238</v>
      </c>
      <c r="B148" s="239"/>
      <c r="C148" s="239" t="s">
        <v>239</v>
      </c>
      <c r="D148" s="239" t="s">
        <v>240</v>
      </c>
      <c r="E148" s="239">
        <v>498495.25800000003</v>
      </c>
      <c r="F148" s="239">
        <v>134.88</v>
      </c>
      <c r="G148" s="239"/>
      <c r="H148" s="238">
        <v>4865.76</v>
      </c>
      <c r="I148" s="238">
        <v>0</v>
      </c>
      <c r="J148" s="238">
        <v>0</v>
      </c>
      <c r="K148" s="238">
        <v>1048.48</v>
      </c>
      <c r="L148" s="238">
        <v>230.5</v>
      </c>
      <c r="M148" s="238">
        <v>38581.907</v>
      </c>
      <c r="N148" s="238">
        <v>0</v>
      </c>
      <c r="O148" s="238">
        <v>47391.368</v>
      </c>
      <c r="P148" s="239">
        <v>92118.015</v>
      </c>
      <c r="Q148" s="239">
        <v>0</v>
      </c>
      <c r="R148" s="239">
        <f t="shared" si="7"/>
        <v>590748.153</v>
      </c>
      <c r="S148" s="238"/>
    </row>
    <row r="149" spans="1:19" s="240" customFormat="1" ht="12.75" hidden="1" outlineLevel="1">
      <c r="A149" s="238" t="s">
        <v>241</v>
      </c>
      <c r="B149" s="239"/>
      <c r="C149" s="239" t="s">
        <v>242</v>
      </c>
      <c r="D149" s="239" t="s">
        <v>243</v>
      </c>
      <c r="E149" s="239">
        <v>1702513.266</v>
      </c>
      <c r="F149" s="239">
        <v>80657.026</v>
      </c>
      <c r="G149" s="239"/>
      <c r="H149" s="238">
        <v>0</v>
      </c>
      <c r="I149" s="238">
        <v>6918.528</v>
      </c>
      <c r="J149" s="238">
        <v>0</v>
      </c>
      <c r="K149" s="238">
        <v>8498.843</v>
      </c>
      <c r="L149" s="238">
        <v>0</v>
      </c>
      <c r="M149" s="238">
        <v>1848.7</v>
      </c>
      <c r="N149" s="238">
        <v>0</v>
      </c>
      <c r="O149" s="238">
        <v>37088.653</v>
      </c>
      <c r="P149" s="239">
        <v>54354.724</v>
      </c>
      <c r="Q149" s="239">
        <v>0</v>
      </c>
      <c r="R149" s="239">
        <f t="shared" si="7"/>
        <v>1837525.016</v>
      </c>
      <c r="S149" s="238"/>
    </row>
    <row r="150" spans="1:19" s="240" customFormat="1" ht="12.75" hidden="1" outlineLevel="1">
      <c r="A150" s="238" t="s">
        <v>244</v>
      </c>
      <c r="B150" s="239"/>
      <c r="C150" s="239" t="s">
        <v>245</v>
      </c>
      <c r="D150" s="239" t="s">
        <v>246</v>
      </c>
      <c r="E150" s="239">
        <v>249582.251</v>
      </c>
      <c r="F150" s="239">
        <v>0</v>
      </c>
      <c r="G150" s="239"/>
      <c r="H150" s="238">
        <v>533814.618</v>
      </c>
      <c r="I150" s="238">
        <v>0</v>
      </c>
      <c r="J150" s="238">
        <v>0</v>
      </c>
      <c r="K150" s="238">
        <v>75026.454</v>
      </c>
      <c r="L150" s="238">
        <v>0</v>
      </c>
      <c r="M150" s="238">
        <v>0</v>
      </c>
      <c r="N150" s="238">
        <v>8543.443</v>
      </c>
      <c r="O150" s="238">
        <v>0</v>
      </c>
      <c r="P150" s="239">
        <v>617384.515</v>
      </c>
      <c r="Q150" s="239">
        <v>0</v>
      </c>
      <c r="R150" s="239">
        <f t="shared" si="7"/>
        <v>866966.7660000001</v>
      </c>
      <c r="S150" s="238"/>
    </row>
    <row r="151" spans="1:19" s="240" customFormat="1" ht="12.75" hidden="1" outlineLevel="1">
      <c r="A151" s="238" t="s">
        <v>247</v>
      </c>
      <c r="B151" s="239"/>
      <c r="C151" s="239" t="s">
        <v>248</v>
      </c>
      <c r="D151" s="239" t="s">
        <v>249</v>
      </c>
      <c r="E151" s="239">
        <v>989616.6969999999</v>
      </c>
      <c r="F151" s="239">
        <v>-8.24</v>
      </c>
      <c r="G151" s="239"/>
      <c r="H151" s="238">
        <v>13437.42</v>
      </c>
      <c r="I151" s="238">
        <v>0</v>
      </c>
      <c r="J151" s="238">
        <v>58059.479</v>
      </c>
      <c r="K151" s="238">
        <v>18563.23</v>
      </c>
      <c r="L151" s="238">
        <v>0</v>
      </c>
      <c r="M151" s="238">
        <v>0</v>
      </c>
      <c r="N151" s="238">
        <v>23971.097</v>
      </c>
      <c r="O151" s="238">
        <v>0</v>
      </c>
      <c r="P151" s="239">
        <v>114031.226</v>
      </c>
      <c r="Q151" s="239">
        <v>0</v>
      </c>
      <c r="R151" s="239">
        <f t="shared" si="7"/>
        <v>1103639.683</v>
      </c>
      <c r="S151" s="238"/>
    </row>
    <row r="152" spans="1:19" s="240" customFormat="1" ht="12.75" hidden="1" outlineLevel="1">
      <c r="A152" s="238" t="s">
        <v>250</v>
      </c>
      <c r="B152" s="239"/>
      <c r="C152" s="239" t="s">
        <v>251</v>
      </c>
      <c r="D152" s="239" t="s">
        <v>252</v>
      </c>
      <c r="E152" s="239">
        <v>13402.622</v>
      </c>
      <c r="F152" s="239">
        <v>383.92</v>
      </c>
      <c r="G152" s="239"/>
      <c r="H152" s="238">
        <v>0</v>
      </c>
      <c r="I152" s="238">
        <v>0</v>
      </c>
      <c r="J152" s="238">
        <v>0</v>
      </c>
      <c r="K152" s="238">
        <v>0</v>
      </c>
      <c r="L152" s="238">
        <v>0</v>
      </c>
      <c r="M152" s="238">
        <v>32.34</v>
      </c>
      <c r="N152" s="238">
        <v>0</v>
      </c>
      <c r="O152" s="238">
        <v>204.56</v>
      </c>
      <c r="P152" s="239">
        <v>236.9</v>
      </c>
      <c r="Q152" s="239">
        <v>0</v>
      </c>
      <c r="R152" s="239">
        <f t="shared" si="7"/>
        <v>14023.442</v>
      </c>
      <c r="S152" s="238"/>
    </row>
    <row r="153" spans="1:19" s="240" customFormat="1" ht="12.75" hidden="1" outlineLevel="1">
      <c r="A153" s="238" t="s">
        <v>253</v>
      </c>
      <c r="B153" s="239"/>
      <c r="C153" s="239" t="s">
        <v>254</v>
      </c>
      <c r="D153" s="239" t="s">
        <v>255</v>
      </c>
      <c r="E153" s="239">
        <v>15.29</v>
      </c>
      <c r="F153" s="239">
        <v>0</v>
      </c>
      <c r="G153" s="239"/>
      <c r="H153" s="238">
        <v>0</v>
      </c>
      <c r="I153" s="238">
        <v>0</v>
      </c>
      <c r="J153" s="238">
        <v>0</v>
      </c>
      <c r="K153" s="238">
        <v>0</v>
      </c>
      <c r="L153" s="238">
        <v>0</v>
      </c>
      <c r="M153" s="238">
        <v>0</v>
      </c>
      <c r="N153" s="238">
        <v>0</v>
      </c>
      <c r="O153" s="238">
        <v>0</v>
      </c>
      <c r="P153" s="239">
        <v>0</v>
      </c>
      <c r="Q153" s="239">
        <v>0</v>
      </c>
      <c r="R153" s="239">
        <f t="shared" si="7"/>
        <v>15.29</v>
      </c>
      <c r="S153" s="238"/>
    </row>
    <row r="154" spans="1:19" s="240" customFormat="1" ht="12.75" hidden="1" outlineLevel="1">
      <c r="A154" s="238" t="s">
        <v>256</v>
      </c>
      <c r="B154" s="239"/>
      <c r="C154" s="239" t="s">
        <v>257</v>
      </c>
      <c r="D154" s="239" t="s">
        <v>258</v>
      </c>
      <c r="E154" s="239">
        <v>73947.66</v>
      </c>
      <c r="F154" s="239">
        <v>0</v>
      </c>
      <c r="G154" s="239"/>
      <c r="H154" s="238">
        <v>0</v>
      </c>
      <c r="I154" s="238">
        <v>0</v>
      </c>
      <c r="J154" s="238">
        <v>0</v>
      </c>
      <c r="K154" s="238">
        <v>0</v>
      </c>
      <c r="L154" s="238">
        <v>0</v>
      </c>
      <c r="M154" s="238">
        <v>0</v>
      </c>
      <c r="N154" s="238">
        <v>0</v>
      </c>
      <c r="O154" s="238">
        <v>0</v>
      </c>
      <c r="P154" s="239">
        <v>0</v>
      </c>
      <c r="Q154" s="239">
        <v>0</v>
      </c>
      <c r="R154" s="239">
        <f t="shared" si="7"/>
        <v>73947.66</v>
      </c>
      <c r="S154" s="238"/>
    </row>
    <row r="155" spans="1:19" s="240" customFormat="1" ht="12.75" hidden="1" outlineLevel="1">
      <c r="A155" s="238" t="s">
        <v>262</v>
      </c>
      <c r="B155" s="239"/>
      <c r="C155" s="239" t="s">
        <v>263</v>
      </c>
      <c r="D155" s="239" t="s">
        <v>264</v>
      </c>
      <c r="E155" s="239">
        <v>11540.37</v>
      </c>
      <c r="F155" s="239">
        <v>-552.93</v>
      </c>
      <c r="G155" s="239"/>
      <c r="H155" s="238">
        <v>1800.17</v>
      </c>
      <c r="I155" s="238">
        <v>-1530.99</v>
      </c>
      <c r="J155" s="238">
        <v>551.28</v>
      </c>
      <c r="K155" s="238">
        <v>112</v>
      </c>
      <c r="L155" s="238">
        <v>0.28</v>
      </c>
      <c r="M155" s="238">
        <v>72.89</v>
      </c>
      <c r="N155" s="238">
        <v>304.77</v>
      </c>
      <c r="O155" s="238">
        <v>1176.01</v>
      </c>
      <c r="P155" s="239">
        <v>2486.41</v>
      </c>
      <c r="Q155" s="239">
        <v>0</v>
      </c>
      <c r="R155" s="239">
        <f t="shared" si="7"/>
        <v>13473.85</v>
      </c>
      <c r="S155" s="238"/>
    </row>
    <row r="156" spans="1:19" s="240" customFormat="1" ht="12.75" hidden="1" outlineLevel="1">
      <c r="A156" s="238" t="s">
        <v>265</v>
      </c>
      <c r="B156" s="239"/>
      <c r="C156" s="239" t="s">
        <v>266</v>
      </c>
      <c r="D156" s="239" t="s">
        <v>267</v>
      </c>
      <c r="E156" s="239">
        <v>2811.66</v>
      </c>
      <c r="F156" s="239">
        <v>0</v>
      </c>
      <c r="G156" s="239"/>
      <c r="H156" s="238">
        <v>0</v>
      </c>
      <c r="I156" s="238">
        <v>0</v>
      </c>
      <c r="J156" s="238">
        <v>0</v>
      </c>
      <c r="K156" s="238">
        <v>0</v>
      </c>
      <c r="L156" s="238">
        <v>0</v>
      </c>
      <c r="M156" s="238">
        <v>0</v>
      </c>
      <c r="N156" s="238">
        <v>0</v>
      </c>
      <c r="O156" s="238">
        <v>0</v>
      </c>
      <c r="P156" s="239">
        <v>0</v>
      </c>
      <c r="Q156" s="239">
        <v>0</v>
      </c>
      <c r="R156" s="239">
        <f t="shared" si="7"/>
        <v>2811.66</v>
      </c>
      <c r="S156" s="238"/>
    </row>
    <row r="157" spans="1:44" s="261" customFormat="1" ht="12.75" customHeight="1" collapsed="1">
      <c r="A157" s="222" t="s">
        <v>268</v>
      </c>
      <c r="B157" s="222"/>
      <c r="C157" s="221" t="s">
        <v>1983</v>
      </c>
      <c r="D157" s="223"/>
      <c r="E157" s="101">
        <v>25085666.398000002</v>
      </c>
      <c r="F157" s="101">
        <v>386606.60500000004</v>
      </c>
      <c r="G157" s="101">
        <v>2111443.577</v>
      </c>
      <c r="H157" s="222">
        <v>585345.6180000001</v>
      </c>
      <c r="I157" s="222">
        <v>77724.408</v>
      </c>
      <c r="J157" s="222">
        <v>67355.069</v>
      </c>
      <c r="K157" s="222">
        <v>119073.897</v>
      </c>
      <c r="L157" s="222">
        <v>443.82</v>
      </c>
      <c r="M157" s="222">
        <v>40535.83699999999</v>
      </c>
      <c r="N157" s="222">
        <v>32819.31</v>
      </c>
      <c r="O157" s="222">
        <v>197362.943</v>
      </c>
      <c r="P157" s="101">
        <v>1120660.9020000002</v>
      </c>
      <c r="Q157" s="101">
        <v>0</v>
      </c>
      <c r="R157" s="101">
        <f t="shared" si="7"/>
        <v>28704377.482</v>
      </c>
      <c r="S157" s="221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</row>
    <row r="158" spans="1:19" s="240" customFormat="1" ht="12.75" hidden="1" outlineLevel="1">
      <c r="A158" s="238" t="s">
        <v>269</v>
      </c>
      <c r="B158" s="239"/>
      <c r="C158" s="239" t="s">
        <v>270</v>
      </c>
      <c r="D158" s="239" t="s">
        <v>271</v>
      </c>
      <c r="E158" s="239">
        <v>-554157.5</v>
      </c>
      <c r="F158" s="239">
        <v>12153</v>
      </c>
      <c r="G158" s="239"/>
      <c r="H158" s="238">
        <v>-6369011.24</v>
      </c>
      <c r="I158" s="238">
        <v>-698983.4</v>
      </c>
      <c r="J158" s="238">
        <v>-540517.013</v>
      </c>
      <c r="K158" s="238">
        <v>-1076792.63</v>
      </c>
      <c r="L158" s="238">
        <v>-1288598.5</v>
      </c>
      <c r="M158" s="238">
        <v>-1655780.94</v>
      </c>
      <c r="N158" s="238">
        <v>-374785.77</v>
      </c>
      <c r="O158" s="238">
        <v>-537524.7</v>
      </c>
      <c r="P158" s="239">
        <v>-12541994.192999998</v>
      </c>
      <c r="Q158" s="239">
        <v>0</v>
      </c>
      <c r="R158" s="239">
        <f t="shared" si="7"/>
        <v>-13083998.692999998</v>
      </c>
      <c r="S158" s="238"/>
    </row>
    <row r="159" spans="1:19" s="240" customFormat="1" ht="12.75" hidden="1" outlineLevel="1">
      <c r="A159" s="238" t="s">
        <v>275</v>
      </c>
      <c r="B159" s="239"/>
      <c r="C159" s="239" t="s">
        <v>276</v>
      </c>
      <c r="D159" s="239" t="s">
        <v>277</v>
      </c>
      <c r="E159" s="239">
        <v>29275.26</v>
      </c>
      <c r="F159" s="239">
        <v>0</v>
      </c>
      <c r="G159" s="239"/>
      <c r="H159" s="238">
        <v>768319.71</v>
      </c>
      <c r="I159" s="238">
        <v>0</v>
      </c>
      <c r="J159" s="238">
        <v>0</v>
      </c>
      <c r="K159" s="238">
        <v>-31085.77</v>
      </c>
      <c r="L159" s="238">
        <v>0</v>
      </c>
      <c r="M159" s="238">
        <v>0</v>
      </c>
      <c r="N159" s="238">
        <v>200051.5</v>
      </c>
      <c r="O159" s="238">
        <v>0</v>
      </c>
      <c r="P159" s="239">
        <v>937285.44</v>
      </c>
      <c r="Q159" s="239">
        <v>0</v>
      </c>
      <c r="R159" s="239">
        <f t="shared" si="7"/>
        <v>966560.7</v>
      </c>
      <c r="S159" s="238"/>
    </row>
    <row r="160" spans="1:19" s="240" customFormat="1" ht="12.75" hidden="1" outlineLevel="1">
      <c r="A160" s="238" t="s">
        <v>278</v>
      </c>
      <c r="B160" s="239"/>
      <c r="C160" s="239" t="s">
        <v>279</v>
      </c>
      <c r="D160" s="239" t="s">
        <v>280</v>
      </c>
      <c r="E160" s="239">
        <v>0</v>
      </c>
      <c r="F160" s="239">
        <v>0</v>
      </c>
      <c r="G160" s="239"/>
      <c r="H160" s="238">
        <v>0</v>
      </c>
      <c r="I160" s="238">
        <v>0</v>
      </c>
      <c r="J160" s="238">
        <v>0</v>
      </c>
      <c r="K160" s="238">
        <v>0</v>
      </c>
      <c r="L160" s="238">
        <v>15750</v>
      </c>
      <c r="M160" s="238">
        <v>0</v>
      </c>
      <c r="N160" s="238">
        <v>0</v>
      </c>
      <c r="O160" s="238">
        <v>0</v>
      </c>
      <c r="P160" s="239">
        <v>15750</v>
      </c>
      <c r="Q160" s="239">
        <v>0</v>
      </c>
      <c r="R160" s="239">
        <f t="shared" si="7"/>
        <v>15750</v>
      </c>
      <c r="S160" s="238"/>
    </row>
    <row r="161" spans="1:19" s="240" customFormat="1" ht="12.75" hidden="1" outlineLevel="1">
      <c r="A161" s="238" t="s">
        <v>281</v>
      </c>
      <c r="B161" s="239"/>
      <c r="C161" s="239" t="s">
        <v>282</v>
      </c>
      <c r="D161" s="239" t="s">
        <v>283</v>
      </c>
      <c r="E161" s="239">
        <v>0</v>
      </c>
      <c r="F161" s="239">
        <v>0</v>
      </c>
      <c r="G161" s="239"/>
      <c r="H161" s="238">
        <v>0</v>
      </c>
      <c r="I161" s="238">
        <v>0</v>
      </c>
      <c r="J161" s="238">
        <v>0</v>
      </c>
      <c r="K161" s="238">
        <v>0</v>
      </c>
      <c r="L161" s="238">
        <v>218.66</v>
      </c>
      <c r="M161" s="238">
        <v>0</v>
      </c>
      <c r="N161" s="238">
        <v>0</v>
      </c>
      <c r="O161" s="238">
        <v>0</v>
      </c>
      <c r="P161" s="239">
        <v>218.66</v>
      </c>
      <c r="Q161" s="239">
        <v>0</v>
      </c>
      <c r="R161" s="239">
        <f t="shared" si="7"/>
        <v>218.66</v>
      </c>
      <c r="S161" s="238"/>
    </row>
    <row r="162" spans="1:19" s="240" customFormat="1" ht="12.75" hidden="1" outlineLevel="1">
      <c r="A162" s="238" t="s">
        <v>284</v>
      </c>
      <c r="B162" s="239"/>
      <c r="C162" s="239" t="s">
        <v>285</v>
      </c>
      <c r="D162" s="239" t="s">
        <v>286</v>
      </c>
      <c r="E162" s="239">
        <v>0</v>
      </c>
      <c r="F162" s="239">
        <v>0</v>
      </c>
      <c r="G162" s="239"/>
      <c r="H162" s="238">
        <v>0</v>
      </c>
      <c r="I162" s="238">
        <v>0</v>
      </c>
      <c r="J162" s="238">
        <v>0</v>
      </c>
      <c r="K162" s="238">
        <v>0</v>
      </c>
      <c r="L162" s="238">
        <v>6165.11</v>
      </c>
      <c r="M162" s="238">
        <v>0</v>
      </c>
      <c r="N162" s="238">
        <v>0</v>
      </c>
      <c r="O162" s="238">
        <v>0</v>
      </c>
      <c r="P162" s="239">
        <v>6165.11</v>
      </c>
      <c r="Q162" s="239">
        <v>0</v>
      </c>
      <c r="R162" s="239">
        <f t="shared" si="7"/>
        <v>6165.11</v>
      </c>
      <c r="S162" s="238"/>
    </row>
    <row r="163" spans="1:19" s="240" customFormat="1" ht="12.75" hidden="1" outlineLevel="1">
      <c r="A163" s="238" t="s">
        <v>287</v>
      </c>
      <c r="B163" s="239"/>
      <c r="C163" s="239" t="s">
        <v>288</v>
      </c>
      <c r="D163" s="239" t="s">
        <v>289</v>
      </c>
      <c r="E163" s="239">
        <v>0</v>
      </c>
      <c r="F163" s="239">
        <v>0</v>
      </c>
      <c r="G163" s="239"/>
      <c r="H163" s="238">
        <v>0</v>
      </c>
      <c r="I163" s="238">
        <v>0</v>
      </c>
      <c r="J163" s="238">
        <v>0</v>
      </c>
      <c r="K163" s="238">
        <v>1849.38</v>
      </c>
      <c r="L163" s="238">
        <v>19146</v>
      </c>
      <c r="M163" s="238">
        <v>0</v>
      </c>
      <c r="N163" s="238">
        <v>0</v>
      </c>
      <c r="O163" s="238">
        <v>0</v>
      </c>
      <c r="P163" s="239">
        <v>20995.38</v>
      </c>
      <c r="Q163" s="239">
        <v>0</v>
      </c>
      <c r="R163" s="239">
        <f t="shared" si="7"/>
        <v>20995.38</v>
      </c>
      <c r="S163" s="238"/>
    </row>
    <row r="164" spans="1:19" s="240" customFormat="1" ht="12.75" hidden="1" outlineLevel="1">
      <c r="A164" s="238" t="s">
        <v>290</v>
      </c>
      <c r="B164" s="239"/>
      <c r="C164" s="239" t="s">
        <v>291</v>
      </c>
      <c r="D164" s="239" t="s">
        <v>292</v>
      </c>
      <c r="E164" s="239">
        <v>0</v>
      </c>
      <c r="F164" s="239">
        <v>0</v>
      </c>
      <c r="G164" s="239"/>
      <c r="H164" s="238">
        <v>0</v>
      </c>
      <c r="I164" s="238">
        <v>0</v>
      </c>
      <c r="J164" s="238">
        <v>0</v>
      </c>
      <c r="K164" s="238">
        <v>0</v>
      </c>
      <c r="L164" s="238">
        <v>2681.75</v>
      </c>
      <c r="M164" s="238">
        <v>0</v>
      </c>
      <c r="N164" s="238">
        <v>0</v>
      </c>
      <c r="O164" s="238">
        <v>0</v>
      </c>
      <c r="P164" s="239">
        <v>2681.75</v>
      </c>
      <c r="Q164" s="239">
        <v>0</v>
      </c>
      <c r="R164" s="239">
        <f t="shared" si="7"/>
        <v>2681.75</v>
      </c>
      <c r="S164" s="238"/>
    </row>
    <row r="165" spans="1:19" s="240" customFormat="1" ht="12.75" hidden="1" outlineLevel="1">
      <c r="A165" s="238" t="s">
        <v>296</v>
      </c>
      <c r="B165" s="239"/>
      <c r="C165" s="239" t="s">
        <v>297</v>
      </c>
      <c r="D165" s="239" t="s">
        <v>298</v>
      </c>
      <c r="E165" s="239">
        <v>0</v>
      </c>
      <c r="F165" s="239">
        <v>0</v>
      </c>
      <c r="G165" s="239"/>
      <c r="H165" s="238">
        <v>0</v>
      </c>
      <c r="I165" s="238">
        <v>0</v>
      </c>
      <c r="J165" s="238">
        <v>0</v>
      </c>
      <c r="K165" s="238">
        <v>86.77</v>
      </c>
      <c r="L165" s="238">
        <v>1209.48</v>
      </c>
      <c r="M165" s="238">
        <v>0</v>
      </c>
      <c r="N165" s="238">
        <v>0</v>
      </c>
      <c r="O165" s="238">
        <v>0</v>
      </c>
      <c r="P165" s="239">
        <v>1296.25</v>
      </c>
      <c r="Q165" s="239">
        <v>0</v>
      </c>
      <c r="R165" s="239">
        <f t="shared" si="7"/>
        <v>1296.25</v>
      </c>
      <c r="S165" s="238"/>
    </row>
    <row r="166" spans="1:19" s="240" customFormat="1" ht="12.75" hidden="1" outlineLevel="1">
      <c r="A166" s="238" t="s">
        <v>317</v>
      </c>
      <c r="B166" s="239"/>
      <c r="C166" s="239" t="s">
        <v>318</v>
      </c>
      <c r="D166" s="239" t="s">
        <v>319</v>
      </c>
      <c r="E166" s="239">
        <v>0</v>
      </c>
      <c r="F166" s="239">
        <v>0</v>
      </c>
      <c r="G166" s="239"/>
      <c r="H166" s="238">
        <v>0</v>
      </c>
      <c r="I166" s="238">
        <v>0</v>
      </c>
      <c r="J166" s="238">
        <v>0</v>
      </c>
      <c r="K166" s="238">
        <v>0</v>
      </c>
      <c r="L166" s="238">
        <v>252733.85</v>
      </c>
      <c r="M166" s="238">
        <v>0</v>
      </c>
      <c r="N166" s="238">
        <v>0</v>
      </c>
      <c r="O166" s="238">
        <v>0</v>
      </c>
      <c r="P166" s="239">
        <v>252733.85</v>
      </c>
      <c r="Q166" s="239">
        <v>0</v>
      </c>
      <c r="R166" s="239">
        <f t="shared" si="7"/>
        <v>252733.85</v>
      </c>
      <c r="S166" s="238"/>
    </row>
    <row r="167" spans="1:19" s="240" customFormat="1" ht="12.75" hidden="1" outlineLevel="1">
      <c r="A167" s="238" t="s">
        <v>320</v>
      </c>
      <c r="B167" s="239"/>
      <c r="C167" s="239" t="s">
        <v>321</v>
      </c>
      <c r="D167" s="239" t="s">
        <v>322</v>
      </c>
      <c r="E167" s="239">
        <v>0</v>
      </c>
      <c r="F167" s="239">
        <v>0</v>
      </c>
      <c r="G167" s="239"/>
      <c r="H167" s="238">
        <v>0</v>
      </c>
      <c r="I167" s="238">
        <v>0</v>
      </c>
      <c r="J167" s="238">
        <v>0</v>
      </c>
      <c r="K167" s="238">
        <v>186711.29</v>
      </c>
      <c r="L167" s="238">
        <v>0</v>
      </c>
      <c r="M167" s="238">
        <v>0</v>
      </c>
      <c r="N167" s="238">
        <v>0</v>
      </c>
      <c r="O167" s="238">
        <v>0</v>
      </c>
      <c r="P167" s="239">
        <v>186711.29</v>
      </c>
      <c r="Q167" s="239">
        <v>0</v>
      </c>
      <c r="R167" s="239">
        <f t="shared" si="7"/>
        <v>186711.29</v>
      </c>
      <c r="S167" s="238"/>
    </row>
    <row r="168" spans="1:19" s="240" customFormat="1" ht="12.75" hidden="1" outlineLevel="1">
      <c r="A168" s="238" t="s">
        <v>323</v>
      </c>
      <c r="B168" s="239"/>
      <c r="C168" s="239" t="s">
        <v>324</v>
      </c>
      <c r="D168" s="239" t="s">
        <v>325</v>
      </c>
      <c r="E168" s="239">
        <v>0</v>
      </c>
      <c r="F168" s="239">
        <v>0</v>
      </c>
      <c r="G168" s="239"/>
      <c r="H168" s="238">
        <v>0</v>
      </c>
      <c r="I168" s="238">
        <v>0</v>
      </c>
      <c r="J168" s="238">
        <v>0</v>
      </c>
      <c r="K168" s="238">
        <v>239421.43</v>
      </c>
      <c r="L168" s="238">
        <v>654816.73</v>
      </c>
      <c r="M168" s="238">
        <v>0</v>
      </c>
      <c r="N168" s="238">
        <v>0</v>
      </c>
      <c r="O168" s="238">
        <v>0</v>
      </c>
      <c r="P168" s="239">
        <v>894238.16</v>
      </c>
      <c r="Q168" s="239">
        <v>0</v>
      </c>
      <c r="R168" s="239">
        <f t="shared" si="7"/>
        <v>894238.16</v>
      </c>
      <c r="S168" s="238"/>
    </row>
    <row r="169" spans="1:19" s="240" customFormat="1" ht="12.75" hidden="1" outlineLevel="1">
      <c r="A169" s="238" t="s">
        <v>326</v>
      </c>
      <c r="B169" s="239"/>
      <c r="C169" s="239" t="s">
        <v>327</v>
      </c>
      <c r="D169" s="239" t="s">
        <v>328</v>
      </c>
      <c r="E169" s="239">
        <v>0</v>
      </c>
      <c r="F169" s="239">
        <v>0</v>
      </c>
      <c r="G169" s="239"/>
      <c r="H169" s="238">
        <v>815523.8</v>
      </c>
      <c r="I169" s="238">
        <v>0</v>
      </c>
      <c r="J169" s="238">
        <v>0</v>
      </c>
      <c r="K169" s="238">
        <v>44677.01</v>
      </c>
      <c r="L169" s="238">
        <v>0</v>
      </c>
      <c r="M169" s="238">
        <v>0</v>
      </c>
      <c r="N169" s="238">
        <v>0</v>
      </c>
      <c r="O169" s="238">
        <v>0</v>
      </c>
      <c r="P169" s="239">
        <v>860200.81</v>
      </c>
      <c r="Q169" s="239">
        <v>0</v>
      </c>
      <c r="R169" s="239">
        <f t="shared" si="7"/>
        <v>860200.81</v>
      </c>
      <c r="S169" s="238"/>
    </row>
    <row r="170" spans="1:19" s="240" customFormat="1" ht="12.75" hidden="1" outlineLevel="1">
      <c r="A170" s="238" t="s">
        <v>329</v>
      </c>
      <c r="B170" s="239"/>
      <c r="C170" s="239" t="s">
        <v>330</v>
      </c>
      <c r="D170" s="239" t="s">
        <v>331</v>
      </c>
      <c r="E170" s="239">
        <v>0</v>
      </c>
      <c r="F170" s="239">
        <v>0</v>
      </c>
      <c r="G170" s="239"/>
      <c r="H170" s="238">
        <v>0</v>
      </c>
      <c r="I170" s="238">
        <v>0</v>
      </c>
      <c r="J170" s="238">
        <v>0</v>
      </c>
      <c r="K170" s="238">
        <v>0</v>
      </c>
      <c r="L170" s="238">
        <v>29951.3</v>
      </c>
      <c r="M170" s="238">
        <v>0</v>
      </c>
      <c r="N170" s="238">
        <v>0</v>
      </c>
      <c r="O170" s="238">
        <v>0</v>
      </c>
      <c r="P170" s="239">
        <v>29951.3</v>
      </c>
      <c r="Q170" s="239">
        <v>0</v>
      </c>
      <c r="R170" s="239">
        <f t="shared" si="7"/>
        <v>29951.3</v>
      </c>
      <c r="S170" s="238"/>
    </row>
    <row r="171" spans="1:19" s="240" customFormat="1" ht="12.75" hidden="1" outlineLevel="1">
      <c r="A171" s="238" t="s">
        <v>335</v>
      </c>
      <c r="B171" s="239"/>
      <c r="C171" s="239" t="s">
        <v>336</v>
      </c>
      <c r="D171" s="239" t="s">
        <v>337</v>
      </c>
      <c r="E171" s="239">
        <v>0</v>
      </c>
      <c r="F171" s="239">
        <v>0</v>
      </c>
      <c r="G171" s="239"/>
      <c r="H171" s="238">
        <v>0</v>
      </c>
      <c r="I171" s="238">
        <v>0</v>
      </c>
      <c r="J171" s="238">
        <v>0</v>
      </c>
      <c r="K171" s="238">
        <v>8609.4</v>
      </c>
      <c r="L171" s="238">
        <v>3374.34</v>
      </c>
      <c r="M171" s="238">
        <v>0</v>
      </c>
      <c r="N171" s="238">
        <v>0</v>
      </c>
      <c r="O171" s="238">
        <v>0</v>
      </c>
      <c r="P171" s="239">
        <v>11983.74</v>
      </c>
      <c r="Q171" s="239">
        <v>0</v>
      </c>
      <c r="R171" s="239">
        <f t="shared" si="7"/>
        <v>11983.74</v>
      </c>
      <c r="S171" s="238"/>
    </row>
    <row r="172" spans="1:19" s="240" customFormat="1" ht="12.75" hidden="1" outlineLevel="1">
      <c r="A172" s="238" t="s">
        <v>344</v>
      </c>
      <c r="B172" s="239"/>
      <c r="C172" s="239" t="s">
        <v>345</v>
      </c>
      <c r="D172" s="239" t="s">
        <v>346</v>
      </c>
      <c r="E172" s="239">
        <v>0</v>
      </c>
      <c r="F172" s="239">
        <v>0</v>
      </c>
      <c r="G172" s="239"/>
      <c r="H172" s="238">
        <v>0</v>
      </c>
      <c r="I172" s="238">
        <v>0</v>
      </c>
      <c r="J172" s="238">
        <v>0</v>
      </c>
      <c r="K172" s="238">
        <v>0</v>
      </c>
      <c r="L172" s="238">
        <v>67.57</v>
      </c>
      <c r="M172" s="238">
        <v>0</v>
      </c>
      <c r="N172" s="238">
        <v>0</v>
      </c>
      <c r="O172" s="238">
        <v>0</v>
      </c>
      <c r="P172" s="239">
        <v>67.57</v>
      </c>
      <c r="Q172" s="239">
        <v>0</v>
      </c>
      <c r="R172" s="239">
        <f t="shared" si="7"/>
        <v>67.57</v>
      </c>
      <c r="S172" s="238"/>
    </row>
    <row r="173" spans="1:19" s="240" customFormat="1" ht="12.75" hidden="1" outlineLevel="1">
      <c r="A173" s="238" t="s">
        <v>350</v>
      </c>
      <c r="B173" s="239"/>
      <c r="C173" s="239" t="s">
        <v>351</v>
      </c>
      <c r="D173" s="239" t="s">
        <v>352</v>
      </c>
      <c r="E173" s="239">
        <v>100260.73</v>
      </c>
      <c r="F173" s="239">
        <v>0</v>
      </c>
      <c r="G173" s="239"/>
      <c r="H173" s="238">
        <v>0</v>
      </c>
      <c r="I173" s="238">
        <v>0</v>
      </c>
      <c r="J173" s="238">
        <v>138309.05</v>
      </c>
      <c r="K173" s="238">
        <v>0</v>
      </c>
      <c r="L173" s="238">
        <v>0</v>
      </c>
      <c r="M173" s="238">
        <v>0</v>
      </c>
      <c r="N173" s="238">
        <v>0</v>
      </c>
      <c r="O173" s="238">
        <v>-22823.99</v>
      </c>
      <c r="P173" s="239">
        <v>115485.06</v>
      </c>
      <c r="Q173" s="239">
        <v>0</v>
      </c>
      <c r="R173" s="239">
        <f t="shared" si="7"/>
        <v>215745.78999999998</v>
      </c>
      <c r="S173" s="238"/>
    </row>
    <row r="174" spans="1:19" s="240" customFormat="1" ht="12.75" hidden="1" outlineLevel="1">
      <c r="A174" s="238" t="s">
        <v>353</v>
      </c>
      <c r="B174" s="239"/>
      <c r="C174" s="239" t="s">
        <v>354</v>
      </c>
      <c r="D174" s="239" t="s">
        <v>355</v>
      </c>
      <c r="E174" s="239">
        <v>903333.73</v>
      </c>
      <c r="F174" s="239">
        <v>18648.05</v>
      </c>
      <c r="G174" s="239"/>
      <c r="H174" s="238">
        <v>0</v>
      </c>
      <c r="I174" s="238">
        <v>0</v>
      </c>
      <c r="J174" s="238">
        <v>16748.98</v>
      </c>
      <c r="K174" s="238">
        <v>0</v>
      </c>
      <c r="L174" s="238">
        <v>0</v>
      </c>
      <c r="M174" s="238">
        <v>0</v>
      </c>
      <c r="N174" s="238">
        <v>0</v>
      </c>
      <c r="O174" s="238">
        <v>3915.46</v>
      </c>
      <c r="P174" s="239">
        <v>20664.44</v>
      </c>
      <c r="Q174" s="239">
        <v>0</v>
      </c>
      <c r="R174" s="239">
        <f t="shared" si="7"/>
        <v>942646.22</v>
      </c>
      <c r="S174" s="238"/>
    </row>
    <row r="175" spans="1:19" s="240" customFormat="1" ht="12.75" hidden="1" outlineLevel="1">
      <c r="A175" s="238" t="s">
        <v>356</v>
      </c>
      <c r="B175" s="239"/>
      <c r="C175" s="239" t="s">
        <v>357</v>
      </c>
      <c r="D175" s="239" t="s">
        <v>358</v>
      </c>
      <c r="E175" s="239">
        <v>228701.29</v>
      </c>
      <c r="F175" s="239">
        <v>11513.83</v>
      </c>
      <c r="G175" s="239"/>
      <c r="H175" s="238">
        <v>0</v>
      </c>
      <c r="I175" s="238">
        <v>4662.79</v>
      </c>
      <c r="J175" s="238">
        <v>0</v>
      </c>
      <c r="K175" s="238">
        <v>0</v>
      </c>
      <c r="L175" s="238">
        <v>0</v>
      </c>
      <c r="M175" s="238">
        <v>0</v>
      </c>
      <c r="N175" s="238">
        <v>0</v>
      </c>
      <c r="O175" s="238">
        <v>1923.34</v>
      </c>
      <c r="P175" s="239">
        <v>6586.13</v>
      </c>
      <c r="Q175" s="239">
        <v>0</v>
      </c>
      <c r="R175" s="239">
        <f t="shared" si="7"/>
        <v>246801.25</v>
      </c>
      <c r="S175" s="238"/>
    </row>
    <row r="176" spans="1:19" s="240" customFormat="1" ht="12.75" hidden="1" outlineLevel="1">
      <c r="A176" s="238" t="s">
        <v>359</v>
      </c>
      <c r="B176" s="239"/>
      <c r="C176" s="239" t="s">
        <v>360</v>
      </c>
      <c r="D176" s="239" t="s">
        <v>361</v>
      </c>
      <c r="E176" s="239">
        <v>653821.54</v>
      </c>
      <c r="F176" s="239">
        <v>7303.07</v>
      </c>
      <c r="G176" s="239"/>
      <c r="H176" s="238">
        <v>0</v>
      </c>
      <c r="I176" s="238">
        <v>4007.2</v>
      </c>
      <c r="J176" s="238">
        <v>0</v>
      </c>
      <c r="K176" s="238">
        <v>0</v>
      </c>
      <c r="L176" s="238">
        <v>0</v>
      </c>
      <c r="M176" s="238">
        <v>0</v>
      </c>
      <c r="N176" s="238">
        <v>0</v>
      </c>
      <c r="O176" s="238">
        <v>2577.82</v>
      </c>
      <c r="P176" s="239">
        <v>6585.02</v>
      </c>
      <c r="Q176" s="239">
        <v>0</v>
      </c>
      <c r="R176" s="239">
        <f t="shared" si="7"/>
        <v>667709.63</v>
      </c>
      <c r="S176" s="238"/>
    </row>
    <row r="177" spans="1:19" s="240" customFormat="1" ht="12.75" hidden="1" outlineLevel="1">
      <c r="A177" s="238" t="s">
        <v>362</v>
      </c>
      <c r="B177" s="239"/>
      <c r="C177" s="239" t="s">
        <v>363</v>
      </c>
      <c r="D177" s="239" t="s">
        <v>364</v>
      </c>
      <c r="E177" s="239">
        <v>423954.13</v>
      </c>
      <c r="F177" s="239">
        <v>121722.87</v>
      </c>
      <c r="G177" s="239"/>
      <c r="H177" s="238">
        <v>0</v>
      </c>
      <c r="I177" s="238">
        <v>0</v>
      </c>
      <c r="J177" s="238">
        <v>0</v>
      </c>
      <c r="K177" s="238">
        <v>0</v>
      </c>
      <c r="L177" s="238">
        <v>0</v>
      </c>
      <c r="M177" s="238">
        <v>0</v>
      </c>
      <c r="N177" s="238">
        <v>0</v>
      </c>
      <c r="O177" s="238">
        <v>0</v>
      </c>
      <c r="P177" s="239">
        <v>0</v>
      </c>
      <c r="Q177" s="239">
        <v>0</v>
      </c>
      <c r="R177" s="239">
        <f t="shared" si="7"/>
        <v>545677</v>
      </c>
      <c r="S177" s="238"/>
    </row>
    <row r="178" spans="1:19" s="240" customFormat="1" ht="12.75" hidden="1" outlineLevel="1">
      <c r="A178" s="238" t="s">
        <v>365</v>
      </c>
      <c r="B178" s="239"/>
      <c r="C178" s="239" t="s">
        <v>366</v>
      </c>
      <c r="D178" s="239" t="s">
        <v>367</v>
      </c>
      <c r="E178" s="239">
        <v>43061</v>
      </c>
      <c r="F178" s="239">
        <v>0</v>
      </c>
      <c r="G178" s="239"/>
      <c r="H178" s="238">
        <v>0</v>
      </c>
      <c r="I178" s="238">
        <v>0</v>
      </c>
      <c r="J178" s="238">
        <v>0</v>
      </c>
      <c r="K178" s="238">
        <v>0</v>
      </c>
      <c r="L178" s="238">
        <v>0</v>
      </c>
      <c r="M178" s="238">
        <v>0</v>
      </c>
      <c r="N178" s="238">
        <v>0</v>
      </c>
      <c r="O178" s="238">
        <v>0</v>
      </c>
      <c r="P178" s="239">
        <v>0</v>
      </c>
      <c r="Q178" s="239">
        <v>0</v>
      </c>
      <c r="R178" s="239">
        <f t="shared" si="7"/>
        <v>43061</v>
      </c>
      <c r="S178" s="238"/>
    </row>
    <row r="179" spans="1:19" s="240" customFormat="1" ht="12.75" hidden="1" outlineLevel="1">
      <c r="A179" s="238" t="s">
        <v>368</v>
      </c>
      <c r="B179" s="239"/>
      <c r="C179" s="239" t="s">
        <v>369</v>
      </c>
      <c r="D179" s="239" t="s">
        <v>370</v>
      </c>
      <c r="E179" s="239">
        <v>1204.5</v>
      </c>
      <c r="F179" s="239">
        <v>861.18</v>
      </c>
      <c r="G179" s="239"/>
      <c r="H179" s="238">
        <v>0</v>
      </c>
      <c r="I179" s="238">
        <v>0</v>
      </c>
      <c r="J179" s="238">
        <v>0</v>
      </c>
      <c r="K179" s="238">
        <v>0</v>
      </c>
      <c r="L179" s="238">
        <v>0</v>
      </c>
      <c r="M179" s="238">
        <v>0</v>
      </c>
      <c r="N179" s="238">
        <v>0</v>
      </c>
      <c r="O179" s="238">
        <v>0</v>
      </c>
      <c r="P179" s="239">
        <v>0</v>
      </c>
      <c r="Q179" s="239">
        <v>0</v>
      </c>
      <c r="R179" s="239">
        <f t="shared" si="7"/>
        <v>2065.68</v>
      </c>
      <c r="S179" s="238"/>
    </row>
    <row r="180" spans="1:19" s="240" customFormat="1" ht="12.75" hidden="1" outlineLevel="1">
      <c r="A180" s="238" t="s">
        <v>371</v>
      </c>
      <c r="B180" s="239"/>
      <c r="C180" s="239" t="s">
        <v>372</v>
      </c>
      <c r="D180" s="239" t="s">
        <v>373</v>
      </c>
      <c r="E180" s="239">
        <v>4482.82</v>
      </c>
      <c r="F180" s="239">
        <v>0</v>
      </c>
      <c r="G180" s="239"/>
      <c r="H180" s="238">
        <v>0</v>
      </c>
      <c r="I180" s="238">
        <v>0</v>
      </c>
      <c r="J180" s="238">
        <v>0</v>
      </c>
      <c r="K180" s="238">
        <v>0</v>
      </c>
      <c r="L180" s="238">
        <v>0</v>
      </c>
      <c r="M180" s="238">
        <v>0</v>
      </c>
      <c r="N180" s="238">
        <v>0</v>
      </c>
      <c r="O180" s="238">
        <v>0</v>
      </c>
      <c r="P180" s="239">
        <v>0</v>
      </c>
      <c r="Q180" s="239">
        <v>0</v>
      </c>
      <c r="R180" s="239">
        <f t="shared" si="7"/>
        <v>4482.82</v>
      </c>
      <c r="S180" s="238"/>
    </row>
    <row r="181" spans="1:19" s="240" customFormat="1" ht="12.75" hidden="1" outlineLevel="1">
      <c r="A181" s="238" t="s">
        <v>374</v>
      </c>
      <c r="B181" s="239"/>
      <c r="C181" s="239" t="s">
        <v>375</v>
      </c>
      <c r="D181" s="239" t="s">
        <v>376</v>
      </c>
      <c r="E181" s="239">
        <v>959.4</v>
      </c>
      <c r="F181" s="239">
        <v>0</v>
      </c>
      <c r="G181" s="239"/>
      <c r="H181" s="238">
        <v>0</v>
      </c>
      <c r="I181" s="238">
        <v>0</v>
      </c>
      <c r="J181" s="238">
        <v>0</v>
      </c>
      <c r="K181" s="238">
        <v>0</v>
      </c>
      <c r="L181" s="238">
        <v>0</v>
      </c>
      <c r="M181" s="238">
        <v>0</v>
      </c>
      <c r="N181" s="238">
        <v>0</v>
      </c>
      <c r="O181" s="238">
        <v>0</v>
      </c>
      <c r="P181" s="239">
        <v>0</v>
      </c>
      <c r="Q181" s="239">
        <v>0</v>
      </c>
      <c r="R181" s="239">
        <f t="shared" si="7"/>
        <v>959.4</v>
      </c>
      <c r="S181" s="238"/>
    </row>
    <row r="182" spans="1:19" s="240" customFormat="1" ht="12.75" hidden="1" outlineLevel="1">
      <c r="A182" s="238" t="s">
        <v>380</v>
      </c>
      <c r="B182" s="239"/>
      <c r="C182" s="239" t="s">
        <v>381</v>
      </c>
      <c r="D182" s="239" t="s">
        <v>382</v>
      </c>
      <c r="E182" s="239">
        <v>30392.3</v>
      </c>
      <c r="F182" s="239">
        <v>0</v>
      </c>
      <c r="G182" s="239"/>
      <c r="H182" s="238">
        <v>0</v>
      </c>
      <c r="I182" s="238">
        <v>0</v>
      </c>
      <c r="J182" s="238">
        <v>0</v>
      </c>
      <c r="K182" s="238">
        <v>0</v>
      </c>
      <c r="L182" s="238">
        <v>0</v>
      </c>
      <c r="M182" s="238">
        <v>0</v>
      </c>
      <c r="N182" s="238">
        <v>0</v>
      </c>
      <c r="O182" s="238">
        <v>0</v>
      </c>
      <c r="P182" s="239">
        <v>0</v>
      </c>
      <c r="Q182" s="239">
        <v>0</v>
      </c>
      <c r="R182" s="239">
        <f t="shared" si="7"/>
        <v>30392.3</v>
      </c>
      <c r="S182" s="238"/>
    </row>
    <row r="183" spans="1:19" s="240" customFormat="1" ht="12.75" hidden="1" outlineLevel="1">
      <c r="A183" s="238" t="s">
        <v>383</v>
      </c>
      <c r="B183" s="239"/>
      <c r="C183" s="239" t="s">
        <v>384</v>
      </c>
      <c r="D183" s="239" t="s">
        <v>385</v>
      </c>
      <c r="E183" s="239">
        <v>4096.16</v>
      </c>
      <c r="F183" s="239">
        <v>0</v>
      </c>
      <c r="G183" s="239"/>
      <c r="H183" s="238">
        <v>0</v>
      </c>
      <c r="I183" s="238">
        <v>0</v>
      </c>
      <c r="J183" s="238">
        <v>0</v>
      </c>
      <c r="K183" s="238">
        <v>0</v>
      </c>
      <c r="L183" s="238">
        <v>0</v>
      </c>
      <c r="M183" s="238">
        <v>0</v>
      </c>
      <c r="N183" s="238">
        <v>0</v>
      </c>
      <c r="O183" s="238">
        <v>0</v>
      </c>
      <c r="P183" s="239">
        <v>0</v>
      </c>
      <c r="Q183" s="239">
        <v>0</v>
      </c>
      <c r="R183" s="239">
        <f t="shared" si="7"/>
        <v>4096.16</v>
      </c>
      <c r="S183" s="238"/>
    </row>
    <row r="184" spans="1:19" s="240" customFormat="1" ht="12.75" hidden="1" outlineLevel="1">
      <c r="A184" s="238" t="s">
        <v>386</v>
      </c>
      <c r="B184" s="239"/>
      <c r="C184" s="239" t="s">
        <v>387</v>
      </c>
      <c r="D184" s="239" t="s">
        <v>388</v>
      </c>
      <c r="E184" s="239">
        <v>27372.71</v>
      </c>
      <c r="F184" s="239">
        <v>1295</v>
      </c>
      <c r="G184" s="239"/>
      <c r="H184" s="238">
        <v>0</v>
      </c>
      <c r="I184" s="238">
        <v>0</v>
      </c>
      <c r="J184" s="238">
        <v>0</v>
      </c>
      <c r="K184" s="238">
        <v>0</v>
      </c>
      <c r="L184" s="238">
        <v>0</v>
      </c>
      <c r="M184" s="238">
        <v>0</v>
      </c>
      <c r="N184" s="238">
        <v>0</v>
      </c>
      <c r="O184" s="238">
        <v>67</v>
      </c>
      <c r="P184" s="239">
        <v>67</v>
      </c>
      <c r="Q184" s="239">
        <v>0</v>
      </c>
      <c r="R184" s="239">
        <f t="shared" si="7"/>
        <v>28734.71</v>
      </c>
      <c r="S184" s="238"/>
    </row>
    <row r="185" spans="1:19" s="240" customFormat="1" ht="12.75" hidden="1" outlineLevel="1">
      <c r="A185" s="238" t="s">
        <v>389</v>
      </c>
      <c r="B185" s="239"/>
      <c r="C185" s="239" t="s">
        <v>390</v>
      </c>
      <c r="D185" s="239" t="s">
        <v>391</v>
      </c>
      <c r="E185" s="239">
        <v>38556.34</v>
      </c>
      <c r="F185" s="239">
        <v>12778.7</v>
      </c>
      <c r="G185" s="239"/>
      <c r="H185" s="238">
        <v>0</v>
      </c>
      <c r="I185" s="238">
        <v>0</v>
      </c>
      <c r="J185" s="238">
        <v>0</v>
      </c>
      <c r="K185" s="238">
        <v>0</v>
      </c>
      <c r="L185" s="238">
        <v>0</v>
      </c>
      <c r="M185" s="238">
        <v>0</v>
      </c>
      <c r="N185" s="238">
        <v>0</v>
      </c>
      <c r="O185" s="238">
        <v>0</v>
      </c>
      <c r="P185" s="239">
        <v>0</v>
      </c>
      <c r="Q185" s="239">
        <v>0</v>
      </c>
      <c r="R185" s="239">
        <f t="shared" si="7"/>
        <v>51335.03999999999</v>
      </c>
      <c r="S185" s="238"/>
    </row>
    <row r="186" spans="1:19" s="240" customFormat="1" ht="12.75" hidden="1" outlineLevel="1">
      <c r="A186" s="238" t="s">
        <v>392</v>
      </c>
      <c r="B186" s="239"/>
      <c r="C186" s="239" t="s">
        <v>393</v>
      </c>
      <c r="D186" s="239" t="s">
        <v>394</v>
      </c>
      <c r="E186" s="239">
        <v>695310.35</v>
      </c>
      <c r="F186" s="239">
        <v>11395.22</v>
      </c>
      <c r="G186" s="239"/>
      <c r="H186" s="238">
        <v>0</v>
      </c>
      <c r="I186" s="238">
        <v>60.26</v>
      </c>
      <c r="J186" s="238">
        <v>0</v>
      </c>
      <c r="K186" s="238">
        <v>0</v>
      </c>
      <c r="L186" s="238">
        <v>0</v>
      </c>
      <c r="M186" s="238">
        <v>0</v>
      </c>
      <c r="N186" s="238">
        <v>0</v>
      </c>
      <c r="O186" s="238">
        <v>5441.43</v>
      </c>
      <c r="P186" s="239">
        <v>5501.69</v>
      </c>
      <c r="Q186" s="239">
        <v>0</v>
      </c>
      <c r="R186" s="239">
        <f t="shared" si="7"/>
        <v>712207.2599999999</v>
      </c>
      <c r="S186" s="238"/>
    </row>
    <row r="187" spans="1:19" s="240" customFormat="1" ht="12.75" hidden="1" outlineLevel="1">
      <c r="A187" s="238" t="s">
        <v>395</v>
      </c>
      <c r="B187" s="239"/>
      <c r="C187" s="239" t="s">
        <v>396</v>
      </c>
      <c r="D187" s="239" t="s">
        <v>397</v>
      </c>
      <c r="E187" s="239">
        <v>66522.26</v>
      </c>
      <c r="F187" s="239">
        <v>2731.89</v>
      </c>
      <c r="G187" s="239"/>
      <c r="H187" s="238">
        <v>0</v>
      </c>
      <c r="I187" s="238">
        <v>10.36</v>
      </c>
      <c r="J187" s="238">
        <v>0</v>
      </c>
      <c r="K187" s="238">
        <v>0</v>
      </c>
      <c r="L187" s="238">
        <v>0</v>
      </c>
      <c r="M187" s="238">
        <v>0</v>
      </c>
      <c r="N187" s="238">
        <v>0</v>
      </c>
      <c r="O187" s="238">
        <v>0</v>
      </c>
      <c r="P187" s="239">
        <v>10.36</v>
      </c>
      <c r="Q187" s="239">
        <v>0</v>
      </c>
      <c r="R187" s="239">
        <f t="shared" si="7"/>
        <v>69264.51</v>
      </c>
      <c r="S187" s="238"/>
    </row>
    <row r="188" spans="1:19" s="240" customFormat="1" ht="12.75" hidden="1" outlineLevel="1">
      <c r="A188" s="238" t="s">
        <v>401</v>
      </c>
      <c r="B188" s="239"/>
      <c r="C188" s="239" t="s">
        <v>402</v>
      </c>
      <c r="D188" s="239" t="s">
        <v>403</v>
      </c>
      <c r="E188" s="239">
        <v>25419.78</v>
      </c>
      <c r="F188" s="239">
        <v>71.5</v>
      </c>
      <c r="G188" s="239"/>
      <c r="H188" s="238">
        <v>0</v>
      </c>
      <c r="I188" s="238">
        <v>0</v>
      </c>
      <c r="J188" s="238">
        <v>0</v>
      </c>
      <c r="K188" s="238">
        <v>0</v>
      </c>
      <c r="L188" s="238">
        <v>0</v>
      </c>
      <c r="M188" s="238">
        <v>0</v>
      </c>
      <c r="N188" s="238">
        <v>0</v>
      </c>
      <c r="O188" s="238">
        <v>0</v>
      </c>
      <c r="P188" s="239">
        <v>0</v>
      </c>
      <c r="Q188" s="239">
        <v>0</v>
      </c>
      <c r="R188" s="239">
        <f aca="true" t="shared" si="8" ref="R188:R251">E188+F188+G188+P188+Q188</f>
        <v>25491.28</v>
      </c>
      <c r="S188" s="238"/>
    </row>
    <row r="189" spans="1:19" s="240" customFormat="1" ht="12.75" hidden="1" outlineLevel="1">
      <c r="A189" s="238" t="s">
        <v>404</v>
      </c>
      <c r="B189" s="239"/>
      <c r="C189" s="239" t="s">
        <v>405</v>
      </c>
      <c r="D189" s="239" t="s">
        <v>406</v>
      </c>
      <c r="E189" s="239">
        <v>188792.11</v>
      </c>
      <c r="F189" s="239">
        <v>37444.41</v>
      </c>
      <c r="G189" s="239"/>
      <c r="H189" s="238">
        <v>0</v>
      </c>
      <c r="I189" s="238">
        <v>683.95</v>
      </c>
      <c r="J189" s="238">
        <v>0</v>
      </c>
      <c r="K189" s="238">
        <v>0</v>
      </c>
      <c r="L189" s="238">
        <v>0</v>
      </c>
      <c r="M189" s="238">
        <v>0</v>
      </c>
      <c r="N189" s="238">
        <v>249.8</v>
      </c>
      <c r="O189" s="238">
        <v>225</v>
      </c>
      <c r="P189" s="239">
        <v>1158.75</v>
      </c>
      <c r="Q189" s="239">
        <v>0</v>
      </c>
      <c r="R189" s="239">
        <f t="shared" si="8"/>
        <v>227395.27</v>
      </c>
      <c r="S189" s="238"/>
    </row>
    <row r="190" spans="1:19" s="240" customFormat="1" ht="12.75" hidden="1" outlineLevel="1">
      <c r="A190" s="238" t="s">
        <v>407</v>
      </c>
      <c r="B190" s="239"/>
      <c r="C190" s="239" t="s">
        <v>408</v>
      </c>
      <c r="D190" s="239" t="s">
        <v>409</v>
      </c>
      <c r="E190" s="239">
        <v>59011.47</v>
      </c>
      <c r="F190" s="239">
        <v>0</v>
      </c>
      <c r="G190" s="239"/>
      <c r="H190" s="238">
        <v>0</v>
      </c>
      <c r="I190" s="238">
        <v>798</v>
      </c>
      <c r="J190" s="238">
        <v>0</v>
      </c>
      <c r="K190" s="238">
        <v>0</v>
      </c>
      <c r="L190" s="238">
        <v>0</v>
      </c>
      <c r="M190" s="238">
        <v>0</v>
      </c>
      <c r="N190" s="238">
        <v>0</v>
      </c>
      <c r="O190" s="238">
        <v>25</v>
      </c>
      <c r="P190" s="239">
        <v>823</v>
      </c>
      <c r="Q190" s="239">
        <v>0</v>
      </c>
      <c r="R190" s="239">
        <f t="shared" si="8"/>
        <v>59834.47</v>
      </c>
      <c r="S190" s="238"/>
    </row>
    <row r="191" spans="1:19" s="240" customFormat="1" ht="12.75" hidden="1" outlineLevel="1">
      <c r="A191" s="238" t="s">
        <v>410</v>
      </c>
      <c r="B191" s="239"/>
      <c r="C191" s="239" t="s">
        <v>411</v>
      </c>
      <c r="D191" s="239" t="s">
        <v>412</v>
      </c>
      <c r="E191" s="239">
        <v>19251.5</v>
      </c>
      <c r="F191" s="239">
        <v>0</v>
      </c>
      <c r="G191" s="239"/>
      <c r="H191" s="238">
        <v>0</v>
      </c>
      <c r="I191" s="238">
        <v>0</v>
      </c>
      <c r="J191" s="238">
        <v>0</v>
      </c>
      <c r="K191" s="238">
        <v>0</v>
      </c>
      <c r="L191" s="238">
        <v>0</v>
      </c>
      <c r="M191" s="238">
        <v>0</v>
      </c>
      <c r="N191" s="238">
        <v>0</v>
      </c>
      <c r="O191" s="238">
        <v>0</v>
      </c>
      <c r="P191" s="239">
        <v>0</v>
      </c>
      <c r="Q191" s="239">
        <v>0</v>
      </c>
      <c r="R191" s="239">
        <f t="shared" si="8"/>
        <v>19251.5</v>
      </c>
      <c r="S191" s="238"/>
    </row>
    <row r="192" spans="1:19" s="240" customFormat="1" ht="12.75" hidden="1" outlineLevel="1">
      <c r="A192" s="238" t="s">
        <v>413</v>
      </c>
      <c r="B192" s="239"/>
      <c r="C192" s="239" t="s">
        <v>414</v>
      </c>
      <c r="D192" s="239" t="s">
        <v>415</v>
      </c>
      <c r="E192" s="239">
        <v>16906.16</v>
      </c>
      <c r="F192" s="239">
        <v>0</v>
      </c>
      <c r="G192" s="239"/>
      <c r="H192" s="238">
        <v>0</v>
      </c>
      <c r="I192" s="238">
        <v>1384.95</v>
      </c>
      <c r="J192" s="238">
        <v>0</v>
      </c>
      <c r="K192" s="238">
        <v>0</v>
      </c>
      <c r="L192" s="238">
        <v>0</v>
      </c>
      <c r="M192" s="238">
        <v>0</v>
      </c>
      <c r="N192" s="238">
        <v>0</v>
      </c>
      <c r="O192" s="238">
        <v>0</v>
      </c>
      <c r="P192" s="239">
        <v>1384.95</v>
      </c>
      <c r="Q192" s="239">
        <v>0</v>
      </c>
      <c r="R192" s="239">
        <f t="shared" si="8"/>
        <v>18291.11</v>
      </c>
      <c r="S192" s="238"/>
    </row>
    <row r="193" spans="1:19" s="240" customFormat="1" ht="12.75" hidden="1" outlineLevel="1">
      <c r="A193" s="238" t="s">
        <v>416</v>
      </c>
      <c r="B193" s="239"/>
      <c r="C193" s="239" t="s">
        <v>417</v>
      </c>
      <c r="D193" s="239" t="s">
        <v>418</v>
      </c>
      <c r="E193" s="239">
        <v>37007.49</v>
      </c>
      <c r="F193" s="239">
        <v>0</v>
      </c>
      <c r="G193" s="239"/>
      <c r="H193" s="238">
        <v>0</v>
      </c>
      <c r="I193" s="238">
        <v>2125.85</v>
      </c>
      <c r="J193" s="238">
        <v>0</v>
      </c>
      <c r="K193" s="238">
        <v>0</v>
      </c>
      <c r="L193" s="238">
        <v>0</v>
      </c>
      <c r="M193" s="238">
        <v>0</v>
      </c>
      <c r="N193" s="238">
        <v>0</v>
      </c>
      <c r="O193" s="238">
        <v>0</v>
      </c>
      <c r="P193" s="239">
        <v>2125.85</v>
      </c>
      <c r="Q193" s="239">
        <v>0</v>
      </c>
      <c r="R193" s="239">
        <f t="shared" si="8"/>
        <v>39133.34</v>
      </c>
      <c r="S193" s="238"/>
    </row>
    <row r="194" spans="1:19" s="240" customFormat="1" ht="12.75" hidden="1" outlineLevel="1">
      <c r="A194" s="238" t="s">
        <v>419</v>
      </c>
      <c r="B194" s="239"/>
      <c r="C194" s="239" t="s">
        <v>420</v>
      </c>
      <c r="D194" s="239" t="s">
        <v>421</v>
      </c>
      <c r="E194" s="239">
        <v>5664.69</v>
      </c>
      <c r="F194" s="239">
        <v>0</v>
      </c>
      <c r="G194" s="239"/>
      <c r="H194" s="238">
        <v>0</v>
      </c>
      <c r="I194" s="238">
        <v>0</v>
      </c>
      <c r="J194" s="238">
        <v>0</v>
      </c>
      <c r="K194" s="238">
        <v>0</v>
      </c>
      <c r="L194" s="238">
        <v>0</v>
      </c>
      <c r="M194" s="238">
        <v>0</v>
      </c>
      <c r="N194" s="238">
        <v>0</v>
      </c>
      <c r="O194" s="238">
        <v>0</v>
      </c>
      <c r="P194" s="239">
        <v>0</v>
      </c>
      <c r="Q194" s="239">
        <v>0</v>
      </c>
      <c r="R194" s="239">
        <f t="shared" si="8"/>
        <v>5664.69</v>
      </c>
      <c r="S194" s="238"/>
    </row>
    <row r="195" spans="1:19" s="240" customFormat="1" ht="12.75" hidden="1" outlineLevel="1">
      <c r="A195" s="238" t="s">
        <v>425</v>
      </c>
      <c r="B195" s="239"/>
      <c r="C195" s="239" t="s">
        <v>426</v>
      </c>
      <c r="D195" s="239" t="s">
        <v>427</v>
      </c>
      <c r="E195" s="239">
        <v>631589.8</v>
      </c>
      <c r="F195" s="239">
        <v>66667.56</v>
      </c>
      <c r="G195" s="239"/>
      <c r="H195" s="238">
        <v>0.83</v>
      </c>
      <c r="I195" s="238">
        <v>649.29</v>
      </c>
      <c r="J195" s="238">
        <v>484529.96</v>
      </c>
      <c r="K195" s="238">
        <v>648.42</v>
      </c>
      <c r="L195" s="238">
        <v>86.16</v>
      </c>
      <c r="M195" s="238">
        <v>0</v>
      </c>
      <c r="N195" s="238">
        <v>0.74</v>
      </c>
      <c r="O195" s="238">
        <v>3138.15</v>
      </c>
      <c r="P195" s="239">
        <v>489053.55</v>
      </c>
      <c r="Q195" s="239">
        <v>0</v>
      </c>
      <c r="R195" s="239">
        <f t="shared" si="8"/>
        <v>1187310.9100000001</v>
      </c>
      <c r="S195" s="238"/>
    </row>
    <row r="196" spans="1:19" s="240" customFormat="1" ht="12.75" hidden="1" outlineLevel="1">
      <c r="A196" s="238" t="s">
        <v>428</v>
      </c>
      <c r="B196" s="239"/>
      <c r="C196" s="239" t="s">
        <v>429</v>
      </c>
      <c r="D196" s="239" t="s">
        <v>430</v>
      </c>
      <c r="E196" s="239">
        <v>16424.68</v>
      </c>
      <c r="F196" s="239">
        <v>314.97</v>
      </c>
      <c r="G196" s="239"/>
      <c r="H196" s="238">
        <v>0</v>
      </c>
      <c r="I196" s="238">
        <v>0</v>
      </c>
      <c r="J196" s="238">
        <v>-5924.54</v>
      </c>
      <c r="K196" s="238">
        <v>0</v>
      </c>
      <c r="L196" s="238">
        <v>0</v>
      </c>
      <c r="M196" s="238">
        <v>0</v>
      </c>
      <c r="N196" s="238">
        <v>0</v>
      </c>
      <c r="O196" s="238">
        <v>0</v>
      </c>
      <c r="P196" s="239">
        <v>-5924.54</v>
      </c>
      <c r="Q196" s="239">
        <v>0</v>
      </c>
      <c r="R196" s="239">
        <f t="shared" si="8"/>
        <v>10815.11</v>
      </c>
      <c r="S196" s="238"/>
    </row>
    <row r="197" spans="1:19" s="240" customFormat="1" ht="12.75" hidden="1" outlineLevel="1">
      <c r="A197" s="238" t="s">
        <v>431</v>
      </c>
      <c r="B197" s="239"/>
      <c r="C197" s="239" t="s">
        <v>432</v>
      </c>
      <c r="D197" s="239" t="s">
        <v>433</v>
      </c>
      <c r="E197" s="239">
        <v>12705.33</v>
      </c>
      <c r="F197" s="239">
        <v>0</v>
      </c>
      <c r="G197" s="239"/>
      <c r="H197" s="238">
        <v>0</v>
      </c>
      <c r="I197" s="238">
        <v>0</v>
      </c>
      <c r="J197" s="238">
        <v>0</v>
      </c>
      <c r="K197" s="238">
        <v>0</v>
      </c>
      <c r="L197" s="238">
        <v>5.73</v>
      </c>
      <c r="M197" s="238">
        <v>0</v>
      </c>
      <c r="N197" s="238">
        <v>0</v>
      </c>
      <c r="O197" s="238">
        <v>0</v>
      </c>
      <c r="P197" s="239">
        <v>5.73</v>
      </c>
      <c r="Q197" s="239">
        <v>0</v>
      </c>
      <c r="R197" s="239">
        <f t="shared" si="8"/>
        <v>12711.06</v>
      </c>
      <c r="S197" s="238"/>
    </row>
    <row r="198" spans="1:19" s="240" customFormat="1" ht="12.75" hidden="1" outlineLevel="1">
      <c r="A198" s="238" t="s">
        <v>434</v>
      </c>
      <c r="B198" s="239"/>
      <c r="C198" s="239" t="s">
        <v>435</v>
      </c>
      <c r="D198" s="239" t="s">
        <v>436</v>
      </c>
      <c r="E198" s="239">
        <v>27897.48</v>
      </c>
      <c r="F198" s="239">
        <v>0</v>
      </c>
      <c r="G198" s="239"/>
      <c r="H198" s="238">
        <v>0</v>
      </c>
      <c r="I198" s="238">
        <v>17.83</v>
      </c>
      <c r="J198" s="238">
        <v>0</v>
      </c>
      <c r="K198" s="238">
        <v>0</v>
      </c>
      <c r="L198" s="238">
        <v>0</v>
      </c>
      <c r="M198" s="238">
        <v>0</v>
      </c>
      <c r="N198" s="238">
        <v>0</v>
      </c>
      <c r="O198" s="238">
        <v>1339.11</v>
      </c>
      <c r="P198" s="239">
        <v>1356.94</v>
      </c>
      <c r="Q198" s="239">
        <v>0</v>
      </c>
      <c r="R198" s="239">
        <f t="shared" si="8"/>
        <v>29254.42</v>
      </c>
      <c r="S198" s="238"/>
    </row>
    <row r="199" spans="1:19" s="240" customFormat="1" ht="12.75" hidden="1" outlineLevel="1">
      <c r="A199" s="238" t="s">
        <v>437</v>
      </c>
      <c r="B199" s="239"/>
      <c r="C199" s="239" t="s">
        <v>438</v>
      </c>
      <c r="D199" s="239" t="s">
        <v>439</v>
      </c>
      <c r="E199" s="239">
        <v>3024.04</v>
      </c>
      <c r="F199" s="239">
        <v>0</v>
      </c>
      <c r="G199" s="239"/>
      <c r="H199" s="238">
        <v>0</v>
      </c>
      <c r="I199" s="238">
        <v>0</v>
      </c>
      <c r="J199" s="238">
        <v>0</v>
      </c>
      <c r="K199" s="238">
        <v>0</v>
      </c>
      <c r="L199" s="238">
        <v>0</v>
      </c>
      <c r="M199" s="238">
        <v>0</v>
      </c>
      <c r="N199" s="238">
        <v>0</v>
      </c>
      <c r="O199" s="238">
        <v>1905.92</v>
      </c>
      <c r="P199" s="239">
        <v>1905.92</v>
      </c>
      <c r="Q199" s="239">
        <v>0</v>
      </c>
      <c r="R199" s="239">
        <f t="shared" si="8"/>
        <v>4929.96</v>
      </c>
      <c r="S199" s="238"/>
    </row>
    <row r="200" spans="1:19" s="240" customFormat="1" ht="12.75" hidden="1" outlineLevel="1">
      <c r="A200" s="238" t="s">
        <v>440</v>
      </c>
      <c r="B200" s="239"/>
      <c r="C200" s="239" t="s">
        <v>441</v>
      </c>
      <c r="D200" s="239" t="s">
        <v>442</v>
      </c>
      <c r="E200" s="239">
        <v>7459.25</v>
      </c>
      <c r="F200" s="239">
        <v>0</v>
      </c>
      <c r="G200" s="239"/>
      <c r="H200" s="238">
        <v>0</v>
      </c>
      <c r="I200" s="238">
        <v>0</v>
      </c>
      <c r="J200" s="238">
        <v>0</v>
      </c>
      <c r="K200" s="238">
        <v>0</v>
      </c>
      <c r="L200" s="238">
        <v>0</v>
      </c>
      <c r="M200" s="238">
        <v>0</v>
      </c>
      <c r="N200" s="238">
        <v>0</v>
      </c>
      <c r="O200" s="238">
        <v>0</v>
      </c>
      <c r="P200" s="239">
        <v>0</v>
      </c>
      <c r="Q200" s="239">
        <v>0</v>
      </c>
      <c r="R200" s="239">
        <f t="shared" si="8"/>
        <v>7459.25</v>
      </c>
      <c r="S200" s="238"/>
    </row>
    <row r="201" spans="1:19" s="240" customFormat="1" ht="12.75" hidden="1" outlineLevel="1">
      <c r="A201" s="238" t="s">
        <v>443</v>
      </c>
      <c r="B201" s="239"/>
      <c r="C201" s="239" t="s">
        <v>444</v>
      </c>
      <c r="D201" s="239" t="s">
        <v>445</v>
      </c>
      <c r="E201" s="239">
        <v>851393.4</v>
      </c>
      <c r="F201" s="239">
        <v>40502.5</v>
      </c>
      <c r="G201" s="239"/>
      <c r="H201" s="238">
        <v>427.5</v>
      </c>
      <c r="I201" s="238">
        <v>1957.5</v>
      </c>
      <c r="J201" s="238">
        <v>1417.5</v>
      </c>
      <c r="K201" s="238">
        <v>3465</v>
      </c>
      <c r="L201" s="238">
        <v>0</v>
      </c>
      <c r="M201" s="238">
        <v>424053.97</v>
      </c>
      <c r="N201" s="238">
        <v>0</v>
      </c>
      <c r="O201" s="238">
        <v>22132.5</v>
      </c>
      <c r="P201" s="239">
        <v>453453.97</v>
      </c>
      <c r="Q201" s="239">
        <v>0</v>
      </c>
      <c r="R201" s="239">
        <f t="shared" si="8"/>
        <v>1345349.87</v>
      </c>
      <c r="S201" s="238"/>
    </row>
    <row r="202" spans="1:19" s="240" customFormat="1" ht="12.75" hidden="1" outlineLevel="1">
      <c r="A202" s="238" t="s">
        <v>446</v>
      </c>
      <c r="B202" s="239"/>
      <c r="C202" s="239" t="s">
        <v>447</v>
      </c>
      <c r="D202" s="239" t="s">
        <v>448</v>
      </c>
      <c r="E202" s="239">
        <v>74.99</v>
      </c>
      <c r="F202" s="239">
        <v>0</v>
      </c>
      <c r="G202" s="239"/>
      <c r="H202" s="238">
        <v>0</v>
      </c>
      <c r="I202" s="238">
        <v>44</v>
      </c>
      <c r="J202" s="238">
        <v>0</v>
      </c>
      <c r="K202" s="238">
        <v>0</v>
      </c>
      <c r="L202" s="238">
        <v>0</v>
      </c>
      <c r="M202" s="238">
        <v>0</v>
      </c>
      <c r="N202" s="238">
        <v>0</v>
      </c>
      <c r="O202" s="238">
        <v>0</v>
      </c>
      <c r="P202" s="239">
        <v>44</v>
      </c>
      <c r="Q202" s="239">
        <v>0</v>
      </c>
      <c r="R202" s="239">
        <f t="shared" si="8"/>
        <v>118.99</v>
      </c>
      <c r="S202" s="238"/>
    </row>
    <row r="203" spans="1:19" s="240" customFormat="1" ht="12.75" hidden="1" outlineLevel="1">
      <c r="A203" s="238" t="s">
        <v>449</v>
      </c>
      <c r="B203" s="239"/>
      <c r="C203" s="239" t="s">
        <v>450</v>
      </c>
      <c r="D203" s="239" t="s">
        <v>451</v>
      </c>
      <c r="E203" s="239">
        <v>149612.4</v>
      </c>
      <c r="F203" s="239">
        <v>3925</v>
      </c>
      <c r="G203" s="239"/>
      <c r="H203" s="238">
        <v>27825</v>
      </c>
      <c r="I203" s="238">
        <v>875</v>
      </c>
      <c r="J203" s="238">
        <v>0</v>
      </c>
      <c r="K203" s="238">
        <v>150</v>
      </c>
      <c r="L203" s="238">
        <v>0</v>
      </c>
      <c r="M203" s="238">
        <v>-2459.85</v>
      </c>
      <c r="N203" s="238">
        <v>0</v>
      </c>
      <c r="O203" s="238">
        <v>8670</v>
      </c>
      <c r="P203" s="239">
        <v>35060.15</v>
      </c>
      <c r="Q203" s="239">
        <v>0</v>
      </c>
      <c r="R203" s="239">
        <f t="shared" si="8"/>
        <v>188597.55</v>
      </c>
      <c r="S203" s="238"/>
    </row>
    <row r="204" spans="1:19" s="240" customFormat="1" ht="12.75" hidden="1" outlineLevel="1">
      <c r="A204" s="238" t="s">
        <v>452</v>
      </c>
      <c r="B204" s="239"/>
      <c r="C204" s="239" t="s">
        <v>453</v>
      </c>
      <c r="D204" s="239" t="s">
        <v>454</v>
      </c>
      <c r="E204" s="239">
        <v>0</v>
      </c>
      <c r="F204" s="239">
        <v>-175</v>
      </c>
      <c r="G204" s="239"/>
      <c r="H204" s="238">
        <v>0</v>
      </c>
      <c r="I204" s="238">
        <v>0</v>
      </c>
      <c r="J204" s="238">
        <v>0</v>
      </c>
      <c r="K204" s="238">
        <v>0</v>
      </c>
      <c r="L204" s="238">
        <v>0</v>
      </c>
      <c r="M204" s="238">
        <v>0</v>
      </c>
      <c r="N204" s="238">
        <v>0</v>
      </c>
      <c r="O204" s="238">
        <v>0</v>
      </c>
      <c r="P204" s="239">
        <v>0</v>
      </c>
      <c r="Q204" s="239">
        <v>0</v>
      </c>
      <c r="R204" s="239">
        <f t="shared" si="8"/>
        <v>-175</v>
      </c>
      <c r="S204" s="238"/>
    </row>
    <row r="205" spans="1:19" s="240" customFormat="1" ht="12.75" hidden="1" outlineLevel="1">
      <c r="A205" s="238" t="s">
        <v>455</v>
      </c>
      <c r="B205" s="239"/>
      <c r="C205" s="239" t="s">
        <v>456</v>
      </c>
      <c r="D205" s="239" t="s">
        <v>457</v>
      </c>
      <c r="E205" s="239">
        <v>100300.82</v>
      </c>
      <c r="F205" s="239">
        <v>2526.32</v>
      </c>
      <c r="G205" s="239"/>
      <c r="H205" s="238">
        <v>1195.87</v>
      </c>
      <c r="I205" s="238">
        <v>6484</v>
      </c>
      <c r="J205" s="238">
        <v>3916.79</v>
      </c>
      <c r="K205" s="238">
        <v>0</v>
      </c>
      <c r="L205" s="238">
        <v>0</v>
      </c>
      <c r="M205" s="238">
        <v>-6694.34</v>
      </c>
      <c r="N205" s="238">
        <v>0</v>
      </c>
      <c r="O205" s="238">
        <v>42.42</v>
      </c>
      <c r="P205" s="239">
        <v>4944.74</v>
      </c>
      <c r="Q205" s="239">
        <v>0</v>
      </c>
      <c r="R205" s="239">
        <f t="shared" si="8"/>
        <v>107771.88000000002</v>
      </c>
      <c r="S205" s="238"/>
    </row>
    <row r="206" spans="1:19" s="240" customFormat="1" ht="12.75" hidden="1" outlineLevel="1">
      <c r="A206" s="238" t="s">
        <v>458</v>
      </c>
      <c r="B206" s="239"/>
      <c r="C206" s="239" t="s">
        <v>459</v>
      </c>
      <c r="D206" s="239" t="s">
        <v>460</v>
      </c>
      <c r="E206" s="239">
        <v>12690.78</v>
      </c>
      <c r="F206" s="239">
        <v>71.34</v>
      </c>
      <c r="G206" s="239"/>
      <c r="H206" s="238">
        <v>0</v>
      </c>
      <c r="I206" s="238">
        <v>0</v>
      </c>
      <c r="J206" s="238">
        <v>71.34</v>
      </c>
      <c r="K206" s="238">
        <v>124.14</v>
      </c>
      <c r="L206" s="238">
        <v>0</v>
      </c>
      <c r="M206" s="238">
        <v>3605.38</v>
      </c>
      <c r="N206" s="238">
        <v>0</v>
      </c>
      <c r="O206" s="238">
        <v>1077.65</v>
      </c>
      <c r="P206" s="239">
        <v>4878.51</v>
      </c>
      <c r="Q206" s="239">
        <v>0</v>
      </c>
      <c r="R206" s="239">
        <f t="shared" si="8"/>
        <v>17640.63</v>
      </c>
      <c r="S206" s="238"/>
    </row>
    <row r="207" spans="1:19" s="240" customFormat="1" ht="12.75" hidden="1" outlineLevel="1">
      <c r="A207" s="238" t="s">
        <v>461</v>
      </c>
      <c r="B207" s="239"/>
      <c r="C207" s="239" t="s">
        <v>462</v>
      </c>
      <c r="D207" s="239" t="s">
        <v>463</v>
      </c>
      <c r="E207" s="239">
        <v>60006.02</v>
      </c>
      <c r="F207" s="239">
        <v>1515.46</v>
      </c>
      <c r="G207" s="239"/>
      <c r="H207" s="238">
        <v>5.8</v>
      </c>
      <c r="I207" s="238">
        <v>84.7</v>
      </c>
      <c r="J207" s="238">
        <v>105.43</v>
      </c>
      <c r="K207" s="238">
        <v>74.12</v>
      </c>
      <c r="L207" s="238">
        <v>0</v>
      </c>
      <c r="M207" s="238">
        <v>120410.8</v>
      </c>
      <c r="N207" s="238">
        <v>0</v>
      </c>
      <c r="O207" s="238">
        <v>2543.75</v>
      </c>
      <c r="P207" s="239">
        <v>123224.6</v>
      </c>
      <c r="Q207" s="239">
        <v>0</v>
      </c>
      <c r="R207" s="239">
        <f t="shared" si="8"/>
        <v>184746.08000000002</v>
      </c>
      <c r="S207" s="238"/>
    </row>
    <row r="208" spans="1:19" s="240" customFormat="1" ht="12.75" hidden="1" outlineLevel="1">
      <c r="A208" s="238" t="s">
        <v>464</v>
      </c>
      <c r="B208" s="239"/>
      <c r="C208" s="239" t="s">
        <v>465</v>
      </c>
      <c r="D208" s="239" t="s">
        <v>466</v>
      </c>
      <c r="E208" s="239">
        <v>127517.61</v>
      </c>
      <c r="F208" s="239">
        <v>33909</v>
      </c>
      <c r="G208" s="239"/>
      <c r="H208" s="238">
        <v>0</v>
      </c>
      <c r="I208" s="238">
        <v>0</v>
      </c>
      <c r="J208" s="238">
        <v>0</v>
      </c>
      <c r="K208" s="238">
        <v>0</v>
      </c>
      <c r="L208" s="238">
        <v>0</v>
      </c>
      <c r="M208" s="238">
        <v>-2127.79</v>
      </c>
      <c r="N208" s="238">
        <v>0</v>
      </c>
      <c r="O208" s="238">
        <v>408</v>
      </c>
      <c r="P208" s="239">
        <v>-1719.79</v>
      </c>
      <c r="Q208" s="239">
        <v>0</v>
      </c>
      <c r="R208" s="239">
        <f t="shared" si="8"/>
        <v>159706.81999999998</v>
      </c>
      <c r="S208" s="238"/>
    </row>
    <row r="209" spans="1:19" s="240" customFormat="1" ht="12.75" hidden="1" outlineLevel="1">
      <c r="A209" s="238" t="s">
        <v>467</v>
      </c>
      <c r="B209" s="239"/>
      <c r="C209" s="239" t="s">
        <v>468</v>
      </c>
      <c r="D209" s="239" t="s">
        <v>469</v>
      </c>
      <c r="E209" s="239">
        <v>277596.64</v>
      </c>
      <c r="F209" s="239">
        <v>7072.2</v>
      </c>
      <c r="G209" s="239"/>
      <c r="H209" s="238">
        <v>0</v>
      </c>
      <c r="I209" s="238">
        <v>0</v>
      </c>
      <c r="J209" s="238">
        <v>0</v>
      </c>
      <c r="K209" s="238">
        <v>60</v>
      </c>
      <c r="L209" s="238">
        <v>0</v>
      </c>
      <c r="M209" s="238">
        <v>0</v>
      </c>
      <c r="N209" s="238">
        <v>0</v>
      </c>
      <c r="O209" s="238">
        <v>0</v>
      </c>
      <c r="P209" s="239">
        <v>60</v>
      </c>
      <c r="Q209" s="239">
        <v>0</v>
      </c>
      <c r="R209" s="239">
        <f t="shared" si="8"/>
        <v>284728.84</v>
      </c>
      <c r="S209" s="238"/>
    </row>
    <row r="210" spans="1:19" s="240" customFormat="1" ht="12.75" hidden="1" outlineLevel="1">
      <c r="A210" s="238" t="s">
        <v>470</v>
      </c>
      <c r="B210" s="239"/>
      <c r="C210" s="239" t="s">
        <v>471</v>
      </c>
      <c r="D210" s="239" t="s">
        <v>472</v>
      </c>
      <c r="E210" s="239">
        <v>5421.06</v>
      </c>
      <c r="F210" s="239">
        <v>0</v>
      </c>
      <c r="G210" s="239"/>
      <c r="H210" s="238">
        <v>0</v>
      </c>
      <c r="I210" s="238">
        <v>0</v>
      </c>
      <c r="J210" s="238">
        <v>0</v>
      </c>
      <c r="K210" s="238">
        <v>0</v>
      </c>
      <c r="L210" s="238">
        <v>0</v>
      </c>
      <c r="M210" s="238">
        <v>0</v>
      </c>
      <c r="N210" s="238">
        <v>0</v>
      </c>
      <c r="O210" s="238">
        <v>0</v>
      </c>
      <c r="P210" s="239">
        <v>0</v>
      </c>
      <c r="Q210" s="239">
        <v>0</v>
      </c>
      <c r="R210" s="239">
        <f t="shared" si="8"/>
        <v>5421.06</v>
      </c>
      <c r="S210" s="238"/>
    </row>
    <row r="211" spans="1:19" s="240" customFormat="1" ht="12.75" hidden="1" outlineLevel="1">
      <c r="A211" s="238" t="s">
        <v>473</v>
      </c>
      <c r="B211" s="239"/>
      <c r="C211" s="239" t="s">
        <v>474</v>
      </c>
      <c r="D211" s="239" t="s">
        <v>475</v>
      </c>
      <c r="E211" s="239">
        <v>78213.39</v>
      </c>
      <c r="F211" s="239">
        <v>1812.5</v>
      </c>
      <c r="G211" s="239"/>
      <c r="H211" s="238">
        <v>0</v>
      </c>
      <c r="I211" s="238">
        <v>0</v>
      </c>
      <c r="J211" s="238">
        <v>0</v>
      </c>
      <c r="K211" s="238">
        <v>0</v>
      </c>
      <c r="L211" s="238">
        <v>0</v>
      </c>
      <c r="M211" s="238">
        <v>0</v>
      </c>
      <c r="N211" s="238">
        <v>0</v>
      </c>
      <c r="O211" s="238">
        <v>0</v>
      </c>
      <c r="P211" s="239">
        <v>0</v>
      </c>
      <c r="Q211" s="239">
        <v>0</v>
      </c>
      <c r="R211" s="239">
        <f t="shared" si="8"/>
        <v>80025.89</v>
      </c>
      <c r="S211" s="238"/>
    </row>
    <row r="212" spans="1:19" s="240" customFormat="1" ht="12.75" hidden="1" outlineLevel="1">
      <c r="A212" s="238" t="s">
        <v>476</v>
      </c>
      <c r="B212" s="239"/>
      <c r="C212" s="239" t="s">
        <v>477</v>
      </c>
      <c r="D212" s="239" t="s">
        <v>478</v>
      </c>
      <c r="E212" s="239">
        <v>201175.73</v>
      </c>
      <c r="F212" s="239">
        <v>531.81</v>
      </c>
      <c r="G212" s="239"/>
      <c r="H212" s="238">
        <v>0</v>
      </c>
      <c r="I212" s="238">
        <v>0</v>
      </c>
      <c r="J212" s="238">
        <v>0</v>
      </c>
      <c r="K212" s="238">
        <v>0</v>
      </c>
      <c r="L212" s="238">
        <v>0</v>
      </c>
      <c r="M212" s="238">
        <v>0</v>
      </c>
      <c r="N212" s="238">
        <v>0</v>
      </c>
      <c r="O212" s="238">
        <v>0</v>
      </c>
      <c r="P212" s="239">
        <v>0</v>
      </c>
      <c r="Q212" s="239">
        <v>0</v>
      </c>
      <c r="R212" s="239">
        <f t="shared" si="8"/>
        <v>201707.54</v>
      </c>
      <c r="S212" s="238"/>
    </row>
    <row r="213" spans="1:19" s="240" customFormat="1" ht="12.75" hidden="1" outlineLevel="1">
      <c r="A213" s="238" t="s">
        <v>479</v>
      </c>
      <c r="B213" s="239"/>
      <c r="C213" s="239" t="s">
        <v>480</v>
      </c>
      <c r="D213" s="239" t="s">
        <v>481</v>
      </c>
      <c r="E213" s="239">
        <v>19638.97</v>
      </c>
      <c r="F213" s="239">
        <v>0</v>
      </c>
      <c r="G213" s="239"/>
      <c r="H213" s="238">
        <v>0</v>
      </c>
      <c r="I213" s="238">
        <v>0</v>
      </c>
      <c r="J213" s="238">
        <v>0</v>
      </c>
      <c r="K213" s="238">
        <v>0</v>
      </c>
      <c r="L213" s="238">
        <v>0</v>
      </c>
      <c r="M213" s="238">
        <v>0</v>
      </c>
      <c r="N213" s="238">
        <v>0</v>
      </c>
      <c r="O213" s="238">
        <v>0</v>
      </c>
      <c r="P213" s="239">
        <v>0</v>
      </c>
      <c r="Q213" s="239">
        <v>0</v>
      </c>
      <c r="R213" s="239">
        <f t="shared" si="8"/>
        <v>19638.97</v>
      </c>
      <c r="S213" s="238"/>
    </row>
    <row r="214" spans="1:19" s="240" customFormat="1" ht="12.75" hidden="1" outlineLevel="1">
      <c r="A214" s="238" t="s">
        <v>482</v>
      </c>
      <c r="B214" s="239"/>
      <c r="C214" s="239" t="s">
        <v>483</v>
      </c>
      <c r="D214" s="239" t="s">
        <v>484</v>
      </c>
      <c r="E214" s="239">
        <v>1208052.44</v>
      </c>
      <c r="F214" s="239">
        <v>0</v>
      </c>
      <c r="G214" s="239"/>
      <c r="H214" s="238">
        <v>0</v>
      </c>
      <c r="I214" s="238">
        <v>0</v>
      </c>
      <c r="J214" s="238">
        <v>500</v>
      </c>
      <c r="K214" s="238">
        <v>500</v>
      </c>
      <c r="L214" s="238">
        <v>0</v>
      </c>
      <c r="M214" s="238">
        <v>0</v>
      </c>
      <c r="N214" s="238">
        <v>0</v>
      </c>
      <c r="O214" s="238">
        <v>0</v>
      </c>
      <c r="P214" s="239">
        <v>1000</v>
      </c>
      <c r="Q214" s="239">
        <v>0</v>
      </c>
      <c r="R214" s="239">
        <f t="shared" si="8"/>
        <v>1209052.44</v>
      </c>
      <c r="S214" s="238"/>
    </row>
    <row r="215" spans="1:19" s="240" customFormat="1" ht="12.75" hidden="1" outlineLevel="1">
      <c r="A215" s="238" t="s">
        <v>485</v>
      </c>
      <c r="B215" s="239"/>
      <c r="C215" s="239" t="s">
        <v>486</v>
      </c>
      <c r="D215" s="239" t="s">
        <v>487</v>
      </c>
      <c r="E215" s="239">
        <v>400</v>
      </c>
      <c r="F215" s="239">
        <v>0</v>
      </c>
      <c r="G215" s="239"/>
      <c r="H215" s="238">
        <v>0</v>
      </c>
      <c r="I215" s="238">
        <v>0</v>
      </c>
      <c r="J215" s="238">
        <v>0</v>
      </c>
      <c r="K215" s="238">
        <v>0</v>
      </c>
      <c r="L215" s="238">
        <v>0</v>
      </c>
      <c r="M215" s="238">
        <v>0</v>
      </c>
      <c r="N215" s="238">
        <v>0</v>
      </c>
      <c r="O215" s="238">
        <v>0</v>
      </c>
      <c r="P215" s="239">
        <v>0</v>
      </c>
      <c r="Q215" s="239">
        <v>0</v>
      </c>
      <c r="R215" s="239">
        <f t="shared" si="8"/>
        <v>400</v>
      </c>
      <c r="S215" s="238"/>
    </row>
    <row r="216" spans="1:19" s="240" customFormat="1" ht="12.75" hidden="1" outlineLevel="1">
      <c r="A216" s="238" t="s">
        <v>488</v>
      </c>
      <c r="B216" s="239"/>
      <c r="C216" s="239" t="s">
        <v>489</v>
      </c>
      <c r="D216" s="239" t="s">
        <v>490</v>
      </c>
      <c r="E216" s="239">
        <v>136834.75</v>
      </c>
      <c r="F216" s="239">
        <v>37078.23</v>
      </c>
      <c r="G216" s="239"/>
      <c r="H216" s="238">
        <v>0</v>
      </c>
      <c r="I216" s="238">
        <v>0</v>
      </c>
      <c r="J216" s="238">
        <v>0</v>
      </c>
      <c r="K216" s="238">
        <v>2.45</v>
      </c>
      <c r="L216" s="238">
        <v>0</v>
      </c>
      <c r="M216" s="238">
        <v>0</v>
      </c>
      <c r="N216" s="238">
        <v>0</v>
      </c>
      <c r="O216" s="238">
        <v>0</v>
      </c>
      <c r="P216" s="239">
        <v>2.45</v>
      </c>
      <c r="Q216" s="239">
        <v>0</v>
      </c>
      <c r="R216" s="239">
        <f t="shared" si="8"/>
        <v>173915.43000000002</v>
      </c>
      <c r="S216" s="238"/>
    </row>
    <row r="217" spans="1:19" s="240" customFormat="1" ht="12.75" hidden="1" outlineLevel="1">
      <c r="A217" s="238" t="s">
        <v>491</v>
      </c>
      <c r="B217" s="239"/>
      <c r="C217" s="239" t="s">
        <v>492</v>
      </c>
      <c r="D217" s="239" t="s">
        <v>493</v>
      </c>
      <c r="E217" s="239">
        <v>742081.42</v>
      </c>
      <c r="F217" s="239">
        <v>25085.08</v>
      </c>
      <c r="G217" s="239"/>
      <c r="H217" s="238">
        <v>0</v>
      </c>
      <c r="I217" s="238">
        <v>0</v>
      </c>
      <c r="J217" s="238">
        <v>0</v>
      </c>
      <c r="K217" s="238">
        <v>0</v>
      </c>
      <c r="L217" s="238">
        <v>0</v>
      </c>
      <c r="M217" s="238">
        <v>0</v>
      </c>
      <c r="N217" s="238">
        <v>0</v>
      </c>
      <c r="O217" s="238">
        <v>0</v>
      </c>
      <c r="P217" s="239">
        <v>0</v>
      </c>
      <c r="Q217" s="239">
        <v>0</v>
      </c>
      <c r="R217" s="239">
        <f t="shared" si="8"/>
        <v>767166.5</v>
      </c>
      <c r="S217" s="238"/>
    </row>
    <row r="218" spans="1:19" s="240" customFormat="1" ht="12.75" hidden="1" outlineLevel="1">
      <c r="A218" s="238" t="s">
        <v>494</v>
      </c>
      <c r="B218" s="239"/>
      <c r="C218" s="239" t="s">
        <v>495</v>
      </c>
      <c r="D218" s="239" t="s">
        <v>496</v>
      </c>
      <c r="E218" s="239">
        <v>465634.78</v>
      </c>
      <c r="F218" s="239">
        <v>29094.45</v>
      </c>
      <c r="G218" s="239"/>
      <c r="H218" s="238">
        <v>0</v>
      </c>
      <c r="I218" s="238">
        <v>18970.48</v>
      </c>
      <c r="J218" s="238">
        <v>727.61</v>
      </c>
      <c r="K218" s="238">
        <v>90.12</v>
      </c>
      <c r="L218" s="238">
        <v>206.05</v>
      </c>
      <c r="M218" s="238">
        <v>0</v>
      </c>
      <c r="N218" s="238">
        <v>464.38</v>
      </c>
      <c r="O218" s="238">
        <v>4233.07</v>
      </c>
      <c r="P218" s="239">
        <v>24691.71</v>
      </c>
      <c r="Q218" s="239">
        <v>0</v>
      </c>
      <c r="R218" s="239">
        <f t="shared" si="8"/>
        <v>519420.94000000006</v>
      </c>
      <c r="S218" s="238"/>
    </row>
    <row r="219" spans="1:19" s="240" customFormat="1" ht="12.75" hidden="1" outlineLevel="1">
      <c r="A219" s="238" t="s">
        <v>497</v>
      </c>
      <c r="B219" s="239"/>
      <c r="C219" s="239" t="s">
        <v>498</v>
      </c>
      <c r="D219" s="239" t="s">
        <v>499</v>
      </c>
      <c r="E219" s="239">
        <v>229446.42</v>
      </c>
      <c r="F219" s="239">
        <v>0</v>
      </c>
      <c r="G219" s="239"/>
      <c r="H219" s="238">
        <v>0</v>
      </c>
      <c r="I219" s="238">
        <v>0</v>
      </c>
      <c r="J219" s="238">
        <v>0</v>
      </c>
      <c r="K219" s="238">
        <v>0</v>
      </c>
      <c r="L219" s="238">
        <v>0</v>
      </c>
      <c r="M219" s="238">
        <v>0</v>
      </c>
      <c r="N219" s="238">
        <v>0</v>
      </c>
      <c r="O219" s="238">
        <v>0</v>
      </c>
      <c r="P219" s="239">
        <v>0</v>
      </c>
      <c r="Q219" s="239">
        <v>0</v>
      </c>
      <c r="R219" s="239">
        <f t="shared" si="8"/>
        <v>229446.42</v>
      </c>
      <c r="S219" s="238"/>
    </row>
    <row r="220" spans="1:19" s="240" customFormat="1" ht="12.75" hidden="1" outlineLevel="1">
      <c r="A220" s="238" t="s">
        <v>500</v>
      </c>
      <c r="B220" s="239"/>
      <c r="C220" s="239" t="s">
        <v>501</v>
      </c>
      <c r="D220" s="239" t="s">
        <v>502</v>
      </c>
      <c r="E220" s="239">
        <v>3170409.61</v>
      </c>
      <c r="F220" s="239">
        <v>201132.17</v>
      </c>
      <c r="G220" s="239"/>
      <c r="H220" s="238">
        <v>1121.81</v>
      </c>
      <c r="I220" s="238">
        <v>1002.66</v>
      </c>
      <c r="J220" s="238">
        <v>421.3</v>
      </c>
      <c r="K220" s="238">
        <v>2289.17</v>
      </c>
      <c r="L220" s="238">
        <v>0</v>
      </c>
      <c r="M220" s="238">
        <v>2257.51</v>
      </c>
      <c r="N220" s="238">
        <v>0</v>
      </c>
      <c r="O220" s="238">
        <v>19676.73</v>
      </c>
      <c r="P220" s="239">
        <v>26769.18</v>
      </c>
      <c r="Q220" s="239">
        <v>0</v>
      </c>
      <c r="R220" s="239">
        <f t="shared" si="8"/>
        <v>3398310.96</v>
      </c>
      <c r="S220" s="238"/>
    </row>
    <row r="221" spans="1:19" s="240" customFormat="1" ht="12.75" hidden="1" outlineLevel="1">
      <c r="A221" s="238" t="s">
        <v>503</v>
      </c>
      <c r="B221" s="239"/>
      <c r="C221" s="239" t="s">
        <v>504</v>
      </c>
      <c r="D221" s="239" t="s">
        <v>505</v>
      </c>
      <c r="E221" s="239">
        <v>543766.64</v>
      </c>
      <c r="F221" s="239">
        <v>43645.07</v>
      </c>
      <c r="G221" s="239"/>
      <c r="H221" s="238">
        <v>0</v>
      </c>
      <c r="I221" s="238">
        <v>3840.9</v>
      </c>
      <c r="J221" s="238">
        <v>1324.39</v>
      </c>
      <c r="K221" s="238">
        <v>1352.19</v>
      </c>
      <c r="L221" s="238">
        <v>4942.95</v>
      </c>
      <c r="M221" s="238">
        <v>0</v>
      </c>
      <c r="N221" s="238">
        <v>0</v>
      </c>
      <c r="O221" s="238">
        <v>11418.77</v>
      </c>
      <c r="P221" s="239">
        <v>22879.2</v>
      </c>
      <c r="Q221" s="239">
        <v>0</v>
      </c>
      <c r="R221" s="239">
        <f t="shared" si="8"/>
        <v>610290.9099999999</v>
      </c>
      <c r="S221" s="238"/>
    </row>
    <row r="222" spans="1:19" s="240" customFormat="1" ht="12.75" hidden="1" outlineLevel="1">
      <c r="A222" s="238" t="s">
        <v>506</v>
      </c>
      <c r="B222" s="239"/>
      <c r="C222" s="239" t="s">
        <v>507</v>
      </c>
      <c r="D222" s="239" t="s">
        <v>508</v>
      </c>
      <c r="E222" s="239">
        <v>139199.33</v>
      </c>
      <c r="F222" s="239">
        <v>0</v>
      </c>
      <c r="G222" s="239"/>
      <c r="H222" s="238">
        <v>0</v>
      </c>
      <c r="I222" s="238">
        <v>0</v>
      </c>
      <c r="J222" s="238">
        <v>0</v>
      </c>
      <c r="K222" s="238">
        <v>0</v>
      </c>
      <c r="L222" s="238">
        <v>0</v>
      </c>
      <c r="M222" s="238">
        <v>18872.27</v>
      </c>
      <c r="N222" s="238">
        <v>0</v>
      </c>
      <c r="O222" s="238">
        <v>0</v>
      </c>
      <c r="P222" s="239">
        <v>18872.27</v>
      </c>
      <c r="Q222" s="239">
        <v>0</v>
      </c>
      <c r="R222" s="239">
        <f t="shared" si="8"/>
        <v>158071.59999999998</v>
      </c>
      <c r="S222" s="238"/>
    </row>
    <row r="223" spans="1:19" s="240" customFormat="1" ht="12.75" hidden="1" outlineLevel="1">
      <c r="A223" s="238" t="s">
        <v>509</v>
      </c>
      <c r="B223" s="239"/>
      <c r="C223" s="239" t="s">
        <v>510</v>
      </c>
      <c r="D223" s="239" t="s">
        <v>511</v>
      </c>
      <c r="E223" s="239">
        <v>2698.24</v>
      </c>
      <c r="F223" s="239">
        <v>0</v>
      </c>
      <c r="G223" s="239"/>
      <c r="H223" s="238">
        <v>0</v>
      </c>
      <c r="I223" s="238">
        <v>0</v>
      </c>
      <c r="J223" s="238">
        <v>0</v>
      </c>
      <c r="K223" s="238">
        <v>0</v>
      </c>
      <c r="L223" s="238">
        <v>0</v>
      </c>
      <c r="M223" s="238">
        <v>0</v>
      </c>
      <c r="N223" s="238">
        <v>0</v>
      </c>
      <c r="O223" s="238">
        <v>0</v>
      </c>
      <c r="P223" s="239">
        <v>0</v>
      </c>
      <c r="Q223" s="239">
        <v>0</v>
      </c>
      <c r="R223" s="239">
        <f t="shared" si="8"/>
        <v>2698.24</v>
      </c>
      <c r="S223" s="238"/>
    </row>
    <row r="224" spans="1:19" s="240" customFormat="1" ht="12.75" hidden="1" outlineLevel="1">
      <c r="A224" s="238" t="s">
        <v>512</v>
      </c>
      <c r="B224" s="239"/>
      <c r="C224" s="239" t="s">
        <v>513</v>
      </c>
      <c r="D224" s="239" t="s">
        <v>514</v>
      </c>
      <c r="E224" s="239">
        <v>1758.81</v>
      </c>
      <c r="F224" s="239">
        <v>0</v>
      </c>
      <c r="G224" s="239"/>
      <c r="H224" s="238">
        <v>0</v>
      </c>
      <c r="I224" s="238">
        <v>0</v>
      </c>
      <c r="J224" s="238">
        <v>0</v>
      </c>
      <c r="K224" s="238">
        <v>0</v>
      </c>
      <c r="L224" s="238">
        <v>0</v>
      </c>
      <c r="M224" s="238">
        <v>0</v>
      </c>
      <c r="N224" s="238">
        <v>0</v>
      </c>
      <c r="O224" s="238">
        <v>0</v>
      </c>
      <c r="P224" s="239">
        <v>0</v>
      </c>
      <c r="Q224" s="239">
        <v>0</v>
      </c>
      <c r="R224" s="239">
        <f t="shared" si="8"/>
        <v>1758.81</v>
      </c>
      <c r="S224" s="238"/>
    </row>
    <row r="225" spans="1:19" s="240" customFormat="1" ht="12.75" hidden="1" outlineLevel="1">
      <c r="A225" s="238" t="s">
        <v>515</v>
      </c>
      <c r="B225" s="239"/>
      <c r="C225" s="239" t="s">
        <v>516</v>
      </c>
      <c r="D225" s="239" t="s">
        <v>517</v>
      </c>
      <c r="E225" s="239">
        <v>368076.47</v>
      </c>
      <c r="F225" s="239">
        <v>31204.24</v>
      </c>
      <c r="G225" s="239"/>
      <c r="H225" s="238">
        <v>0</v>
      </c>
      <c r="I225" s="238">
        <v>57.45</v>
      </c>
      <c r="J225" s="238">
        <v>0</v>
      </c>
      <c r="K225" s="238">
        <v>0</v>
      </c>
      <c r="L225" s="238">
        <v>0</v>
      </c>
      <c r="M225" s="238">
        <v>0</v>
      </c>
      <c r="N225" s="238">
        <v>60</v>
      </c>
      <c r="O225" s="238">
        <v>1817.24</v>
      </c>
      <c r="P225" s="239">
        <v>1934.69</v>
      </c>
      <c r="Q225" s="239">
        <v>0</v>
      </c>
      <c r="R225" s="239">
        <f t="shared" si="8"/>
        <v>401215.39999999997</v>
      </c>
      <c r="S225" s="238"/>
    </row>
    <row r="226" spans="1:19" s="240" customFormat="1" ht="12.75" hidden="1" outlineLevel="1">
      <c r="A226" s="238" t="s">
        <v>518</v>
      </c>
      <c r="B226" s="239"/>
      <c r="C226" s="239" t="s">
        <v>519</v>
      </c>
      <c r="D226" s="239" t="s">
        <v>520</v>
      </c>
      <c r="E226" s="239">
        <v>98744.67</v>
      </c>
      <c r="F226" s="239">
        <v>4424.16</v>
      </c>
      <c r="G226" s="239"/>
      <c r="H226" s="238">
        <v>0</v>
      </c>
      <c r="I226" s="238">
        <v>0</v>
      </c>
      <c r="J226" s="238">
        <v>0</v>
      </c>
      <c r="K226" s="238">
        <v>0</v>
      </c>
      <c r="L226" s="238">
        <v>0</v>
      </c>
      <c r="M226" s="238">
        <v>0</v>
      </c>
      <c r="N226" s="238">
        <v>0</v>
      </c>
      <c r="O226" s="238">
        <v>0</v>
      </c>
      <c r="P226" s="239">
        <v>0</v>
      </c>
      <c r="Q226" s="239">
        <v>0</v>
      </c>
      <c r="R226" s="239">
        <f t="shared" si="8"/>
        <v>103168.83</v>
      </c>
      <c r="S226" s="238"/>
    </row>
    <row r="227" spans="1:19" s="240" customFormat="1" ht="12.75" hidden="1" outlineLevel="1">
      <c r="A227" s="238" t="s">
        <v>521</v>
      </c>
      <c r="B227" s="239"/>
      <c r="C227" s="239" t="s">
        <v>522</v>
      </c>
      <c r="D227" s="239" t="s">
        <v>523</v>
      </c>
      <c r="E227" s="239">
        <v>3240.13</v>
      </c>
      <c r="F227" s="239">
        <v>0</v>
      </c>
      <c r="G227" s="239"/>
      <c r="H227" s="238">
        <v>0</v>
      </c>
      <c r="I227" s="238">
        <v>0</v>
      </c>
      <c r="J227" s="238">
        <v>0</v>
      </c>
      <c r="K227" s="238">
        <v>0</v>
      </c>
      <c r="L227" s="238">
        <v>0</v>
      </c>
      <c r="M227" s="238">
        <v>0</v>
      </c>
      <c r="N227" s="238">
        <v>0</v>
      </c>
      <c r="O227" s="238">
        <v>0</v>
      </c>
      <c r="P227" s="239">
        <v>0</v>
      </c>
      <c r="Q227" s="239">
        <v>0</v>
      </c>
      <c r="R227" s="239">
        <f t="shared" si="8"/>
        <v>3240.13</v>
      </c>
      <c r="S227" s="238"/>
    </row>
    <row r="228" spans="1:19" s="240" customFormat="1" ht="12.75" hidden="1" outlineLevel="1">
      <c r="A228" s="238" t="s">
        <v>524</v>
      </c>
      <c r="B228" s="239"/>
      <c r="C228" s="239" t="s">
        <v>525</v>
      </c>
      <c r="D228" s="239" t="s">
        <v>526</v>
      </c>
      <c r="E228" s="239">
        <v>12339.8</v>
      </c>
      <c r="F228" s="239">
        <v>0</v>
      </c>
      <c r="G228" s="239"/>
      <c r="H228" s="238">
        <v>0</v>
      </c>
      <c r="I228" s="238">
        <v>0</v>
      </c>
      <c r="J228" s="238">
        <v>0</v>
      </c>
      <c r="K228" s="238">
        <v>0</v>
      </c>
      <c r="L228" s="238">
        <v>0</v>
      </c>
      <c r="M228" s="238">
        <v>0</v>
      </c>
      <c r="N228" s="238">
        <v>0</v>
      </c>
      <c r="O228" s="238">
        <v>0</v>
      </c>
      <c r="P228" s="239">
        <v>0</v>
      </c>
      <c r="Q228" s="239">
        <v>0</v>
      </c>
      <c r="R228" s="239">
        <f t="shared" si="8"/>
        <v>12339.8</v>
      </c>
      <c r="S228" s="238"/>
    </row>
    <row r="229" spans="1:19" s="240" customFormat="1" ht="12.75" hidden="1" outlineLevel="1">
      <c r="A229" s="238" t="s">
        <v>527</v>
      </c>
      <c r="B229" s="239"/>
      <c r="C229" s="239" t="s">
        <v>528</v>
      </c>
      <c r="D229" s="239" t="s">
        <v>529</v>
      </c>
      <c r="E229" s="239">
        <v>346988.27</v>
      </c>
      <c r="F229" s="239">
        <v>629.98</v>
      </c>
      <c r="G229" s="239"/>
      <c r="H229" s="238">
        <v>0</v>
      </c>
      <c r="I229" s="238">
        <v>0</v>
      </c>
      <c r="J229" s="238">
        <v>0</v>
      </c>
      <c r="K229" s="238">
        <v>0</v>
      </c>
      <c r="L229" s="238">
        <v>0</v>
      </c>
      <c r="M229" s="238">
        <v>0</v>
      </c>
      <c r="N229" s="238">
        <v>0</v>
      </c>
      <c r="O229" s="238">
        <v>59073.97</v>
      </c>
      <c r="P229" s="239">
        <v>59073.97</v>
      </c>
      <c r="Q229" s="239">
        <v>0</v>
      </c>
      <c r="R229" s="239">
        <f t="shared" si="8"/>
        <v>406692.22</v>
      </c>
      <c r="S229" s="238"/>
    </row>
    <row r="230" spans="1:19" s="240" customFormat="1" ht="12.75" hidden="1" outlineLevel="1">
      <c r="A230" s="238" t="s">
        <v>530</v>
      </c>
      <c r="B230" s="239"/>
      <c r="C230" s="239" t="s">
        <v>531</v>
      </c>
      <c r="D230" s="239" t="s">
        <v>532</v>
      </c>
      <c r="E230" s="239">
        <v>113217.06</v>
      </c>
      <c r="F230" s="239">
        <v>1290.6</v>
      </c>
      <c r="G230" s="239"/>
      <c r="H230" s="238">
        <v>0</v>
      </c>
      <c r="I230" s="238">
        <v>0</v>
      </c>
      <c r="J230" s="238">
        <v>0</v>
      </c>
      <c r="K230" s="238">
        <v>0</v>
      </c>
      <c r="L230" s="238">
        <v>0</v>
      </c>
      <c r="M230" s="238">
        <v>0</v>
      </c>
      <c r="N230" s="238">
        <v>0</v>
      </c>
      <c r="O230" s="238">
        <v>0</v>
      </c>
      <c r="P230" s="239">
        <v>0</v>
      </c>
      <c r="Q230" s="239">
        <v>0</v>
      </c>
      <c r="R230" s="239">
        <f t="shared" si="8"/>
        <v>114507.66</v>
      </c>
      <c r="S230" s="238"/>
    </row>
    <row r="231" spans="1:19" s="240" customFormat="1" ht="12.75" hidden="1" outlineLevel="1">
      <c r="A231" s="238" t="s">
        <v>533</v>
      </c>
      <c r="B231" s="239"/>
      <c r="C231" s="239" t="s">
        <v>534</v>
      </c>
      <c r="D231" s="239" t="s">
        <v>535</v>
      </c>
      <c r="E231" s="239">
        <v>13039.42</v>
      </c>
      <c r="F231" s="239">
        <v>0</v>
      </c>
      <c r="G231" s="239"/>
      <c r="H231" s="238">
        <v>0</v>
      </c>
      <c r="I231" s="238">
        <v>0</v>
      </c>
      <c r="J231" s="238">
        <v>0</v>
      </c>
      <c r="K231" s="238">
        <v>0</v>
      </c>
      <c r="L231" s="238">
        <v>0</v>
      </c>
      <c r="M231" s="238">
        <v>0</v>
      </c>
      <c r="N231" s="238">
        <v>0</v>
      </c>
      <c r="O231" s="238">
        <v>2582.5</v>
      </c>
      <c r="P231" s="239">
        <v>2582.5</v>
      </c>
      <c r="Q231" s="239">
        <v>0</v>
      </c>
      <c r="R231" s="239">
        <f t="shared" si="8"/>
        <v>15621.92</v>
      </c>
      <c r="S231" s="238"/>
    </row>
    <row r="232" spans="1:19" s="240" customFormat="1" ht="12.75" hidden="1" outlineLevel="1">
      <c r="A232" s="238" t="s">
        <v>536</v>
      </c>
      <c r="B232" s="239"/>
      <c r="C232" s="239" t="s">
        <v>537</v>
      </c>
      <c r="D232" s="239" t="s">
        <v>538</v>
      </c>
      <c r="E232" s="239">
        <v>54885.24</v>
      </c>
      <c r="F232" s="239">
        <v>279</v>
      </c>
      <c r="G232" s="239"/>
      <c r="H232" s="238">
        <v>0</v>
      </c>
      <c r="I232" s="238">
        <v>0</v>
      </c>
      <c r="J232" s="238">
        <v>0</v>
      </c>
      <c r="K232" s="238">
        <v>0</v>
      </c>
      <c r="L232" s="238">
        <v>0</v>
      </c>
      <c r="M232" s="238">
        <v>0</v>
      </c>
      <c r="N232" s="238">
        <v>0</v>
      </c>
      <c r="O232" s="238">
        <v>1291.85</v>
      </c>
      <c r="P232" s="239">
        <v>1291.85</v>
      </c>
      <c r="Q232" s="239">
        <v>0</v>
      </c>
      <c r="R232" s="239">
        <f t="shared" si="8"/>
        <v>56456.09</v>
      </c>
      <c r="S232" s="238"/>
    </row>
    <row r="233" spans="1:19" s="240" customFormat="1" ht="12.75" hidden="1" outlineLevel="1">
      <c r="A233" s="238" t="s">
        <v>539</v>
      </c>
      <c r="B233" s="239"/>
      <c r="C233" s="239" t="s">
        <v>540</v>
      </c>
      <c r="D233" s="239" t="s">
        <v>541</v>
      </c>
      <c r="E233" s="239">
        <v>47204.85</v>
      </c>
      <c r="F233" s="239">
        <v>0</v>
      </c>
      <c r="G233" s="239"/>
      <c r="H233" s="238">
        <v>33051.3</v>
      </c>
      <c r="I233" s="238">
        <v>0</v>
      </c>
      <c r="J233" s="238">
        <v>9901.92</v>
      </c>
      <c r="K233" s="238">
        <v>1333.73</v>
      </c>
      <c r="L233" s="238">
        <v>0</v>
      </c>
      <c r="M233" s="238">
        <v>0</v>
      </c>
      <c r="N233" s="238">
        <v>27.05</v>
      </c>
      <c r="O233" s="238">
        <v>135.18</v>
      </c>
      <c r="P233" s="239">
        <v>44449.18</v>
      </c>
      <c r="Q233" s="239">
        <v>0</v>
      </c>
      <c r="R233" s="239">
        <f t="shared" si="8"/>
        <v>91654.03</v>
      </c>
      <c r="S233" s="238"/>
    </row>
    <row r="234" spans="1:19" s="240" customFormat="1" ht="12.75" hidden="1" outlineLevel="1">
      <c r="A234" s="238" t="s">
        <v>542</v>
      </c>
      <c r="B234" s="239"/>
      <c r="C234" s="239" t="s">
        <v>543</v>
      </c>
      <c r="D234" s="239" t="s">
        <v>544</v>
      </c>
      <c r="E234" s="239">
        <v>12966.6</v>
      </c>
      <c r="F234" s="239">
        <v>0</v>
      </c>
      <c r="G234" s="239"/>
      <c r="H234" s="238">
        <v>0</v>
      </c>
      <c r="I234" s="238">
        <v>0</v>
      </c>
      <c r="J234" s="238">
        <v>0</v>
      </c>
      <c r="K234" s="238">
        <v>0</v>
      </c>
      <c r="L234" s="238">
        <v>0</v>
      </c>
      <c r="M234" s="238">
        <v>0</v>
      </c>
      <c r="N234" s="238">
        <v>0</v>
      </c>
      <c r="O234" s="238">
        <v>0</v>
      </c>
      <c r="P234" s="239">
        <v>0</v>
      </c>
      <c r="Q234" s="239">
        <v>0</v>
      </c>
      <c r="R234" s="239">
        <f t="shared" si="8"/>
        <v>12966.6</v>
      </c>
      <c r="S234" s="238"/>
    </row>
    <row r="235" spans="1:19" s="240" customFormat="1" ht="12.75" hidden="1" outlineLevel="1">
      <c r="A235" s="238" t="s">
        <v>545</v>
      </c>
      <c r="B235" s="239"/>
      <c r="C235" s="239" t="s">
        <v>546</v>
      </c>
      <c r="D235" s="239" t="s">
        <v>547</v>
      </c>
      <c r="E235" s="239">
        <v>37486.14</v>
      </c>
      <c r="F235" s="239">
        <v>0</v>
      </c>
      <c r="G235" s="239"/>
      <c r="H235" s="238">
        <v>0</v>
      </c>
      <c r="I235" s="238">
        <v>0</v>
      </c>
      <c r="J235" s="238">
        <v>0</v>
      </c>
      <c r="K235" s="238">
        <v>0</v>
      </c>
      <c r="L235" s="238">
        <v>0</v>
      </c>
      <c r="M235" s="238">
        <v>0</v>
      </c>
      <c r="N235" s="238">
        <v>0</v>
      </c>
      <c r="O235" s="238">
        <v>0</v>
      </c>
      <c r="P235" s="239">
        <v>0</v>
      </c>
      <c r="Q235" s="239">
        <v>0</v>
      </c>
      <c r="R235" s="239">
        <f t="shared" si="8"/>
        <v>37486.14</v>
      </c>
      <c r="S235" s="238"/>
    </row>
    <row r="236" spans="1:19" s="240" customFormat="1" ht="12.75" hidden="1" outlineLevel="1">
      <c r="A236" s="238" t="s">
        <v>548</v>
      </c>
      <c r="B236" s="239"/>
      <c r="C236" s="239" t="s">
        <v>549</v>
      </c>
      <c r="D236" s="239" t="s">
        <v>550</v>
      </c>
      <c r="E236" s="239">
        <v>5394.78</v>
      </c>
      <c r="F236" s="239">
        <v>0</v>
      </c>
      <c r="G236" s="239"/>
      <c r="H236" s="238">
        <v>0</v>
      </c>
      <c r="I236" s="238">
        <v>0</v>
      </c>
      <c r="J236" s="238">
        <v>0</v>
      </c>
      <c r="K236" s="238">
        <v>0</v>
      </c>
      <c r="L236" s="238">
        <v>0</v>
      </c>
      <c r="M236" s="238">
        <v>0</v>
      </c>
      <c r="N236" s="238">
        <v>0</v>
      </c>
      <c r="O236" s="238">
        <v>12963.56</v>
      </c>
      <c r="P236" s="239">
        <v>12963.56</v>
      </c>
      <c r="Q236" s="239">
        <v>0</v>
      </c>
      <c r="R236" s="239">
        <f t="shared" si="8"/>
        <v>18358.34</v>
      </c>
      <c r="S236" s="238"/>
    </row>
    <row r="237" spans="1:19" s="240" customFormat="1" ht="12.75" hidden="1" outlineLevel="1">
      <c r="A237" s="238" t="s">
        <v>551</v>
      </c>
      <c r="B237" s="239"/>
      <c r="C237" s="239" t="s">
        <v>552</v>
      </c>
      <c r="D237" s="239" t="s">
        <v>553</v>
      </c>
      <c r="E237" s="239">
        <v>3823.05</v>
      </c>
      <c r="F237" s="239">
        <v>0</v>
      </c>
      <c r="G237" s="239"/>
      <c r="H237" s="238">
        <v>0</v>
      </c>
      <c r="I237" s="238">
        <v>0</v>
      </c>
      <c r="J237" s="238">
        <v>0</v>
      </c>
      <c r="K237" s="238">
        <v>0</v>
      </c>
      <c r="L237" s="238">
        <v>0</v>
      </c>
      <c r="M237" s="238">
        <v>0</v>
      </c>
      <c r="N237" s="238">
        <v>0</v>
      </c>
      <c r="O237" s="238">
        <v>0</v>
      </c>
      <c r="P237" s="239">
        <v>0</v>
      </c>
      <c r="Q237" s="239">
        <v>0</v>
      </c>
      <c r="R237" s="239">
        <f t="shared" si="8"/>
        <v>3823.05</v>
      </c>
      <c r="S237" s="238"/>
    </row>
    <row r="238" spans="1:19" s="240" customFormat="1" ht="12.75" hidden="1" outlineLevel="1">
      <c r="A238" s="238" t="s">
        <v>554</v>
      </c>
      <c r="B238" s="239"/>
      <c r="C238" s="239" t="s">
        <v>555</v>
      </c>
      <c r="D238" s="239" t="s">
        <v>556</v>
      </c>
      <c r="E238" s="239">
        <v>1869.14</v>
      </c>
      <c r="F238" s="239">
        <v>0</v>
      </c>
      <c r="G238" s="239"/>
      <c r="H238" s="238">
        <v>0</v>
      </c>
      <c r="I238" s="238">
        <v>0</v>
      </c>
      <c r="J238" s="238">
        <v>0</v>
      </c>
      <c r="K238" s="238">
        <v>0</v>
      </c>
      <c r="L238" s="238">
        <v>0</v>
      </c>
      <c r="M238" s="238">
        <v>0</v>
      </c>
      <c r="N238" s="238">
        <v>0</v>
      </c>
      <c r="O238" s="238">
        <v>0</v>
      </c>
      <c r="P238" s="239">
        <v>0</v>
      </c>
      <c r="Q238" s="239">
        <v>0</v>
      </c>
      <c r="R238" s="239">
        <f t="shared" si="8"/>
        <v>1869.14</v>
      </c>
      <c r="S238" s="238"/>
    </row>
    <row r="239" spans="1:19" s="240" customFormat="1" ht="12.75" hidden="1" outlineLevel="1">
      <c r="A239" s="238" t="s">
        <v>557</v>
      </c>
      <c r="B239" s="239"/>
      <c r="C239" s="239" t="s">
        <v>558</v>
      </c>
      <c r="D239" s="239" t="s">
        <v>559</v>
      </c>
      <c r="E239" s="239">
        <v>70994.37</v>
      </c>
      <c r="F239" s="239">
        <v>0</v>
      </c>
      <c r="G239" s="239"/>
      <c r="H239" s="238">
        <v>0</v>
      </c>
      <c r="I239" s="238">
        <v>0</v>
      </c>
      <c r="J239" s="238">
        <v>0</v>
      </c>
      <c r="K239" s="238">
        <v>0</v>
      </c>
      <c r="L239" s="238">
        <v>0</v>
      </c>
      <c r="M239" s="238">
        <v>0</v>
      </c>
      <c r="N239" s="238">
        <v>0</v>
      </c>
      <c r="O239" s="238">
        <v>610.11</v>
      </c>
      <c r="P239" s="239">
        <v>610.11</v>
      </c>
      <c r="Q239" s="239">
        <v>0</v>
      </c>
      <c r="R239" s="239">
        <f t="shared" si="8"/>
        <v>71604.48</v>
      </c>
      <c r="S239" s="238"/>
    </row>
    <row r="240" spans="1:19" s="240" customFormat="1" ht="12.75" hidden="1" outlineLevel="1">
      <c r="A240" s="238" t="s">
        <v>560</v>
      </c>
      <c r="B240" s="239"/>
      <c r="C240" s="239" t="s">
        <v>561</v>
      </c>
      <c r="D240" s="239" t="s">
        <v>562</v>
      </c>
      <c r="E240" s="239">
        <v>65955.9</v>
      </c>
      <c r="F240" s="239">
        <v>0</v>
      </c>
      <c r="G240" s="239"/>
      <c r="H240" s="238">
        <v>0</v>
      </c>
      <c r="I240" s="238">
        <v>0</v>
      </c>
      <c r="J240" s="238">
        <v>0</v>
      </c>
      <c r="K240" s="238">
        <v>0</v>
      </c>
      <c r="L240" s="238">
        <v>0</v>
      </c>
      <c r="M240" s="238">
        <v>0</v>
      </c>
      <c r="N240" s="238">
        <v>0</v>
      </c>
      <c r="O240" s="238">
        <v>154641.16</v>
      </c>
      <c r="P240" s="239">
        <v>154641.16</v>
      </c>
      <c r="Q240" s="239">
        <v>0</v>
      </c>
      <c r="R240" s="239">
        <f t="shared" si="8"/>
        <v>220597.06</v>
      </c>
      <c r="S240" s="238"/>
    </row>
    <row r="241" spans="1:19" s="240" customFormat="1" ht="12.75" hidden="1" outlineLevel="1">
      <c r="A241" s="238" t="s">
        <v>563</v>
      </c>
      <c r="B241" s="239"/>
      <c r="C241" s="239" t="s">
        <v>564</v>
      </c>
      <c r="D241" s="239" t="s">
        <v>565</v>
      </c>
      <c r="E241" s="239">
        <v>0</v>
      </c>
      <c r="F241" s="239">
        <v>0</v>
      </c>
      <c r="G241" s="239"/>
      <c r="H241" s="238">
        <v>0</v>
      </c>
      <c r="I241" s="238">
        <v>0</v>
      </c>
      <c r="J241" s="238">
        <v>0</v>
      </c>
      <c r="K241" s="238">
        <v>0</v>
      </c>
      <c r="L241" s="238">
        <v>0</v>
      </c>
      <c r="M241" s="238">
        <v>0</v>
      </c>
      <c r="N241" s="238">
        <v>0</v>
      </c>
      <c r="O241" s="238">
        <v>38876.09</v>
      </c>
      <c r="P241" s="239">
        <v>38876.09</v>
      </c>
      <c r="Q241" s="239">
        <v>0</v>
      </c>
      <c r="R241" s="239">
        <f t="shared" si="8"/>
        <v>38876.09</v>
      </c>
      <c r="S241" s="238"/>
    </row>
    <row r="242" spans="1:19" s="240" customFormat="1" ht="12.75" hidden="1" outlineLevel="1">
      <c r="A242" s="238" t="s">
        <v>566</v>
      </c>
      <c r="B242" s="239"/>
      <c r="C242" s="239" t="s">
        <v>567</v>
      </c>
      <c r="D242" s="239" t="s">
        <v>568</v>
      </c>
      <c r="E242" s="239">
        <v>0</v>
      </c>
      <c r="F242" s="239">
        <v>0</v>
      </c>
      <c r="G242" s="239"/>
      <c r="H242" s="238">
        <v>0</v>
      </c>
      <c r="I242" s="238">
        <v>0</v>
      </c>
      <c r="J242" s="238">
        <v>0</v>
      </c>
      <c r="K242" s="238">
        <v>0</v>
      </c>
      <c r="L242" s="238">
        <v>0</v>
      </c>
      <c r="M242" s="238">
        <v>0</v>
      </c>
      <c r="N242" s="238">
        <v>0</v>
      </c>
      <c r="O242" s="238">
        <v>6215.9</v>
      </c>
      <c r="P242" s="239">
        <v>6215.9</v>
      </c>
      <c r="Q242" s="239">
        <v>0</v>
      </c>
      <c r="R242" s="239">
        <f t="shared" si="8"/>
        <v>6215.9</v>
      </c>
      <c r="S242" s="238"/>
    </row>
    <row r="243" spans="1:19" s="240" customFormat="1" ht="12.75" hidden="1" outlineLevel="1">
      <c r="A243" s="238" t="s">
        <v>569</v>
      </c>
      <c r="B243" s="239"/>
      <c r="C243" s="239" t="s">
        <v>570</v>
      </c>
      <c r="D243" s="239" t="s">
        <v>571</v>
      </c>
      <c r="E243" s="239">
        <v>0</v>
      </c>
      <c r="F243" s="239">
        <v>0</v>
      </c>
      <c r="G243" s="239"/>
      <c r="H243" s="238">
        <v>0</v>
      </c>
      <c r="I243" s="238">
        <v>0</v>
      </c>
      <c r="J243" s="238">
        <v>0</v>
      </c>
      <c r="K243" s="238">
        <v>0</v>
      </c>
      <c r="L243" s="238">
        <v>0</v>
      </c>
      <c r="M243" s="238">
        <v>0</v>
      </c>
      <c r="N243" s="238">
        <v>0</v>
      </c>
      <c r="O243" s="238">
        <v>5385.55</v>
      </c>
      <c r="P243" s="239">
        <v>5385.55</v>
      </c>
      <c r="Q243" s="239">
        <v>0</v>
      </c>
      <c r="R243" s="239">
        <f t="shared" si="8"/>
        <v>5385.55</v>
      </c>
      <c r="S243" s="238"/>
    </row>
    <row r="244" spans="1:19" s="240" customFormat="1" ht="12.75" hidden="1" outlineLevel="1">
      <c r="A244" s="238" t="s">
        <v>572</v>
      </c>
      <c r="B244" s="239"/>
      <c r="C244" s="239" t="s">
        <v>573</v>
      </c>
      <c r="D244" s="239" t="s">
        <v>574</v>
      </c>
      <c r="E244" s="239">
        <v>0</v>
      </c>
      <c r="F244" s="239">
        <v>0</v>
      </c>
      <c r="G244" s="239"/>
      <c r="H244" s="238">
        <v>0</v>
      </c>
      <c r="I244" s="238">
        <v>0</v>
      </c>
      <c r="J244" s="238">
        <v>0</v>
      </c>
      <c r="K244" s="238">
        <v>0</v>
      </c>
      <c r="L244" s="238">
        <v>0</v>
      </c>
      <c r="M244" s="238">
        <v>0</v>
      </c>
      <c r="N244" s="238">
        <v>0</v>
      </c>
      <c r="O244" s="238">
        <v>8620.4</v>
      </c>
      <c r="P244" s="239">
        <v>8620.4</v>
      </c>
      <c r="Q244" s="239">
        <v>0</v>
      </c>
      <c r="R244" s="239">
        <f t="shared" si="8"/>
        <v>8620.4</v>
      </c>
      <c r="S244" s="238"/>
    </row>
    <row r="245" spans="1:19" s="240" customFormat="1" ht="12.75" hidden="1" outlineLevel="1">
      <c r="A245" s="238" t="s">
        <v>575</v>
      </c>
      <c r="B245" s="239"/>
      <c r="C245" s="239" t="s">
        <v>576</v>
      </c>
      <c r="D245" s="239" t="s">
        <v>577</v>
      </c>
      <c r="E245" s="239">
        <v>7.98</v>
      </c>
      <c r="F245" s="239">
        <v>0</v>
      </c>
      <c r="G245" s="239"/>
      <c r="H245" s="238">
        <v>0</v>
      </c>
      <c r="I245" s="238">
        <v>0</v>
      </c>
      <c r="J245" s="238">
        <v>0</v>
      </c>
      <c r="K245" s="238">
        <v>0</v>
      </c>
      <c r="L245" s="238">
        <v>0</v>
      </c>
      <c r="M245" s="238">
        <v>0</v>
      </c>
      <c r="N245" s="238">
        <v>0</v>
      </c>
      <c r="O245" s="238">
        <v>0</v>
      </c>
      <c r="P245" s="239">
        <v>0</v>
      </c>
      <c r="Q245" s="239">
        <v>0</v>
      </c>
      <c r="R245" s="239">
        <f t="shared" si="8"/>
        <v>7.98</v>
      </c>
      <c r="S245" s="238"/>
    </row>
    <row r="246" spans="1:19" s="240" customFormat="1" ht="12.75" hidden="1" outlineLevel="1">
      <c r="A246" s="238" t="s">
        <v>578</v>
      </c>
      <c r="B246" s="239"/>
      <c r="C246" s="239" t="s">
        <v>579</v>
      </c>
      <c r="D246" s="239" t="s">
        <v>580</v>
      </c>
      <c r="E246" s="239">
        <v>6773.12</v>
      </c>
      <c r="F246" s="239">
        <v>0</v>
      </c>
      <c r="G246" s="239"/>
      <c r="H246" s="238">
        <v>0</v>
      </c>
      <c r="I246" s="238">
        <v>0</v>
      </c>
      <c r="J246" s="238">
        <v>0</v>
      </c>
      <c r="K246" s="238">
        <v>0</v>
      </c>
      <c r="L246" s="238">
        <v>0</v>
      </c>
      <c r="M246" s="238">
        <v>0</v>
      </c>
      <c r="N246" s="238">
        <v>0</v>
      </c>
      <c r="O246" s="238">
        <v>0</v>
      </c>
      <c r="P246" s="239">
        <v>0</v>
      </c>
      <c r="Q246" s="239">
        <v>0</v>
      </c>
      <c r="R246" s="239">
        <f t="shared" si="8"/>
        <v>6773.12</v>
      </c>
      <c r="S246" s="238"/>
    </row>
    <row r="247" spans="1:19" s="240" customFormat="1" ht="12.75" hidden="1" outlineLevel="1">
      <c r="A247" s="238" t="s">
        <v>581</v>
      </c>
      <c r="B247" s="239"/>
      <c r="C247" s="239" t="s">
        <v>582</v>
      </c>
      <c r="D247" s="239" t="s">
        <v>583</v>
      </c>
      <c r="E247" s="239">
        <v>190.91</v>
      </c>
      <c r="F247" s="239">
        <v>0</v>
      </c>
      <c r="G247" s="239"/>
      <c r="H247" s="238">
        <v>0</v>
      </c>
      <c r="I247" s="238">
        <v>0</v>
      </c>
      <c r="J247" s="238">
        <v>0</v>
      </c>
      <c r="K247" s="238">
        <v>0</v>
      </c>
      <c r="L247" s="238">
        <v>0</v>
      </c>
      <c r="M247" s="238">
        <v>0</v>
      </c>
      <c r="N247" s="238">
        <v>0</v>
      </c>
      <c r="O247" s="238">
        <v>0</v>
      </c>
      <c r="P247" s="239">
        <v>0</v>
      </c>
      <c r="Q247" s="239">
        <v>0</v>
      </c>
      <c r="R247" s="239">
        <f t="shared" si="8"/>
        <v>190.91</v>
      </c>
      <c r="S247" s="238"/>
    </row>
    <row r="248" spans="1:19" s="240" customFormat="1" ht="12.75" hidden="1" outlineLevel="1">
      <c r="A248" s="238" t="s">
        <v>584</v>
      </c>
      <c r="B248" s="239"/>
      <c r="C248" s="239" t="s">
        <v>585</v>
      </c>
      <c r="D248" s="239" t="s">
        <v>586</v>
      </c>
      <c r="E248" s="239">
        <v>60.67</v>
      </c>
      <c r="F248" s="239">
        <v>0</v>
      </c>
      <c r="G248" s="239"/>
      <c r="H248" s="238">
        <v>0</v>
      </c>
      <c r="I248" s="238">
        <v>0</v>
      </c>
      <c r="J248" s="238">
        <v>0</v>
      </c>
      <c r="K248" s="238">
        <v>0</v>
      </c>
      <c r="L248" s="238">
        <v>0</v>
      </c>
      <c r="M248" s="238">
        <v>0</v>
      </c>
      <c r="N248" s="238">
        <v>0</v>
      </c>
      <c r="O248" s="238">
        <v>0</v>
      </c>
      <c r="P248" s="239">
        <v>0</v>
      </c>
      <c r="Q248" s="239">
        <v>0</v>
      </c>
      <c r="R248" s="239">
        <f t="shared" si="8"/>
        <v>60.67</v>
      </c>
      <c r="S248" s="238"/>
    </row>
    <row r="249" spans="1:19" s="240" customFormat="1" ht="12.75" hidden="1" outlineLevel="1">
      <c r="A249" s="238" t="s">
        <v>587</v>
      </c>
      <c r="B249" s="239"/>
      <c r="C249" s="239" t="s">
        <v>588</v>
      </c>
      <c r="D249" s="239" t="s">
        <v>589</v>
      </c>
      <c r="E249" s="239">
        <v>397.43</v>
      </c>
      <c r="F249" s="239">
        <v>0</v>
      </c>
      <c r="G249" s="239"/>
      <c r="H249" s="238">
        <v>0</v>
      </c>
      <c r="I249" s="238">
        <v>0</v>
      </c>
      <c r="J249" s="238">
        <v>0</v>
      </c>
      <c r="K249" s="238">
        <v>0</v>
      </c>
      <c r="L249" s="238">
        <v>0</v>
      </c>
      <c r="M249" s="238">
        <v>0</v>
      </c>
      <c r="N249" s="238">
        <v>0</v>
      </c>
      <c r="O249" s="238">
        <v>0</v>
      </c>
      <c r="P249" s="239">
        <v>0</v>
      </c>
      <c r="Q249" s="239">
        <v>0</v>
      </c>
      <c r="R249" s="239">
        <f t="shared" si="8"/>
        <v>397.43</v>
      </c>
      <c r="S249" s="238"/>
    </row>
    <row r="250" spans="1:19" s="240" customFormat="1" ht="12.75" hidden="1" outlineLevel="1">
      <c r="A250" s="238" t="s">
        <v>590</v>
      </c>
      <c r="B250" s="239"/>
      <c r="C250" s="239" t="s">
        <v>591</v>
      </c>
      <c r="D250" s="239" t="s">
        <v>592</v>
      </c>
      <c r="E250" s="239">
        <v>3286.82</v>
      </c>
      <c r="F250" s="239">
        <v>0</v>
      </c>
      <c r="G250" s="239"/>
      <c r="H250" s="238">
        <v>0</v>
      </c>
      <c r="I250" s="238">
        <v>0</v>
      </c>
      <c r="J250" s="238">
        <v>0</v>
      </c>
      <c r="K250" s="238">
        <v>0</v>
      </c>
      <c r="L250" s="238">
        <v>0</v>
      </c>
      <c r="M250" s="238">
        <v>0</v>
      </c>
      <c r="N250" s="238">
        <v>0</v>
      </c>
      <c r="O250" s="238">
        <v>0</v>
      </c>
      <c r="P250" s="239">
        <v>0</v>
      </c>
      <c r="Q250" s="239">
        <v>0</v>
      </c>
      <c r="R250" s="239">
        <f t="shared" si="8"/>
        <v>3286.82</v>
      </c>
      <c r="S250" s="238"/>
    </row>
    <row r="251" spans="1:19" s="240" customFormat="1" ht="12.75" hidden="1" outlineLevel="1">
      <c r="A251" s="238" t="s">
        <v>593</v>
      </c>
      <c r="B251" s="239"/>
      <c r="C251" s="239" t="s">
        <v>594</v>
      </c>
      <c r="D251" s="239" t="s">
        <v>595</v>
      </c>
      <c r="E251" s="239">
        <v>7236.08</v>
      </c>
      <c r="F251" s="239">
        <v>0</v>
      </c>
      <c r="G251" s="239"/>
      <c r="H251" s="238">
        <v>0</v>
      </c>
      <c r="I251" s="238">
        <v>0</v>
      </c>
      <c r="J251" s="238">
        <v>0</v>
      </c>
      <c r="K251" s="238">
        <v>0</v>
      </c>
      <c r="L251" s="238">
        <v>0</v>
      </c>
      <c r="M251" s="238">
        <v>0</v>
      </c>
      <c r="N251" s="238">
        <v>0</v>
      </c>
      <c r="O251" s="238">
        <v>0</v>
      </c>
      <c r="P251" s="239">
        <v>0</v>
      </c>
      <c r="Q251" s="239">
        <v>0</v>
      </c>
      <c r="R251" s="239">
        <f t="shared" si="8"/>
        <v>7236.08</v>
      </c>
      <c r="S251" s="238"/>
    </row>
    <row r="252" spans="1:19" s="240" customFormat="1" ht="12.75" hidden="1" outlineLevel="1">
      <c r="A252" s="238" t="s">
        <v>596</v>
      </c>
      <c r="B252" s="239"/>
      <c r="C252" s="239" t="s">
        <v>597</v>
      </c>
      <c r="D252" s="239" t="s">
        <v>598</v>
      </c>
      <c r="E252" s="239">
        <v>8.21</v>
      </c>
      <c r="F252" s="239">
        <v>0</v>
      </c>
      <c r="G252" s="239"/>
      <c r="H252" s="238">
        <v>0</v>
      </c>
      <c r="I252" s="238">
        <v>0</v>
      </c>
      <c r="J252" s="238">
        <v>0</v>
      </c>
      <c r="K252" s="238">
        <v>0</v>
      </c>
      <c r="L252" s="238">
        <v>0</v>
      </c>
      <c r="M252" s="238">
        <v>0</v>
      </c>
      <c r="N252" s="238">
        <v>0</v>
      </c>
      <c r="O252" s="238">
        <v>0</v>
      </c>
      <c r="P252" s="239">
        <v>0</v>
      </c>
      <c r="Q252" s="239">
        <v>0</v>
      </c>
      <c r="R252" s="239">
        <f aca="true" t="shared" si="9" ref="R252:R315">E252+F252+G252+P252+Q252</f>
        <v>8.21</v>
      </c>
      <c r="S252" s="238"/>
    </row>
    <row r="253" spans="1:19" s="240" customFormat="1" ht="12.75" hidden="1" outlineLevel="1">
      <c r="A253" s="238" t="s">
        <v>602</v>
      </c>
      <c r="B253" s="239"/>
      <c r="C253" s="239" t="s">
        <v>603</v>
      </c>
      <c r="D253" s="239" t="s">
        <v>604</v>
      </c>
      <c r="E253" s="239">
        <v>169.93</v>
      </c>
      <c r="F253" s="239">
        <v>0</v>
      </c>
      <c r="G253" s="239"/>
      <c r="H253" s="238">
        <v>0</v>
      </c>
      <c r="I253" s="238">
        <v>0</v>
      </c>
      <c r="J253" s="238">
        <v>0</v>
      </c>
      <c r="K253" s="238">
        <v>0</v>
      </c>
      <c r="L253" s="238">
        <v>0</v>
      </c>
      <c r="M253" s="238">
        <v>0</v>
      </c>
      <c r="N253" s="238">
        <v>0</v>
      </c>
      <c r="O253" s="238">
        <v>0</v>
      </c>
      <c r="P253" s="239">
        <v>0</v>
      </c>
      <c r="Q253" s="239">
        <v>0</v>
      </c>
      <c r="R253" s="239">
        <f t="shared" si="9"/>
        <v>169.93</v>
      </c>
      <c r="S253" s="238"/>
    </row>
    <row r="254" spans="1:19" s="240" customFormat="1" ht="12.75" hidden="1" outlineLevel="1">
      <c r="A254" s="238" t="s">
        <v>611</v>
      </c>
      <c r="B254" s="239"/>
      <c r="C254" s="239" t="s">
        <v>612</v>
      </c>
      <c r="D254" s="239" t="s">
        <v>613</v>
      </c>
      <c r="E254" s="239">
        <v>36877.09</v>
      </c>
      <c r="F254" s="239">
        <v>0</v>
      </c>
      <c r="G254" s="239"/>
      <c r="H254" s="238">
        <v>0</v>
      </c>
      <c r="I254" s="238">
        <v>0</v>
      </c>
      <c r="J254" s="238">
        <v>0</v>
      </c>
      <c r="K254" s="238">
        <v>0</v>
      </c>
      <c r="L254" s="238">
        <v>0</v>
      </c>
      <c r="M254" s="238">
        <v>0</v>
      </c>
      <c r="N254" s="238">
        <v>0</v>
      </c>
      <c r="O254" s="238">
        <v>0</v>
      </c>
      <c r="P254" s="239">
        <v>0</v>
      </c>
      <c r="Q254" s="239">
        <v>0</v>
      </c>
      <c r="R254" s="239">
        <f t="shared" si="9"/>
        <v>36877.09</v>
      </c>
      <c r="S254" s="238"/>
    </row>
    <row r="255" spans="1:19" s="240" customFormat="1" ht="12.75" hidden="1" outlineLevel="1">
      <c r="A255" s="238" t="s">
        <v>614</v>
      </c>
      <c r="B255" s="239"/>
      <c r="C255" s="239" t="s">
        <v>615</v>
      </c>
      <c r="D255" s="239" t="s">
        <v>616</v>
      </c>
      <c r="E255" s="239">
        <v>334080.67</v>
      </c>
      <c r="F255" s="239">
        <v>2640.78</v>
      </c>
      <c r="G255" s="239"/>
      <c r="H255" s="238">
        <v>0</v>
      </c>
      <c r="I255" s="238">
        <v>0</v>
      </c>
      <c r="J255" s="238">
        <v>0</v>
      </c>
      <c r="K255" s="238">
        <v>0</v>
      </c>
      <c r="L255" s="238">
        <v>0</v>
      </c>
      <c r="M255" s="238">
        <v>0</v>
      </c>
      <c r="N255" s="238">
        <v>0</v>
      </c>
      <c r="O255" s="238">
        <v>6025</v>
      </c>
      <c r="P255" s="239">
        <v>6025</v>
      </c>
      <c r="Q255" s="239">
        <v>0</v>
      </c>
      <c r="R255" s="239">
        <f t="shared" si="9"/>
        <v>342746.45</v>
      </c>
      <c r="S255" s="238"/>
    </row>
    <row r="256" spans="1:19" s="240" customFormat="1" ht="12.75" hidden="1" outlineLevel="1">
      <c r="A256" s="238" t="s">
        <v>617</v>
      </c>
      <c r="B256" s="239"/>
      <c r="C256" s="239" t="s">
        <v>618</v>
      </c>
      <c r="D256" s="239" t="s">
        <v>619</v>
      </c>
      <c r="E256" s="239">
        <v>39278.87</v>
      </c>
      <c r="F256" s="239">
        <v>380</v>
      </c>
      <c r="G256" s="239"/>
      <c r="H256" s="238">
        <v>0</v>
      </c>
      <c r="I256" s="238">
        <v>0</v>
      </c>
      <c r="J256" s="238">
        <v>0</v>
      </c>
      <c r="K256" s="238">
        <v>0</v>
      </c>
      <c r="L256" s="238">
        <v>0</v>
      </c>
      <c r="M256" s="238">
        <v>0</v>
      </c>
      <c r="N256" s="238">
        <v>0</v>
      </c>
      <c r="O256" s="238">
        <v>300</v>
      </c>
      <c r="P256" s="239">
        <v>300</v>
      </c>
      <c r="Q256" s="239">
        <v>0</v>
      </c>
      <c r="R256" s="239">
        <f t="shared" si="9"/>
        <v>39958.87</v>
      </c>
      <c r="S256" s="238"/>
    </row>
    <row r="257" spans="1:19" s="240" customFormat="1" ht="12.75" hidden="1" outlineLevel="1">
      <c r="A257" s="238" t="s">
        <v>620</v>
      </c>
      <c r="B257" s="239"/>
      <c r="C257" s="239" t="s">
        <v>621</v>
      </c>
      <c r="D257" s="239" t="s">
        <v>622</v>
      </c>
      <c r="E257" s="239">
        <v>8361.7</v>
      </c>
      <c r="F257" s="239">
        <v>50</v>
      </c>
      <c r="G257" s="239"/>
      <c r="H257" s="238">
        <v>0</v>
      </c>
      <c r="I257" s="238">
        <v>0</v>
      </c>
      <c r="J257" s="238">
        <v>0</v>
      </c>
      <c r="K257" s="238">
        <v>0</v>
      </c>
      <c r="L257" s="238">
        <v>0</v>
      </c>
      <c r="M257" s="238">
        <v>0</v>
      </c>
      <c r="N257" s="238">
        <v>0</v>
      </c>
      <c r="O257" s="238">
        <v>0</v>
      </c>
      <c r="P257" s="239">
        <v>0</v>
      </c>
      <c r="Q257" s="239">
        <v>0</v>
      </c>
      <c r="R257" s="239">
        <f t="shared" si="9"/>
        <v>8411.7</v>
      </c>
      <c r="S257" s="238"/>
    </row>
    <row r="258" spans="1:19" s="240" customFormat="1" ht="12.75" hidden="1" outlineLevel="1">
      <c r="A258" s="238" t="s">
        <v>623</v>
      </c>
      <c r="B258" s="239"/>
      <c r="C258" s="239" t="s">
        <v>624</v>
      </c>
      <c r="D258" s="239" t="s">
        <v>625</v>
      </c>
      <c r="E258" s="239">
        <v>163728.58</v>
      </c>
      <c r="F258" s="239">
        <v>3680</v>
      </c>
      <c r="G258" s="239"/>
      <c r="H258" s="238">
        <v>0</v>
      </c>
      <c r="I258" s="238">
        <v>0</v>
      </c>
      <c r="J258" s="238">
        <v>0</v>
      </c>
      <c r="K258" s="238">
        <v>0</v>
      </c>
      <c r="L258" s="238">
        <v>0</v>
      </c>
      <c r="M258" s="238">
        <v>0</v>
      </c>
      <c r="N258" s="238">
        <v>0</v>
      </c>
      <c r="O258" s="238">
        <v>0</v>
      </c>
      <c r="P258" s="239">
        <v>0</v>
      </c>
      <c r="Q258" s="239">
        <v>0</v>
      </c>
      <c r="R258" s="239">
        <f t="shared" si="9"/>
        <v>167408.58</v>
      </c>
      <c r="S258" s="238"/>
    </row>
    <row r="259" spans="1:19" s="240" customFormat="1" ht="12.75" hidden="1" outlineLevel="1">
      <c r="A259" s="238" t="s">
        <v>626</v>
      </c>
      <c r="B259" s="239"/>
      <c r="C259" s="239" t="s">
        <v>627</v>
      </c>
      <c r="D259" s="239" t="s">
        <v>628</v>
      </c>
      <c r="E259" s="239">
        <v>615</v>
      </c>
      <c r="F259" s="239">
        <v>0</v>
      </c>
      <c r="G259" s="239"/>
      <c r="H259" s="238">
        <v>0</v>
      </c>
      <c r="I259" s="238">
        <v>0</v>
      </c>
      <c r="J259" s="238">
        <v>0</v>
      </c>
      <c r="K259" s="238">
        <v>0</v>
      </c>
      <c r="L259" s="238">
        <v>0</v>
      </c>
      <c r="M259" s="238">
        <v>0</v>
      </c>
      <c r="N259" s="238">
        <v>0</v>
      </c>
      <c r="O259" s="238">
        <v>0</v>
      </c>
      <c r="P259" s="239">
        <v>0</v>
      </c>
      <c r="Q259" s="239">
        <v>0</v>
      </c>
      <c r="R259" s="239">
        <f t="shared" si="9"/>
        <v>615</v>
      </c>
      <c r="S259" s="238"/>
    </row>
    <row r="260" spans="1:19" s="240" customFormat="1" ht="12.75" hidden="1" outlineLevel="1">
      <c r="A260" s="238" t="s">
        <v>629</v>
      </c>
      <c r="B260" s="239"/>
      <c r="C260" s="239" t="s">
        <v>630</v>
      </c>
      <c r="D260" s="239" t="s">
        <v>631</v>
      </c>
      <c r="E260" s="239">
        <v>188407.72</v>
      </c>
      <c r="F260" s="239">
        <v>0</v>
      </c>
      <c r="G260" s="239"/>
      <c r="H260" s="238">
        <v>0</v>
      </c>
      <c r="I260" s="238">
        <v>0</v>
      </c>
      <c r="J260" s="238">
        <v>0</v>
      </c>
      <c r="K260" s="238">
        <v>0</v>
      </c>
      <c r="L260" s="238">
        <v>0</v>
      </c>
      <c r="M260" s="238">
        <v>0</v>
      </c>
      <c r="N260" s="238">
        <v>0</v>
      </c>
      <c r="O260" s="238">
        <v>419</v>
      </c>
      <c r="P260" s="239">
        <v>419</v>
      </c>
      <c r="Q260" s="239">
        <v>0</v>
      </c>
      <c r="R260" s="239">
        <f t="shared" si="9"/>
        <v>188826.72</v>
      </c>
      <c r="S260" s="238"/>
    </row>
    <row r="261" spans="1:19" s="240" customFormat="1" ht="12.75" hidden="1" outlineLevel="1">
      <c r="A261" s="238" t="s">
        <v>632</v>
      </c>
      <c r="B261" s="239"/>
      <c r="C261" s="239" t="s">
        <v>633</v>
      </c>
      <c r="D261" s="239" t="s">
        <v>634</v>
      </c>
      <c r="E261" s="239">
        <v>15417.85</v>
      </c>
      <c r="F261" s="239">
        <v>2586</v>
      </c>
      <c r="G261" s="239"/>
      <c r="H261" s="238">
        <v>0</v>
      </c>
      <c r="I261" s="238">
        <v>0</v>
      </c>
      <c r="J261" s="238">
        <v>0</v>
      </c>
      <c r="K261" s="238">
        <v>0</v>
      </c>
      <c r="L261" s="238">
        <v>0</v>
      </c>
      <c r="M261" s="238">
        <v>0</v>
      </c>
      <c r="N261" s="238">
        <v>0</v>
      </c>
      <c r="O261" s="238">
        <v>1831</v>
      </c>
      <c r="P261" s="239">
        <v>1831</v>
      </c>
      <c r="Q261" s="239">
        <v>0</v>
      </c>
      <c r="R261" s="239">
        <f t="shared" si="9"/>
        <v>19834.85</v>
      </c>
      <c r="S261" s="238"/>
    </row>
    <row r="262" spans="1:19" s="240" customFormat="1" ht="12.75" hidden="1" outlineLevel="1">
      <c r="A262" s="238" t="s">
        <v>635</v>
      </c>
      <c r="B262" s="239"/>
      <c r="C262" s="239" t="s">
        <v>636</v>
      </c>
      <c r="D262" s="239" t="s">
        <v>637</v>
      </c>
      <c r="E262" s="239">
        <v>562872</v>
      </c>
      <c r="F262" s="239">
        <v>1512.72</v>
      </c>
      <c r="G262" s="239"/>
      <c r="H262" s="238">
        <v>0</v>
      </c>
      <c r="I262" s="238">
        <v>0</v>
      </c>
      <c r="J262" s="238">
        <v>0</v>
      </c>
      <c r="K262" s="238">
        <v>506.28</v>
      </c>
      <c r="L262" s="238">
        <v>0</v>
      </c>
      <c r="M262" s="238">
        <v>0</v>
      </c>
      <c r="N262" s="238">
        <v>0</v>
      </c>
      <c r="O262" s="238">
        <v>706.4</v>
      </c>
      <c r="P262" s="239">
        <v>1212.68</v>
      </c>
      <c r="Q262" s="239">
        <v>0</v>
      </c>
      <c r="R262" s="239">
        <f t="shared" si="9"/>
        <v>565597.4</v>
      </c>
      <c r="S262" s="238"/>
    </row>
    <row r="263" spans="1:19" s="240" customFormat="1" ht="12.75" hidden="1" outlineLevel="1">
      <c r="A263" s="238" t="s">
        <v>638</v>
      </c>
      <c r="B263" s="239"/>
      <c r="C263" s="239" t="s">
        <v>639</v>
      </c>
      <c r="D263" s="239" t="s">
        <v>640</v>
      </c>
      <c r="E263" s="239">
        <v>412315.82</v>
      </c>
      <c r="F263" s="239">
        <v>3983.21</v>
      </c>
      <c r="G263" s="239"/>
      <c r="H263" s="238">
        <v>0</v>
      </c>
      <c r="I263" s="238">
        <v>5636</v>
      </c>
      <c r="J263" s="238">
        <v>0</v>
      </c>
      <c r="K263" s="238">
        <v>91.94</v>
      </c>
      <c r="L263" s="238">
        <v>7843.04</v>
      </c>
      <c r="M263" s="238">
        <v>0</v>
      </c>
      <c r="N263" s="238">
        <v>0</v>
      </c>
      <c r="O263" s="238">
        <v>13807.39</v>
      </c>
      <c r="P263" s="239">
        <v>27378.37</v>
      </c>
      <c r="Q263" s="239">
        <v>0</v>
      </c>
      <c r="R263" s="239">
        <f t="shared" si="9"/>
        <v>443677.4</v>
      </c>
      <c r="S263" s="238"/>
    </row>
    <row r="264" spans="1:19" s="240" customFormat="1" ht="12.75" hidden="1" outlineLevel="1">
      <c r="A264" s="238" t="s">
        <v>641</v>
      </c>
      <c r="B264" s="239"/>
      <c r="C264" s="239" t="s">
        <v>642</v>
      </c>
      <c r="D264" s="239" t="s">
        <v>643</v>
      </c>
      <c r="E264" s="239">
        <v>31058.78</v>
      </c>
      <c r="F264" s="239">
        <v>0</v>
      </c>
      <c r="G264" s="239"/>
      <c r="H264" s="238">
        <v>0</v>
      </c>
      <c r="I264" s="238">
        <v>0</v>
      </c>
      <c r="J264" s="238">
        <v>0</v>
      </c>
      <c r="K264" s="238">
        <v>0</v>
      </c>
      <c r="L264" s="238">
        <v>0</v>
      </c>
      <c r="M264" s="238">
        <v>0</v>
      </c>
      <c r="N264" s="238">
        <v>0</v>
      </c>
      <c r="O264" s="238">
        <v>0</v>
      </c>
      <c r="P264" s="239">
        <v>0</v>
      </c>
      <c r="Q264" s="239">
        <v>0</v>
      </c>
      <c r="R264" s="239">
        <f t="shared" si="9"/>
        <v>31058.78</v>
      </c>
      <c r="S264" s="238"/>
    </row>
    <row r="265" spans="1:19" s="240" customFormat="1" ht="12.75" hidden="1" outlineLevel="1">
      <c r="A265" s="238" t="s">
        <v>644</v>
      </c>
      <c r="B265" s="239"/>
      <c r="C265" s="239" t="s">
        <v>645</v>
      </c>
      <c r="D265" s="239" t="s">
        <v>646</v>
      </c>
      <c r="E265" s="239">
        <v>207.7</v>
      </c>
      <c r="F265" s="239">
        <v>0</v>
      </c>
      <c r="G265" s="239"/>
      <c r="H265" s="238">
        <v>0</v>
      </c>
      <c r="I265" s="238">
        <v>0</v>
      </c>
      <c r="J265" s="238">
        <v>0</v>
      </c>
      <c r="K265" s="238">
        <v>0</v>
      </c>
      <c r="L265" s="238">
        <v>0</v>
      </c>
      <c r="M265" s="238">
        <v>0</v>
      </c>
      <c r="N265" s="238">
        <v>0</v>
      </c>
      <c r="O265" s="238">
        <v>0</v>
      </c>
      <c r="P265" s="239">
        <v>0</v>
      </c>
      <c r="Q265" s="239">
        <v>0</v>
      </c>
      <c r="R265" s="239">
        <f t="shared" si="9"/>
        <v>207.7</v>
      </c>
      <c r="S265" s="238"/>
    </row>
    <row r="266" spans="1:19" s="240" customFormat="1" ht="12.75" hidden="1" outlineLevel="1">
      <c r="A266" s="238" t="s">
        <v>647</v>
      </c>
      <c r="B266" s="239"/>
      <c r="C266" s="239" t="s">
        <v>648</v>
      </c>
      <c r="D266" s="239" t="s">
        <v>649</v>
      </c>
      <c r="E266" s="239">
        <v>27732.95</v>
      </c>
      <c r="F266" s="239">
        <v>0</v>
      </c>
      <c r="G266" s="239"/>
      <c r="H266" s="238">
        <v>0</v>
      </c>
      <c r="I266" s="238">
        <v>0</v>
      </c>
      <c r="J266" s="238">
        <v>0</v>
      </c>
      <c r="K266" s="238">
        <v>0</v>
      </c>
      <c r="L266" s="238">
        <v>0</v>
      </c>
      <c r="M266" s="238">
        <v>0</v>
      </c>
      <c r="N266" s="238">
        <v>0</v>
      </c>
      <c r="O266" s="238">
        <v>0</v>
      </c>
      <c r="P266" s="239">
        <v>0</v>
      </c>
      <c r="Q266" s="239">
        <v>0</v>
      </c>
      <c r="R266" s="239">
        <f t="shared" si="9"/>
        <v>27732.95</v>
      </c>
      <c r="S266" s="238"/>
    </row>
    <row r="267" spans="1:19" s="240" customFormat="1" ht="12.75" hidden="1" outlineLevel="1">
      <c r="A267" s="238" t="s">
        <v>650</v>
      </c>
      <c r="B267" s="239"/>
      <c r="C267" s="239" t="s">
        <v>651</v>
      </c>
      <c r="D267" s="239" t="s">
        <v>652</v>
      </c>
      <c r="E267" s="239">
        <v>337745.46</v>
      </c>
      <c r="F267" s="239">
        <v>254</v>
      </c>
      <c r="G267" s="239"/>
      <c r="H267" s="238">
        <v>0</v>
      </c>
      <c r="I267" s="238">
        <v>8443</v>
      </c>
      <c r="J267" s="238">
        <v>0</v>
      </c>
      <c r="K267" s="238">
        <v>286</v>
      </c>
      <c r="L267" s="238">
        <v>0</v>
      </c>
      <c r="M267" s="238">
        <v>0</v>
      </c>
      <c r="N267" s="238">
        <v>0</v>
      </c>
      <c r="O267" s="238">
        <v>6500</v>
      </c>
      <c r="P267" s="239">
        <v>15229</v>
      </c>
      <c r="Q267" s="239">
        <v>0</v>
      </c>
      <c r="R267" s="239">
        <f t="shared" si="9"/>
        <v>353228.46</v>
      </c>
      <c r="S267" s="238"/>
    </row>
    <row r="268" spans="1:19" s="240" customFormat="1" ht="12.75" hidden="1" outlineLevel="1">
      <c r="A268" s="238" t="s">
        <v>653</v>
      </c>
      <c r="B268" s="239"/>
      <c r="C268" s="239" t="s">
        <v>654</v>
      </c>
      <c r="D268" s="239" t="s">
        <v>655</v>
      </c>
      <c r="E268" s="239">
        <v>1651496.37</v>
      </c>
      <c r="F268" s="239">
        <v>4669.22</v>
      </c>
      <c r="G268" s="239"/>
      <c r="H268" s="238">
        <v>0</v>
      </c>
      <c r="I268" s="238">
        <v>0</v>
      </c>
      <c r="J268" s="238">
        <v>0</v>
      </c>
      <c r="K268" s="238">
        <v>1030</v>
      </c>
      <c r="L268" s="238">
        <v>0</v>
      </c>
      <c r="M268" s="238">
        <v>0</v>
      </c>
      <c r="N268" s="238">
        <v>0</v>
      </c>
      <c r="O268" s="238">
        <v>0</v>
      </c>
      <c r="P268" s="239">
        <v>1030</v>
      </c>
      <c r="Q268" s="239">
        <v>0</v>
      </c>
      <c r="R268" s="239">
        <f t="shared" si="9"/>
        <v>1657195.59</v>
      </c>
      <c r="S268" s="238"/>
    </row>
    <row r="269" spans="1:19" s="240" customFormat="1" ht="12.75" hidden="1" outlineLevel="1">
      <c r="A269" s="238" t="s">
        <v>656</v>
      </c>
      <c r="B269" s="239"/>
      <c r="C269" s="239" t="s">
        <v>657</v>
      </c>
      <c r="D269" s="239" t="s">
        <v>658</v>
      </c>
      <c r="E269" s="239">
        <v>17123.99</v>
      </c>
      <c r="F269" s="239">
        <v>0</v>
      </c>
      <c r="G269" s="239"/>
      <c r="H269" s="238">
        <v>0</v>
      </c>
      <c r="I269" s="238">
        <v>0</v>
      </c>
      <c r="J269" s="238">
        <v>0</v>
      </c>
      <c r="K269" s="238">
        <v>0</v>
      </c>
      <c r="L269" s="238">
        <v>0</v>
      </c>
      <c r="M269" s="238">
        <v>0</v>
      </c>
      <c r="N269" s="238">
        <v>0</v>
      </c>
      <c r="O269" s="238">
        <v>0</v>
      </c>
      <c r="P269" s="239">
        <v>0</v>
      </c>
      <c r="Q269" s="239">
        <v>0</v>
      </c>
      <c r="R269" s="239">
        <f t="shared" si="9"/>
        <v>17123.99</v>
      </c>
      <c r="S269" s="238"/>
    </row>
    <row r="270" spans="1:19" s="240" customFormat="1" ht="12.75" hidden="1" outlineLevel="1">
      <c r="A270" s="238" t="s">
        <v>659</v>
      </c>
      <c r="B270" s="239"/>
      <c r="C270" s="239" t="s">
        <v>660</v>
      </c>
      <c r="D270" s="239" t="s">
        <v>661</v>
      </c>
      <c r="E270" s="239">
        <v>62199.46</v>
      </c>
      <c r="F270" s="239">
        <v>428.77</v>
      </c>
      <c r="G270" s="239"/>
      <c r="H270" s="238">
        <v>0</v>
      </c>
      <c r="I270" s="238">
        <v>2170.3</v>
      </c>
      <c r="J270" s="238">
        <v>0</v>
      </c>
      <c r="K270" s="238">
        <v>988.98</v>
      </c>
      <c r="L270" s="238">
        <v>0</v>
      </c>
      <c r="M270" s="238">
        <v>0</v>
      </c>
      <c r="N270" s="238">
        <v>0</v>
      </c>
      <c r="O270" s="238">
        <v>0</v>
      </c>
      <c r="P270" s="239">
        <v>3159.28</v>
      </c>
      <c r="Q270" s="239">
        <v>0</v>
      </c>
      <c r="R270" s="239">
        <f t="shared" si="9"/>
        <v>65787.51</v>
      </c>
      <c r="S270" s="238"/>
    </row>
    <row r="271" spans="1:19" s="240" customFormat="1" ht="12.75" hidden="1" outlineLevel="1">
      <c r="A271" s="238" t="s">
        <v>662</v>
      </c>
      <c r="B271" s="239"/>
      <c r="C271" s="239" t="s">
        <v>663</v>
      </c>
      <c r="D271" s="239" t="s">
        <v>664</v>
      </c>
      <c r="E271" s="239">
        <v>689490.62</v>
      </c>
      <c r="F271" s="239">
        <v>859.69</v>
      </c>
      <c r="G271" s="239"/>
      <c r="H271" s="238">
        <v>0</v>
      </c>
      <c r="I271" s="238">
        <v>1447.72</v>
      </c>
      <c r="J271" s="238">
        <v>0</v>
      </c>
      <c r="K271" s="238">
        <v>0</v>
      </c>
      <c r="L271" s="238">
        <v>0</v>
      </c>
      <c r="M271" s="238">
        <v>287520.85</v>
      </c>
      <c r="N271" s="238">
        <v>154.49</v>
      </c>
      <c r="O271" s="238">
        <v>0</v>
      </c>
      <c r="P271" s="239">
        <v>289123.06</v>
      </c>
      <c r="Q271" s="239">
        <v>0</v>
      </c>
      <c r="R271" s="239">
        <f t="shared" si="9"/>
        <v>979473.3699999999</v>
      </c>
      <c r="S271" s="238"/>
    </row>
    <row r="272" spans="1:19" s="240" customFormat="1" ht="12.75" hidden="1" outlineLevel="1">
      <c r="A272" s="238" t="s">
        <v>665</v>
      </c>
      <c r="B272" s="239"/>
      <c r="C272" s="239" t="s">
        <v>666</v>
      </c>
      <c r="D272" s="239" t="s">
        <v>667</v>
      </c>
      <c r="E272" s="239">
        <v>59070.29</v>
      </c>
      <c r="F272" s="239">
        <v>25668.48</v>
      </c>
      <c r="G272" s="239"/>
      <c r="H272" s="238">
        <v>0</v>
      </c>
      <c r="I272" s="238">
        <v>0</v>
      </c>
      <c r="J272" s="238">
        <v>0</v>
      </c>
      <c r="K272" s="238">
        <v>0</v>
      </c>
      <c r="L272" s="238">
        <v>0</v>
      </c>
      <c r="M272" s="238">
        <v>0</v>
      </c>
      <c r="N272" s="238">
        <v>0</v>
      </c>
      <c r="O272" s="238">
        <v>0</v>
      </c>
      <c r="P272" s="239">
        <v>0</v>
      </c>
      <c r="Q272" s="239">
        <v>0</v>
      </c>
      <c r="R272" s="239">
        <f t="shared" si="9"/>
        <v>84738.77</v>
      </c>
      <c r="S272" s="238"/>
    </row>
    <row r="273" spans="1:19" s="240" customFormat="1" ht="12.75" hidden="1" outlineLevel="1">
      <c r="A273" s="238" t="s">
        <v>668</v>
      </c>
      <c r="B273" s="239"/>
      <c r="C273" s="239" t="s">
        <v>669</v>
      </c>
      <c r="D273" s="239" t="s">
        <v>670</v>
      </c>
      <c r="E273" s="239">
        <v>106608.84</v>
      </c>
      <c r="F273" s="239">
        <v>0</v>
      </c>
      <c r="G273" s="239"/>
      <c r="H273" s="238">
        <v>0</v>
      </c>
      <c r="I273" s="238">
        <v>0</v>
      </c>
      <c r="J273" s="238">
        <v>0</v>
      </c>
      <c r="K273" s="238">
        <v>0</v>
      </c>
      <c r="L273" s="238">
        <v>0</v>
      </c>
      <c r="M273" s="238">
        <v>0</v>
      </c>
      <c r="N273" s="238">
        <v>0</v>
      </c>
      <c r="O273" s="238">
        <v>0</v>
      </c>
      <c r="P273" s="239">
        <v>0</v>
      </c>
      <c r="Q273" s="239">
        <v>0</v>
      </c>
      <c r="R273" s="239">
        <f t="shared" si="9"/>
        <v>106608.84</v>
      </c>
      <c r="S273" s="238"/>
    </row>
    <row r="274" spans="1:19" s="240" customFormat="1" ht="12.75" hidden="1" outlineLevel="1">
      <c r="A274" s="238" t="s">
        <v>671</v>
      </c>
      <c r="B274" s="239"/>
      <c r="C274" s="239" t="s">
        <v>672</v>
      </c>
      <c r="D274" s="239" t="s">
        <v>673</v>
      </c>
      <c r="E274" s="239">
        <v>222450.18</v>
      </c>
      <c r="F274" s="239">
        <v>63</v>
      </c>
      <c r="G274" s="239"/>
      <c r="H274" s="238">
        <v>0</v>
      </c>
      <c r="I274" s="238">
        <v>0</v>
      </c>
      <c r="J274" s="238">
        <v>0</v>
      </c>
      <c r="K274" s="238">
        <v>0</v>
      </c>
      <c r="L274" s="238">
        <v>0</v>
      </c>
      <c r="M274" s="238">
        <v>0</v>
      </c>
      <c r="N274" s="238">
        <v>0</v>
      </c>
      <c r="O274" s="238">
        <v>0</v>
      </c>
      <c r="P274" s="239">
        <v>0</v>
      </c>
      <c r="Q274" s="239">
        <v>0</v>
      </c>
      <c r="R274" s="239">
        <f t="shared" si="9"/>
        <v>222513.18</v>
      </c>
      <c r="S274" s="238"/>
    </row>
    <row r="275" spans="1:19" s="240" customFormat="1" ht="12.75" hidden="1" outlineLevel="1">
      <c r="A275" s="238" t="s">
        <v>674</v>
      </c>
      <c r="B275" s="239"/>
      <c r="C275" s="239" t="s">
        <v>675</v>
      </c>
      <c r="D275" s="239" t="s">
        <v>676</v>
      </c>
      <c r="E275" s="239">
        <v>1698.4</v>
      </c>
      <c r="F275" s="239">
        <v>0</v>
      </c>
      <c r="G275" s="239"/>
      <c r="H275" s="238">
        <v>0</v>
      </c>
      <c r="I275" s="238">
        <v>0</v>
      </c>
      <c r="J275" s="238">
        <v>0</v>
      </c>
      <c r="K275" s="238">
        <v>0</v>
      </c>
      <c r="L275" s="238">
        <v>0</v>
      </c>
      <c r="M275" s="238">
        <v>0</v>
      </c>
      <c r="N275" s="238">
        <v>0</v>
      </c>
      <c r="O275" s="238">
        <v>0</v>
      </c>
      <c r="P275" s="239">
        <v>0</v>
      </c>
      <c r="Q275" s="239">
        <v>0</v>
      </c>
      <c r="R275" s="239">
        <f t="shared" si="9"/>
        <v>1698.4</v>
      </c>
      <c r="S275" s="238"/>
    </row>
    <row r="276" spans="1:19" s="240" customFormat="1" ht="12.75" hidden="1" outlineLevel="1">
      <c r="A276" s="238" t="s">
        <v>677</v>
      </c>
      <c r="B276" s="239"/>
      <c r="C276" s="239" t="s">
        <v>678</v>
      </c>
      <c r="D276" s="239" t="s">
        <v>679</v>
      </c>
      <c r="E276" s="239">
        <v>5192</v>
      </c>
      <c r="F276" s="239">
        <v>0</v>
      </c>
      <c r="G276" s="239"/>
      <c r="H276" s="238">
        <v>590</v>
      </c>
      <c r="I276" s="238">
        <v>0</v>
      </c>
      <c r="J276" s="238">
        <v>0</v>
      </c>
      <c r="K276" s="238">
        <v>0</v>
      </c>
      <c r="L276" s="238">
        <v>0</v>
      </c>
      <c r="M276" s="238">
        <v>0</v>
      </c>
      <c r="N276" s="238">
        <v>0</v>
      </c>
      <c r="O276" s="238">
        <v>0</v>
      </c>
      <c r="P276" s="239">
        <v>590</v>
      </c>
      <c r="Q276" s="239">
        <v>0</v>
      </c>
      <c r="R276" s="239">
        <f t="shared" si="9"/>
        <v>5782</v>
      </c>
      <c r="S276" s="238"/>
    </row>
    <row r="277" spans="1:19" s="240" customFormat="1" ht="12.75" hidden="1" outlineLevel="1">
      <c r="A277" s="238" t="s">
        <v>680</v>
      </c>
      <c r="B277" s="239"/>
      <c r="C277" s="239" t="s">
        <v>681</v>
      </c>
      <c r="D277" s="239" t="s">
        <v>682</v>
      </c>
      <c r="E277" s="239">
        <v>93668.3</v>
      </c>
      <c r="F277" s="239">
        <v>210.87</v>
      </c>
      <c r="G277" s="239"/>
      <c r="H277" s="238">
        <v>0</v>
      </c>
      <c r="I277" s="238">
        <v>1828.41</v>
      </c>
      <c r="J277" s="238">
        <v>35.02</v>
      </c>
      <c r="K277" s="238">
        <v>32.34</v>
      </c>
      <c r="L277" s="238">
        <v>0</v>
      </c>
      <c r="M277" s="238">
        <v>0</v>
      </c>
      <c r="N277" s="238">
        <v>197.28</v>
      </c>
      <c r="O277" s="238">
        <v>4353.08</v>
      </c>
      <c r="P277" s="239">
        <v>6446.13</v>
      </c>
      <c r="Q277" s="239">
        <v>0</v>
      </c>
      <c r="R277" s="239">
        <f t="shared" si="9"/>
        <v>100325.3</v>
      </c>
      <c r="S277" s="238"/>
    </row>
    <row r="278" spans="1:19" s="240" customFormat="1" ht="12.75" hidden="1" outlineLevel="1">
      <c r="A278" s="238" t="s">
        <v>689</v>
      </c>
      <c r="B278" s="239"/>
      <c r="C278" s="239" t="s">
        <v>690</v>
      </c>
      <c r="D278" s="239" t="s">
        <v>691</v>
      </c>
      <c r="E278" s="239">
        <v>9623.56</v>
      </c>
      <c r="F278" s="239">
        <v>0</v>
      </c>
      <c r="G278" s="239"/>
      <c r="H278" s="238">
        <v>514.7</v>
      </c>
      <c r="I278" s="238">
        <v>0</v>
      </c>
      <c r="J278" s="238">
        <v>0</v>
      </c>
      <c r="K278" s="238">
        <v>0</v>
      </c>
      <c r="L278" s="238">
        <v>0</v>
      </c>
      <c r="M278" s="238">
        <v>0</v>
      </c>
      <c r="N278" s="238">
        <v>0</v>
      </c>
      <c r="O278" s="238">
        <v>0</v>
      </c>
      <c r="P278" s="239">
        <v>514.7</v>
      </c>
      <c r="Q278" s="239">
        <v>0</v>
      </c>
      <c r="R278" s="239">
        <f t="shared" si="9"/>
        <v>10138.26</v>
      </c>
      <c r="S278" s="238"/>
    </row>
    <row r="279" spans="1:19" s="240" customFormat="1" ht="12.75" hidden="1" outlineLevel="1">
      <c r="A279" s="238" t="s">
        <v>692</v>
      </c>
      <c r="B279" s="239"/>
      <c r="C279" s="239" t="s">
        <v>693</v>
      </c>
      <c r="D279" s="239" t="s">
        <v>694</v>
      </c>
      <c r="E279" s="239">
        <v>4853.5</v>
      </c>
      <c r="F279" s="239">
        <v>0</v>
      </c>
      <c r="G279" s="239"/>
      <c r="H279" s="238">
        <v>0</v>
      </c>
      <c r="I279" s="238">
        <v>0</v>
      </c>
      <c r="J279" s="238">
        <v>0</v>
      </c>
      <c r="K279" s="238">
        <v>60</v>
      </c>
      <c r="L279" s="238">
        <v>0</v>
      </c>
      <c r="M279" s="238">
        <v>0</v>
      </c>
      <c r="N279" s="238">
        <v>0</v>
      </c>
      <c r="O279" s="238">
        <v>0</v>
      </c>
      <c r="P279" s="239">
        <v>60</v>
      </c>
      <c r="Q279" s="239">
        <v>0</v>
      </c>
      <c r="R279" s="239">
        <f t="shared" si="9"/>
        <v>4913.5</v>
      </c>
      <c r="S279" s="238"/>
    </row>
    <row r="280" spans="1:19" s="240" customFormat="1" ht="12.75" hidden="1" outlineLevel="1">
      <c r="A280" s="238" t="s">
        <v>695</v>
      </c>
      <c r="B280" s="239"/>
      <c r="C280" s="239" t="s">
        <v>696</v>
      </c>
      <c r="D280" s="239" t="s">
        <v>697</v>
      </c>
      <c r="E280" s="239">
        <v>2602685.19</v>
      </c>
      <c r="F280" s="239">
        <v>26576.47</v>
      </c>
      <c r="G280" s="239"/>
      <c r="H280" s="238">
        <v>72554.61</v>
      </c>
      <c r="I280" s="238">
        <v>0</v>
      </c>
      <c r="J280" s="238">
        <v>2160</v>
      </c>
      <c r="K280" s="238">
        <v>360</v>
      </c>
      <c r="L280" s="238">
        <v>0</v>
      </c>
      <c r="M280" s="238">
        <v>25899.6</v>
      </c>
      <c r="N280" s="238">
        <v>540</v>
      </c>
      <c r="O280" s="238">
        <v>18497.13</v>
      </c>
      <c r="P280" s="239">
        <v>120011.34</v>
      </c>
      <c r="Q280" s="239">
        <v>0</v>
      </c>
      <c r="R280" s="239">
        <f t="shared" si="9"/>
        <v>2749273</v>
      </c>
      <c r="S280" s="238"/>
    </row>
    <row r="281" spans="1:19" s="240" customFormat="1" ht="12.75" hidden="1" outlineLevel="1">
      <c r="A281" s="238" t="s">
        <v>701</v>
      </c>
      <c r="B281" s="239"/>
      <c r="C281" s="239" t="s">
        <v>702</v>
      </c>
      <c r="D281" s="239" t="s">
        <v>703</v>
      </c>
      <c r="E281" s="239">
        <v>150</v>
      </c>
      <c r="F281" s="239">
        <v>0</v>
      </c>
      <c r="G281" s="239"/>
      <c r="H281" s="238">
        <v>0</v>
      </c>
      <c r="I281" s="238">
        <v>0</v>
      </c>
      <c r="J281" s="238">
        <v>0</v>
      </c>
      <c r="K281" s="238">
        <v>0</v>
      </c>
      <c r="L281" s="238">
        <v>0</v>
      </c>
      <c r="M281" s="238">
        <v>0</v>
      </c>
      <c r="N281" s="238">
        <v>0</v>
      </c>
      <c r="O281" s="238">
        <v>0</v>
      </c>
      <c r="P281" s="239">
        <v>0</v>
      </c>
      <c r="Q281" s="239">
        <v>0</v>
      </c>
      <c r="R281" s="239">
        <f t="shared" si="9"/>
        <v>150</v>
      </c>
      <c r="S281" s="238"/>
    </row>
    <row r="282" spans="1:19" s="240" customFormat="1" ht="12.75" hidden="1" outlineLevel="1">
      <c r="A282" s="238" t="s">
        <v>707</v>
      </c>
      <c r="B282" s="239"/>
      <c r="C282" s="239" t="s">
        <v>708</v>
      </c>
      <c r="D282" s="239" t="s">
        <v>709</v>
      </c>
      <c r="E282" s="239">
        <v>3723</v>
      </c>
      <c r="F282" s="239">
        <v>28635</v>
      </c>
      <c r="G282" s="239"/>
      <c r="H282" s="238">
        <v>0</v>
      </c>
      <c r="I282" s="238">
        <v>0</v>
      </c>
      <c r="J282" s="238">
        <v>0</v>
      </c>
      <c r="K282" s="238">
        <v>0</v>
      </c>
      <c r="L282" s="238">
        <v>0</v>
      </c>
      <c r="M282" s="238">
        <v>0</v>
      </c>
      <c r="N282" s="238">
        <v>0</v>
      </c>
      <c r="O282" s="238">
        <v>0</v>
      </c>
      <c r="P282" s="239">
        <v>0</v>
      </c>
      <c r="Q282" s="239">
        <v>0</v>
      </c>
      <c r="R282" s="239">
        <f t="shared" si="9"/>
        <v>32358</v>
      </c>
      <c r="S282" s="238"/>
    </row>
    <row r="283" spans="1:19" s="240" customFormat="1" ht="12.75" hidden="1" outlineLevel="1">
      <c r="A283" s="238" t="s">
        <v>716</v>
      </c>
      <c r="B283" s="239"/>
      <c r="C283" s="239" t="s">
        <v>717</v>
      </c>
      <c r="D283" s="239" t="s">
        <v>718</v>
      </c>
      <c r="E283" s="239">
        <v>6375.5</v>
      </c>
      <c r="F283" s="239">
        <v>50</v>
      </c>
      <c r="G283" s="239"/>
      <c r="H283" s="238">
        <v>18.83</v>
      </c>
      <c r="I283" s="238">
        <v>0</v>
      </c>
      <c r="J283" s="238">
        <v>0</v>
      </c>
      <c r="K283" s="238">
        <v>0</v>
      </c>
      <c r="L283" s="238">
        <v>0</v>
      </c>
      <c r="M283" s="238">
        <v>0</v>
      </c>
      <c r="N283" s="238">
        <v>0</v>
      </c>
      <c r="O283" s="238">
        <v>0</v>
      </c>
      <c r="P283" s="239">
        <v>18.83</v>
      </c>
      <c r="Q283" s="239">
        <v>0</v>
      </c>
      <c r="R283" s="239">
        <f t="shared" si="9"/>
        <v>6444.33</v>
      </c>
      <c r="S283" s="238"/>
    </row>
    <row r="284" spans="1:19" s="240" customFormat="1" ht="12.75" hidden="1" outlineLevel="1">
      <c r="A284" s="238" t="s">
        <v>719</v>
      </c>
      <c r="B284" s="239"/>
      <c r="C284" s="239" t="s">
        <v>720</v>
      </c>
      <c r="D284" s="239" t="s">
        <v>721</v>
      </c>
      <c r="E284" s="239">
        <v>-2454.96</v>
      </c>
      <c r="F284" s="239">
        <v>0</v>
      </c>
      <c r="G284" s="239"/>
      <c r="H284" s="238">
        <v>0</v>
      </c>
      <c r="I284" s="238">
        <v>0</v>
      </c>
      <c r="J284" s="238">
        <v>0</v>
      </c>
      <c r="K284" s="238">
        <v>0</v>
      </c>
      <c r="L284" s="238">
        <v>0</v>
      </c>
      <c r="M284" s="238">
        <v>0</v>
      </c>
      <c r="N284" s="238">
        <v>0</v>
      </c>
      <c r="O284" s="238">
        <v>0</v>
      </c>
      <c r="P284" s="239">
        <v>0</v>
      </c>
      <c r="Q284" s="239">
        <v>0</v>
      </c>
      <c r="R284" s="239">
        <f t="shared" si="9"/>
        <v>-2454.96</v>
      </c>
      <c r="S284" s="238"/>
    </row>
    <row r="285" spans="1:19" s="240" customFormat="1" ht="12.75" hidden="1" outlineLevel="1">
      <c r="A285" s="238" t="s">
        <v>722</v>
      </c>
      <c r="B285" s="239"/>
      <c r="C285" s="239" t="s">
        <v>723</v>
      </c>
      <c r="D285" s="239" t="s">
        <v>724</v>
      </c>
      <c r="E285" s="239">
        <v>94525.97</v>
      </c>
      <c r="F285" s="239">
        <v>0</v>
      </c>
      <c r="G285" s="239"/>
      <c r="H285" s="238">
        <v>0</v>
      </c>
      <c r="I285" s="238">
        <v>0</v>
      </c>
      <c r="J285" s="238">
        <v>0</v>
      </c>
      <c r="K285" s="238">
        <v>0</v>
      </c>
      <c r="L285" s="238">
        <v>0</v>
      </c>
      <c r="M285" s="238">
        <v>0</v>
      </c>
      <c r="N285" s="238">
        <v>0</v>
      </c>
      <c r="O285" s="238">
        <v>0</v>
      </c>
      <c r="P285" s="239">
        <v>0</v>
      </c>
      <c r="Q285" s="239">
        <v>0</v>
      </c>
      <c r="R285" s="239">
        <f t="shared" si="9"/>
        <v>94525.97</v>
      </c>
      <c r="S285" s="238"/>
    </row>
    <row r="286" spans="1:19" s="240" customFormat="1" ht="12.75" hidden="1" outlineLevel="1">
      <c r="A286" s="238" t="s">
        <v>728</v>
      </c>
      <c r="B286" s="239"/>
      <c r="C286" s="239" t="s">
        <v>729</v>
      </c>
      <c r="D286" s="239" t="s">
        <v>730</v>
      </c>
      <c r="E286" s="239">
        <v>24703.95</v>
      </c>
      <c r="F286" s="239">
        <v>0</v>
      </c>
      <c r="G286" s="239"/>
      <c r="H286" s="238">
        <v>0</v>
      </c>
      <c r="I286" s="238">
        <v>0</v>
      </c>
      <c r="J286" s="238">
        <v>0</v>
      </c>
      <c r="K286" s="238">
        <v>0</v>
      </c>
      <c r="L286" s="238">
        <v>0</v>
      </c>
      <c r="M286" s="238">
        <v>0</v>
      </c>
      <c r="N286" s="238">
        <v>0</v>
      </c>
      <c r="O286" s="238">
        <v>0</v>
      </c>
      <c r="P286" s="239">
        <v>0</v>
      </c>
      <c r="Q286" s="239">
        <v>0</v>
      </c>
      <c r="R286" s="239">
        <f t="shared" si="9"/>
        <v>24703.95</v>
      </c>
      <c r="S286" s="238"/>
    </row>
    <row r="287" spans="1:19" s="240" customFormat="1" ht="12.75" hidden="1" outlineLevel="1">
      <c r="A287" s="238" t="s">
        <v>731</v>
      </c>
      <c r="B287" s="239"/>
      <c r="C287" s="239" t="s">
        <v>732</v>
      </c>
      <c r="D287" s="239" t="s">
        <v>733</v>
      </c>
      <c r="E287" s="239">
        <v>52243.69</v>
      </c>
      <c r="F287" s="239">
        <v>0</v>
      </c>
      <c r="G287" s="239"/>
      <c r="H287" s="238">
        <v>0</v>
      </c>
      <c r="I287" s="238">
        <v>0</v>
      </c>
      <c r="J287" s="238">
        <v>0</v>
      </c>
      <c r="K287" s="238">
        <v>0</v>
      </c>
      <c r="L287" s="238">
        <v>0</v>
      </c>
      <c r="M287" s="238">
        <v>0</v>
      </c>
      <c r="N287" s="238">
        <v>0</v>
      </c>
      <c r="O287" s="238">
        <v>0</v>
      </c>
      <c r="P287" s="239">
        <v>0</v>
      </c>
      <c r="Q287" s="239">
        <v>0</v>
      </c>
      <c r="R287" s="239">
        <f t="shared" si="9"/>
        <v>52243.69</v>
      </c>
      <c r="S287" s="238"/>
    </row>
    <row r="288" spans="1:19" s="240" customFormat="1" ht="12.75" hidden="1" outlineLevel="1">
      <c r="A288" s="238" t="s">
        <v>737</v>
      </c>
      <c r="B288" s="239"/>
      <c r="C288" s="239" t="s">
        <v>738</v>
      </c>
      <c r="D288" s="239" t="s">
        <v>739</v>
      </c>
      <c r="E288" s="239">
        <v>-135563.94</v>
      </c>
      <c r="F288" s="239">
        <v>13500.08</v>
      </c>
      <c r="G288" s="239"/>
      <c r="H288" s="238">
        <v>0</v>
      </c>
      <c r="I288" s="238">
        <v>0</v>
      </c>
      <c r="J288" s="238">
        <v>0</v>
      </c>
      <c r="K288" s="238">
        <v>0</v>
      </c>
      <c r="L288" s="238">
        <v>0</v>
      </c>
      <c r="M288" s="238">
        <v>0</v>
      </c>
      <c r="N288" s="238">
        <v>0</v>
      </c>
      <c r="O288" s="238">
        <v>7713.33</v>
      </c>
      <c r="P288" s="239">
        <v>7713.33</v>
      </c>
      <c r="Q288" s="239">
        <v>0</v>
      </c>
      <c r="R288" s="239">
        <f t="shared" si="9"/>
        <v>-114350.53</v>
      </c>
      <c r="S288" s="238"/>
    </row>
    <row r="289" spans="1:19" s="240" customFormat="1" ht="12.75" hidden="1" outlineLevel="1">
      <c r="A289" s="238" t="s">
        <v>740</v>
      </c>
      <c r="B289" s="239"/>
      <c r="C289" s="239" t="s">
        <v>741</v>
      </c>
      <c r="D289" s="239" t="s">
        <v>742</v>
      </c>
      <c r="E289" s="239">
        <v>-28.12</v>
      </c>
      <c r="F289" s="239">
        <v>0</v>
      </c>
      <c r="G289" s="239"/>
      <c r="H289" s="238">
        <v>0</v>
      </c>
      <c r="I289" s="238">
        <v>0</v>
      </c>
      <c r="J289" s="238">
        <v>0</v>
      </c>
      <c r="K289" s="238">
        <v>0</v>
      </c>
      <c r="L289" s="238">
        <v>0</v>
      </c>
      <c r="M289" s="238">
        <v>0</v>
      </c>
      <c r="N289" s="238">
        <v>0</v>
      </c>
      <c r="O289" s="238">
        <v>0</v>
      </c>
      <c r="P289" s="239">
        <v>0</v>
      </c>
      <c r="Q289" s="239">
        <v>0</v>
      </c>
      <c r="R289" s="239">
        <f t="shared" si="9"/>
        <v>-28.12</v>
      </c>
      <c r="S289" s="238"/>
    </row>
    <row r="290" spans="1:19" s="240" customFormat="1" ht="12.75" hidden="1" outlineLevel="1">
      <c r="A290" s="238" t="s">
        <v>743</v>
      </c>
      <c r="B290" s="239"/>
      <c r="C290" s="239" t="s">
        <v>744</v>
      </c>
      <c r="D290" s="239" t="s">
        <v>745</v>
      </c>
      <c r="E290" s="239">
        <v>3363.03</v>
      </c>
      <c r="F290" s="239">
        <v>0</v>
      </c>
      <c r="G290" s="239"/>
      <c r="H290" s="238">
        <v>0</v>
      </c>
      <c r="I290" s="238">
        <v>0</v>
      </c>
      <c r="J290" s="238">
        <v>0</v>
      </c>
      <c r="K290" s="238">
        <v>0</v>
      </c>
      <c r="L290" s="238">
        <v>0</v>
      </c>
      <c r="M290" s="238">
        <v>0</v>
      </c>
      <c r="N290" s="238">
        <v>0</v>
      </c>
      <c r="O290" s="238">
        <v>0</v>
      </c>
      <c r="P290" s="239">
        <v>0</v>
      </c>
      <c r="Q290" s="239">
        <v>0</v>
      </c>
      <c r="R290" s="239">
        <f t="shared" si="9"/>
        <v>3363.03</v>
      </c>
      <c r="S290" s="238"/>
    </row>
    <row r="291" spans="1:19" s="240" customFormat="1" ht="12.75" hidden="1" outlineLevel="1">
      <c r="A291" s="238" t="s">
        <v>746</v>
      </c>
      <c r="B291" s="239"/>
      <c r="C291" s="239" t="s">
        <v>747</v>
      </c>
      <c r="D291" s="239" t="s">
        <v>748</v>
      </c>
      <c r="E291" s="239">
        <v>1001193.94</v>
      </c>
      <c r="F291" s="239">
        <v>38466.2</v>
      </c>
      <c r="G291" s="239"/>
      <c r="H291" s="238">
        <v>0</v>
      </c>
      <c r="I291" s="238">
        <v>0</v>
      </c>
      <c r="J291" s="238">
        <v>0</v>
      </c>
      <c r="K291" s="238">
        <v>0</v>
      </c>
      <c r="L291" s="238">
        <v>0</v>
      </c>
      <c r="M291" s="238">
        <v>0</v>
      </c>
      <c r="N291" s="238">
        <v>555</v>
      </c>
      <c r="O291" s="238">
        <v>555.4</v>
      </c>
      <c r="P291" s="239">
        <v>1110.4</v>
      </c>
      <c r="Q291" s="239">
        <v>0</v>
      </c>
      <c r="R291" s="239">
        <f t="shared" si="9"/>
        <v>1040770.5399999999</v>
      </c>
      <c r="S291" s="238"/>
    </row>
    <row r="292" spans="1:19" s="240" customFormat="1" ht="12.75" hidden="1" outlineLevel="1">
      <c r="A292" s="238" t="s">
        <v>749</v>
      </c>
      <c r="B292" s="239"/>
      <c r="C292" s="239" t="s">
        <v>750</v>
      </c>
      <c r="D292" s="239" t="s">
        <v>751</v>
      </c>
      <c r="E292" s="239">
        <v>1140416.83</v>
      </c>
      <c r="F292" s="239">
        <v>9100</v>
      </c>
      <c r="G292" s="239"/>
      <c r="H292" s="238">
        <v>0</v>
      </c>
      <c r="I292" s="238">
        <v>0</v>
      </c>
      <c r="J292" s="238">
        <v>0</v>
      </c>
      <c r="K292" s="238">
        <v>0</v>
      </c>
      <c r="L292" s="238">
        <v>0</v>
      </c>
      <c r="M292" s="238">
        <v>0</v>
      </c>
      <c r="N292" s="238">
        <v>0</v>
      </c>
      <c r="O292" s="238">
        <v>71005.3</v>
      </c>
      <c r="P292" s="239">
        <v>71005.3</v>
      </c>
      <c r="Q292" s="239">
        <v>0</v>
      </c>
      <c r="R292" s="239">
        <f t="shared" si="9"/>
        <v>1220522.1300000001</v>
      </c>
      <c r="S292" s="238"/>
    </row>
    <row r="293" spans="1:19" s="240" customFormat="1" ht="12.75" hidden="1" outlineLevel="1">
      <c r="A293" s="238" t="s">
        <v>752</v>
      </c>
      <c r="B293" s="239"/>
      <c r="C293" s="239" t="s">
        <v>753</v>
      </c>
      <c r="D293" s="239" t="s">
        <v>754</v>
      </c>
      <c r="E293" s="239">
        <v>17892.29</v>
      </c>
      <c r="F293" s="239">
        <v>0</v>
      </c>
      <c r="G293" s="239"/>
      <c r="H293" s="238">
        <v>0</v>
      </c>
      <c r="I293" s="238">
        <v>0</v>
      </c>
      <c r="J293" s="238">
        <v>0</v>
      </c>
      <c r="K293" s="238">
        <v>0</v>
      </c>
      <c r="L293" s="238">
        <v>0</v>
      </c>
      <c r="M293" s="238">
        <v>0</v>
      </c>
      <c r="N293" s="238">
        <v>0</v>
      </c>
      <c r="O293" s="238">
        <v>0</v>
      </c>
      <c r="P293" s="239">
        <v>0</v>
      </c>
      <c r="Q293" s="239">
        <v>0</v>
      </c>
      <c r="R293" s="239">
        <f t="shared" si="9"/>
        <v>17892.29</v>
      </c>
      <c r="S293" s="238"/>
    </row>
    <row r="294" spans="1:19" s="240" customFormat="1" ht="12.75" hidden="1" outlineLevel="1">
      <c r="A294" s="238" t="s">
        <v>755</v>
      </c>
      <c r="B294" s="239"/>
      <c r="C294" s="239" t="s">
        <v>756</v>
      </c>
      <c r="D294" s="239" t="s">
        <v>757</v>
      </c>
      <c r="E294" s="239">
        <v>3007.5</v>
      </c>
      <c r="F294" s="239">
        <v>0</v>
      </c>
      <c r="G294" s="239"/>
      <c r="H294" s="238">
        <v>0</v>
      </c>
      <c r="I294" s="238">
        <v>0</v>
      </c>
      <c r="J294" s="238">
        <v>0</v>
      </c>
      <c r="K294" s="238">
        <v>0</v>
      </c>
      <c r="L294" s="238">
        <v>0</v>
      </c>
      <c r="M294" s="238">
        <v>0</v>
      </c>
      <c r="N294" s="238">
        <v>0</v>
      </c>
      <c r="O294" s="238">
        <v>0</v>
      </c>
      <c r="P294" s="239">
        <v>0</v>
      </c>
      <c r="Q294" s="239">
        <v>0</v>
      </c>
      <c r="R294" s="239">
        <f t="shared" si="9"/>
        <v>3007.5</v>
      </c>
      <c r="S294" s="238"/>
    </row>
    <row r="295" spans="1:19" s="240" customFormat="1" ht="12.75" hidden="1" outlineLevel="1">
      <c r="A295" s="238" t="s">
        <v>758</v>
      </c>
      <c r="B295" s="239"/>
      <c r="C295" s="239" t="s">
        <v>759</v>
      </c>
      <c r="D295" s="239" t="s">
        <v>760</v>
      </c>
      <c r="E295" s="239">
        <v>117807.17</v>
      </c>
      <c r="F295" s="239">
        <v>0</v>
      </c>
      <c r="G295" s="239"/>
      <c r="H295" s="238">
        <v>0</v>
      </c>
      <c r="I295" s="238">
        <v>0</v>
      </c>
      <c r="J295" s="238">
        <v>0</v>
      </c>
      <c r="K295" s="238">
        <v>0</v>
      </c>
      <c r="L295" s="238">
        <v>0</v>
      </c>
      <c r="M295" s="238">
        <v>0</v>
      </c>
      <c r="N295" s="238">
        <v>0</v>
      </c>
      <c r="O295" s="238">
        <v>0</v>
      </c>
      <c r="P295" s="239">
        <v>0</v>
      </c>
      <c r="Q295" s="239">
        <v>0</v>
      </c>
      <c r="R295" s="239">
        <f t="shared" si="9"/>
        <v>117807.17</v>
      </c>
      <c r="S295" s="238"/>
    </row>
    <row r="296" spans="1:19" s="240" customFormat="1" ht="12.75" hidden="1" outlineLevel="1">
      <c r="A296" s="238" t="s">
        <v>761</v>
      </c>
      <c r="B296" s="239"/>
      <c r="C296" s="239" t="s">
        <v>762</v>
      </c>
      <c r="D296" s="239" t="s">
        <v>763</v>
      </c>
      <c r="E296" s="239">
        <v>41955.91</v>
      </c>
      <c r="F296" s="239">
        <v>148.5</v>
      </c>
      <c r="G296" s="239"/>
      <c r="H296" s="238">
        <v>0</v>
      </c>
      <c r="I296" s="238">
        <v>0</v>
      </c>
      <c r="J296" s="238">
        <v>0</v>
      </c>
      <c r="K296" s="238">
        <v>57.75</v>
      </c>
      <c r="L296" s="238">
        <v>0</v>
      </c>
      <c r="M296" s="238">
        <v>0</v>
      </c>
      <c r="N296" s="238">
        <v>0</v>
      </c>
      <c r="O296" s="238">
        <v>412.5</v>
      </c>
      <c r="P296" s="239">
        <v>470.25</v>
      </c>
      <c r="Q296" s="239">
        <v>0</v>
      </c>
      <c r="R296" s="239">
        <f t="shared" si="9"/>
        <v>42574.66</v>
      </c>
      <c r="S296" s="238"/>
    </row>
    <row r="297" spans="1:19" s="240" customFormat="1" ht="12.75" hidden="1" outlineLevel="1">
      <c r="A297" s="238" t="s">
        <v>764</v>
      </c>
      <c r="B297" s="239"/>
      <c r="C297" s="239" t="s">
        <v>765</v>
      </c>
      <c r="D297" s="239" t="s">
        <v>766</v>
      </c>
      <c r="E297" s="239">
        <v>8217.84</v>
      </c>
      <c r="F297" s="239">
        <v>0</v>
      </c>
      <c r="G297" s="239"/>
      <c r="H297" s="238">
        <v>0</v>
      </c>
      <c r="I297" s="238">
        <v>0</v>
      </c>
      <c r="J297" s="238">
        <v>32.54</v>
      </c>
      <c r="K297" s="238">
        <v>0</v>
      </c>
      <c r="L297" s="238">
        <v>0</v>
      </c>
      <c r="M297" s="238">
        <v>0</v>
      </c>
      <c r="N297" s="238">
        <v>0</v>
      </c>
      <c r="O297" s="238">
        <v>0</v>
      </c>
      <c r="P297" s="239">
        <v>32.54</v>
      </c>
      <c r="Q297" s="239">
        <v>0</v>
      </c>
      <c r="R297" s="239">
        <f t="shared" si="9"/>
        <v>8250.380000000001</v>
      </c>
      <c r="S297" s="238"/>
    </row>
    <row r="298" spans="1:19" s="240" customFormat="1" ht="12.75" hidden="1" outlineLevel="1">
      <c r="A298" s="238" t="s">
        <v>767</v>
      </c>
      <c r="B298" s="239"/>
      <c r="C298" s="239" t="s">
        <v>768</v>
      </c>
      <c r="D298" s="239" t="s">
        <v>769</v>
      </c>
      <c r="E298" s="239">
        <v>6290.02</v>
      </c>
      <c r="F298" s="239">
        <v>0</v>
      </c>
      <c r="G298" s="239"/>
      <c r="H298" s="238">
        <v>0</v>
      </c>
      <c r="I298" s="238">
        <v>0</v>
      </c>
      <c r="J298" s="238">
        <v>0</v>
      </c>
      <c r="K298" s="238">
        <v>0</v>
      </c>
      <c r="L298" s="238">
        <v>0</v>
      </c>
      <c r="M298" s="238">
        <v>0</v>
      </c>
      <c r="N298" s="238">
        <v>0</v>
      </c>
      <c r="O298" s="238">
        <v>0</v>
      </c>
      <c r="P298" s="239">
        <v>0</v>
      </c>
      <c r="Q298" s="239">
        <v>0</v>
      </c>
      <c r="R298" s="239">
        <f t="shared" si="9"/>
        <v>6290.02</v>
      </c>
      <c r="S298" s="238"/>
    </row>
    <row r="299" spans="1:19" s="240" customFormat="1" ht="12.75" hidden="1" outlineLevel="1">
      <c r="A299" s="238" t="s">
        <v>773</v>
      </c>
      <c r="B299" s="239"/>
      <c r="C299" s="239" t="s">
        <v>774</v>
      </c>
      <c r="D299" s="239" t="s">
        <v>775</v>
      </c>
      <c r="E299" s="239">
        <v>34703.79</v>
      </c>
      <c r="F299" s="239">
        <v>157.77</v>
      </c>
      <c r="G299" s="239"/>
      <c r="H299" s="238">
        <v>0</v>
      </c>
      <c r="I299" s="238">
        <v>0</v>
      </c>
      <c r="J299" s="238">
        <v>0</v>
      </c>
      <c r="K299" s="238">
        <v>0</v>
      </c>
      <c r="L299" s="238">
        <v>0</v>
      </c>
      <c r="M299" s="238">
        <v>0</v>
      </c>
      <c r="N299" s="238">
        <v>0</v>
      </c>
      <c r="O299" s="238">
        <v>4704.74</v>
      </c>
      <c r="P299" s="239">
        <v>4704.74</v>
      </c>
      <c r="Q299" s="239">
        <v>0</v>
      </c>
      <c r="R299" s="239">
        <f t="shared" si="9"/>
        <v>39566.299999999996</v>
      </c>
      <c r="S299" s="238"/>
    </row>
    <row r="300" spans="1:19" s="240" customFormat="1" ht="12.75" hidden="1" outlineLevel="1">
      <c r="A300" s="238" t="s">
        <v>776</v>
      </c>
      <c r="B300" s="239"/>
      <c r="C300" s="239" t="s">
        <v>777</v>
      </c>
      <c r="D300" s="239" t="s">
        <v>778</v>
      </c>
      <c r="E300" s="239">
        <v>129138.09</v>
      </c>
      <c r="F300" s="239">
        <v>10450.68</v>
      </c>
      <c r="G300" s="239"/>
      <c r="H300" s="238">
        <v>0</v>
      </c>
      <c r="I300" s="238">
        <v>0</v>
      </c>
      <c r="J300" s="238">
        <v>0</v>
      </c>
      <c r="K300" s="238">
        <v>0</v>
      </c>
      <c r="L300" s="238">
        <v>0</v>
      </c>
      <c r="M300" s="238">
        <v>0</v>
      </c>
      <c r="N300" s="238">
        <v>0</v>
      </c>
      <c r="O300" s="238">
        <v>0</v>
      </c>
      <c r="P300" s="239">
        <v>0</v>
      </c>
      <c r="Q300" s="239">
        <v>0</v>
      </c>
      <c r="R300" s="239">
        <f t="shared" si="9"/>
        <v>139588.77</v>
      </c>
      <c r="S300" s="238"/>
    </row>
    <row r="301" spans="1:19" s="240" customFormat="1" ht="12.75" hidden="1" outlineLevel="1">
      <c r="A301" s="238" t="s">
        <v>779</v>
      </c>
      <c r="B301" s="239"/>
      <c r="C301" s="239" t="s">
        <v>780</v>
      </c>
      <c r="D301" s="239" t="s">
        <v>781</v>
      </c>
      <c r="E301" s="239">
        <v>210761.43</v>
      </c>
      <c r="F301" s="239">
        <v>324</v>
      </c>
      <c r="G301" s="239"/>
      <c r="H301" s="238">
        <v>0</v>
      </c>
      <c r="I301" s="238">
        <v>0</v>
      </c>
      <c r="J301" s="238">
        <v>0</v>
      </c>
      <c r="K301" s="238">
        <v>0</v>
      </c>
      <c r="L301" s="238">
        <v>0</v>
      </c>
      <c r="M301" s="238">
        <v>0</v>
      </c>
      <c r="N301" s="238">
        <v>0</v>
      </c>
      <c r="O301" s="238">
        <v>87223.77</v>
      </c>
      <c r="P301" s="239">
        <v>87223.77</v>
      </c>
      <c r="Q301" s="239">
        <v>0</v>
      </c>
      <c r="R301" s="239">
        <f t="shared" si="9"/>
        <v>298309.2</v>
      </c>
      <c r="S301" s="238"/>
    </row>
    <row r="302" spans="1:19" s="240" customFormat="1" ht="12.75" hidden="1" outlineLevel="1">
      <c r="A302" s="238" t="s">
        <v>782</v>
      </c>
      <c r="B302" s="239"/>
      <c r="C302" s="239" t="s">
        <v>783</v>
      </c>
      <c r="D302" s="239" t="s">
        <v>784</v>
      </c>
      <c r="E302" s="239">
        <v>15736.44</v>
      </c>
      <c r="F302" s="239">
        <v>0</v>
      </c>
      <c r="G302" s="239"/>
      <c r="H302" s="238">
        <v>0</v>
      </c>
      <c r="I302" s="238">
        <v>0</v>
      </c>
      <c r="J302" s="238">
        <v>0</v>
      </c>
      <c r="K302" s="238">
        <v>0</v>
      </c>
      <c r="L302" s="238">
        <v>0</v>
      </c>
      <c r="M302" s="238">
        <v>0</v>
      </c>
      <c r="N302" s="238">
        <v>0</v>
      </c>
      <c r="O302" s="238">
        <v>0</v>
      </c>
      <c r="P302" s="239">
        <v>0</v>
      </c>
      <c r="Q302" s="239">
        <v>0</v>
      </c>
      <c r="R302" s="239">
        <f t="shared" si="9"/>
        <v>15736.44</v>
      </c>
      <c r="S302" s="238"/>
    </row>
    <row r="303" spans="1:19" s="240" customFormat="1" ht="12.75" hidden="1" outlineLevel="1">
      <c r="A303" s="238" t="s">
        <v>785</v>
      </c>
      <c r="B303" s="239"/>
      <c r="C303" s="239" t="s">
        <v>786</v>
      </c>
      <c r="D303" s="239" t="s">
        <v>787</v>
      </c>
      <c r="E303" s="239">
        <v>83293.85</v>
      </c>
      <c r="F303" s="239">
        <v>0</v>
      </c>
      <c r="G303" s="239"/>
      <c r="H303" s="238">
        <v>0</v>
      </c>
      <c r="I303" s="238">
        <v>0</v>
      </c>
      <c r="J303" s="238">
        <v>0</v>
      </c>
      <c r="K303" s="238">
        <v>0</v>
      </c>
      <c r="L303" s="238">
        <v>0</v>
      </c>
      <c r="M303" s="238">
        <v>0</v>
      </c>
      <c r="N303" s="238">
        <v>0</v>
      </c>
      <c r="O303" s="238">
        <v>0</v>
      </c>
      <c r="P303" s="239">
        <v>0</v>
      </c>
      <c r="Q303" s="239">
        <v>0</v>
      </c>
      <c r="R303" s="239">
        <f t="shared" si="9"/>
        <v>83293.85</v>
      </c>
      <c r="S303" s="238"/>
    </row>
    <row r="304" spans="1:19" s="240" customFormat="1" ht="12.75" hidden="1" outlineLevel="1">
      <c r="A304" s="238" t="s">
        <v>788</v>
      </c>
      <c r="B304" s="239"/>
      <c r="C304" s="239" t="s">
        <v>789</v>
      </c>
      <c r="D304" s="239" t="s">
        <v>790</v>
      </c>
      <c r="E304" s="239">
        <v>420</v>
      </c>
      <c r="F304" s="239">
        <v>0</v>
      </c>
      <c r="G304" s="239"/>
      <c r="H304" s="238">
        <v>0</v>
      </c>
      <c r="I304" s="238">
        <v>0</v>
      </c>
      <c r="J304" s="238">
        <v>0</v>
      </c>
      <c r="K304" s="238">
        <v>0</v>
      </c>
      <c r="L304" s="238">
        <v>0</v>
      </c>
      <c r="M304" s="238">
        <v>0</v>
      </c>
      <c r="N304" s="238">
        <v>0</v>
      </c>
      <c r="O304" s="238">
        <v>0</v>
      </c>
      <c r="P304" s="239">
        <v>0</v>
      </c>
      <c r="Q304" s="239">
        <v>0</v>
      </c>
      <c r="R304" s="239">
        <f t="shared" si="9"/>
        <v>420</v>
      </c>
      <c r="S304" s="238"/>
    </row>
    <row r="305" spans="1:19" s="240" customFormat="1" ht="12.75" hidden="1" outlineLevel="1">
      <c r="A305" s="238" t="s">
        <v>794</v>
      </c>
      <c r="B305" s="239"/>
      <c r="C305" s="239" t="s">
        <v>795</v>
      </c>
      <c r="D305" s="239" t="s">
        <v>796</v>
      </c>
      <c r="E305" s="239">
        <v>4127.68</v>
      </c>
      <c r="F305" s="239">
        <v>0</v>
      </c>
      <c r="G305" s="239"/>
      <c r="H305" s="238">
        <v>0</v>
      </c>
      <c r="I305" s="238">
        <v>0</v>
      </c>
      <c r="J305" s="238">
        <v>0</v>
      </c>
      <c r="K305" s="238">
        <v>0</v>
      </c>
      <c r="L305" s="238">
        <v>0</v>
      </c>
      <c r="M305" s="238">
        <v>0</v>
      </c>
      <c r="N305" s="238">
        <v>0</v>
      </c>
      <c r="O305" s="238">
        <v>0</v>
      </c>
      <c r="P305" s="239">
        <v>0</v>
      </c>
      <c r="Q305" s="239">
        <v>0</v>
      </c>
      <c r="R305" s="239">
        <f t="shared" si="9"/>
        <v>4127.68</v>
      </c>
      <c r="S305" s="238"/>
    </row>
    <row r="306" spans="1:19" s="240" customFormat="1" ht="12.75" hidden="1" outlineLevel="1">
      <c r="A306" s="238" t="s">
        <v>800</v>
      </c>
      <c r="B306" s="239"/>
      <c r="C306" s="239" t="s">
        <v>801</v>
      </c>
      <c r="D306" s="239" t="s">
        <v>802</v>
      </c>
      <c r="E306" s="239">
        <v>500</v>
      </c>
      <c r="F306" s="239">
        <v>0</v>
      </c>
      <c r="G306" s="239"/>
      <c r="H306" s="238">
        <v>0</v>
      </c>
      <c r="I306" s="238">
        <v>0</v>
      </c>
      <c r="J306" s="238">
        <v>0</v>
      </c>
      <c r="K306" s="238">
        <v>0</v>
      </c>
      <c r="L306" s="238">
        <v>0</v>
      </c>
      <c r="M306" s="238">
        <v>0</v>
      </c>
      <c r="N306" s="238">
        <v>0</v>
      </c>
      <c r="O306" s="238">
        <v>0</v>
      </c>
      <c r="P306" s="239">
        <v>0</v>
      </c>
      <c r="Q306" s="239">
        <v>0</v>
      </c>
      <c r="R306" s="239">
        <f t="shared" si="9"/>
        <v>500</v>
      </c>
      <c r="S306" s="238"/>
    </row>
    <row r="307" spans="1:19" s="240" customFormat="1" ht="12.75" hidden="1" outlineLevel="1">
      <c r="A307" s="238" t="s">
        <v>806</v>
      </c>
      <c r="B307" s="239"/>
      <c r="C307" s="239" t="s">
        <v>807</v>
      </c>
      <c r="D307" s="239" t="s">
        <v>808</v>
      </c>
      <c r="E307" s="239">
        <v>1336438.91</v>
      </c>
      <c r="F307" s="239">
        <v>0</v>
      </c>
      <c r="G307" s="239"/>
      <c r="H307" s="238">
        <v>0</v>
      </c>
      <c r="I307" s="238">
        <v>0</v>
      </c>
      <c r="J307" s="238">
        <v>0</v>
      </c>
      <c r="K307" s="238">
        <v>0</v>
      </c>
      <c r="L307" s="238">
        <v>0</v>
      </c>
      <c r="M307" s="238">
        <v>0</v>
      </c>
      <c r="N307" s="238">
        <v>0</v>
      </c>
      <c r="O307" s="238">
        <v>0</v>
      </c>
      <c r="P307" s="239">
        <v>0</v>
      </c>
      <c r="Q307" s="239">
        <v>0</v>
      </c>
      <c r="R307" s="239">
        <f t="shared" si="9"/>
        <v>1336438.91</v>
      </c>
      <c r="S307" s="238"/>
    </row>
    <row r="308" spans="1:19" s="240" customFormat="1" ht="12.75" hidden="1" outlineLevel="1">
      <c r="A308" s="238" t="s">
        <v>809</v>
      </c>
      <c r="B308" s="239"/>
      <c r="C308" s="239" t="s">
        <v>810</v>
      </c>
      <c r="D308" s="239" t="s">
        <v>811</v>
      </c>
      <c r="E308" s="239">
        <v>546016.45</v>
      </c>
      <c r="F308" s="239">
        <v>291.95</v>
      </c>
      <c r="G308" s="239"/>
      <c r="H308" s="238">
        <v>73017.55</v>
      </c>
      <c r="I308" s="238">
        <v>1080</v>
      </c>
      <c r="J308" s="238">
        <v>25073.49</v>
      </c>
      <c r="K308" s="238">
        <v>89257.05</v>
      </c>
      <c r="L308" s="238">
        <v>790</v>
      </c>
      <c r="M308" s="238">
        <v>325.6</v>
      </c>
      <c r="N308" s="238">
        <v>506.36</v>
      </c>
      <c r="O308" s="238">
        <v>28420.83</v>
      </c>
      <c r="P308" s="239">
        <v>218470.88</v>
      </c>
      <c r="Q308" s="239">
        <v>0</v>
      </c>
      <c r="R308" s="239">
        <f t="shared" si="9"/>
        <v>764779.2799999999</v>
      </c>
      <c r="S308" s="238"/>
    </row>
    <row r="309" spans="1:19" s="240" customFormat="1" ht="12.75" hidden="1" outlineLevel="1">
      <c r="A309" s="238" t="s">
        <v>812</v>
      </c>
      <c r="B309" s="239"/>
      <c r="C309" s="239" t="s">
        <v>813</v>
      </c>
      <c r="D309" s="239" t="s">
        <v>814</v>
      </c>
      <c r="E309" s="239">
        <v>2894.79</v>
      </c>
      <c r="F309" s="239">
        <v>0</v>
      </c>
      <c r="G309" s="239"/>
      <c r="H309" s="238">
        <v>0</v>
      </c>
      <c r="I309" s="238">
        <v>0</v>
      </c>
      <c r="J309" s="238">
        <v>0</v>
      </c>
      <c r="K309" s="238">
        <v>0</v>
      </c>
      <c r="L309" s="238">
        <v>0</v>
      </c>
      <c r="M309" s="238">
        <v>0</v>
      </c>
      <c r="N309" s="238">
        <v>0</v>
      </c>
      <c r="O309" s="238">
        <v>0</v>
      </c>
      <c r="P309" s="239">
        <v>0</v>
      </c>
      <c r="Q309" s="239">
        <v>0</v>
      </c>
      <c r="R309" s="239">
        <f t="shared" si="9"/>
        <v>2894.79</v>
      </c>
      <c r="S309" s="238"/>
    </row>
    <row r="310" spans="1:19" s="240" customFormat="1" ht="12.75" hidden="1" outlineLevel="1">
      <c r="A310" s="238" t="s">
        <v>815</v>
      </c>
      <c r="B310" s="239"/>
      <c r="C310" s="239" t="s">
        <v>816</v>
      </c>
      <c r="D310" s="239" t="s">
        <v>817</v>
      </c>
      <c r="E310" s="239">
        <v>163</v>
      </c>
      <c r="F310" s="239">
        <v>0</v>
      </c>
      <c r="G310" s="239"/>
      <c r="H310" s="238">
        <v>0</v>
      </c>
      <c r="I310" s="238">
        <v>0</v>
      </c>
      <c r="J310" s="238">
        <v>0</v>
      </c>
      <c r="K310" s="238">
        <v>0</v>
      </c>
      <c r="L310" s="238">
        <v>0</v>
      </c>
      <c r="M310" s="238">
        <v>0</v>
      </c>
      <c r="N310" s="238">
        <v>0</v>
      </c>
      <c r="O310" s="238">
        <v>0</v>
      </c>
      <c r="P310" s="239">
        <v>0</v>
      </c>
      <c r="Q310" s="239">
        <v>0</v>
      </c>
      <c r="R310" s="239">
        <f t="shared" si="9"/>
        <v>163</v>
      </c>
      <c r="S310" s="238"/>
    </row>
    <row r="311" spans="1:19" s="240" customFormat="1" ht="12.75" hidden="1" outlineLevel="1">
      <c r="A311" s="238" t="s">
        <v>818</v>
      </c>
      <c r="B311" s="239"/>
      <c r="C311" s="239" t="s">
        <v>819</v>
      </c>
      <c r="D311" s="239" t="s">
        <v>820</v>
      </c>
      <c r="E311" s="239">
        <v>221329.7</v>
      </c>
      <c r="F311" s="239">
        <v>0</v>
      </c>
      <c r="G311" s="239"/>
      <c r="H311" s="238">
        <v>0</v>
      </c>
      <c r="I311" s="238">
        <v>0</v>
      </c>
      <c r="J311" s="238">
        <v>0</v>
      </c>
      <c r="K311" s="238">
        <v>0</v>
      </c>
      <c r="L311" s="238">
        <v>0</v>
      </c>
      <c r="M311" s="238">
        <v>9915</v>
      </c>
      <c r="N311" s="238">
        <v>0</v>
      </c>
      <c r="O311" s="238">
        <v>0</v>
      </c>
      <c r="P311" s="239">
        <v>9915</v>
      </c>
      <c r="Q311" s="239">
        <v>0</v>
      </c>
      <c r="R311" s="239">
        <f t="shared" si="9"/>
        <v>231244.7</v>
      </c>
      <c r="S311" s="238"/>
    </row>
    <row r="312" spans="1:19" s="240" customFormat="1" ht="12.75" hidden="1" outlineLevel="1">
      <c r="A312" s="238" t="s">
        <v>821</v>
      </c>
      <c r="B312" s="239"/>
      <c r="C312" s="239" t="s">
        <v>822</v>
      </c>
      <c r="D312" s="239" t="s">
        <v>823</v>
      </c>
      <c r="E312" s="239">
        <v>6114.77</v>
      </c>
      <c r="F312" s="239">
        <v>0</v>
      </c>
      <c r="G312" s="239"/>
      <c r="H312" s="238">
        <v>0</v>
      </c>
      <c r="I312" s="238">
        <v>0</v>
      </c>
      <c r="J312" s="238">
        <v>0</v>
      </c>
      <c r="K312" s="238">
        <v>0</v>
      </c>
      <c r="L312" s="238">
        <v>0</v>
      </c>
      <c r="M312" s="238">
        <v>0</v>
      </c>
      <c r="N312" s="238">
        <v>0</v>
      </c>
      <c r="O312" s="238">
        <v>0</v>
      </c>
      <c r="P312" s="239">
        <v>0</v>
      </c>
      <c r="Q312" s="239">
        <v>0</v>
      </c>
      <c r="R312" s="239">
        <f t="shared" si="9"/>
        <v>6114.77</v>
      </c>
      <c r="S312" s="238"/>
    </row>
    <row r="313" spans="1:19" s="240" customFormat="1" ht="12.75" hidden="1" outlineLevel="1">
      <c r="A313" s="238" t="s">
        <v>824</v>
      </c>
      <c r="B313" s="239"/>
      <c r="C313" s="239" t="s">
        <v>825</v>
      </c>
      <c r="D313" s="239" t="s">
        <v>826</v>
      </c>
      <c r="E313" s="239">
        <v>-8863.12</v>
      </c>
      <c r="F313" s="239">
        <v>29080</v>
      </c>
      <c r="G313" s="239"/>
      <c r="H313" s="238">
        <v>0</v>
      </c>
      <c r="I313" s="238">
        <v>0</v>
      </c>
      <c r="J313" s="238">
        <v>0</v>
      </c>
      <c r="K313" s="238">
        <v>1166</v>
      </c>
      <c r="L313" s="238">
        <v>0</v>
      </c>
      <c r="M313" s="238">
        <v>0</v>
      </c>
      <c r="N313" s="238">
        <v>0</v>
      </c>
      <c r="O313" s="238">
        <v>0</v>
      </c>
      <c r="P313" s="239">
        <v>1166</v>
      </c>
      <c r="Q313" s="239">
        <v>0</v>
      </c>
      <c r="R313" s="239">
        <f t="shared" si="9"/>
        <v>21382.879999999997</v>
      </c>
      <c r="S313" s="238"/>
    </row>
    <row r="314" spans="1:19" s="240" customFormat="1" ht="12.75" hidden="1" outlineLevel="1">
      <c r="A314" s="238" t="s">
        <v>827</v>
      </c>
      <c r="B314" s="239"/>
      <c r="C314" s="239" t="s">
        <v>828</v>
      </c>
      <c r="D314" s="239" t="s">
        <v>829</v>
      </c>
      <c r="E314" s="239">
        <v>246818.84</v>
      </c>
      <c r="F314" s="239">
        <v>265729.58</v>
      </c>
      <c r="G314" s="239"/>
      <c r="H314" s="238">
        <v>0</v>
      </c>
      <c r="I314" s="238">
        <v>0</v>
      </c>
      <c r="J314" s="238">
        <v>0</v>
      </c>
      <c r="K314" s="238">
        <v>0</v>
      </c>
      <c r="L314" s="238">
        <v>0</v>
      </c>
      <c r="M314" s="238">
        <v>0</v>
      </c>
      <c r="N314" s="238">
        <v>0</v>
      </c>
      <c r="O314" s="238">
        <v>0</v>
      </c>
      <c r="P314" s="239">
        <v>0</v>
      </c>
      <c r="Q314" s="239">
        <v>0</v>
      </c>
      <c r="R314" s="239">
        <f t="shared" si="9"/>
        <v>512548.42000000004</v>
      </c>
      <c r="S314" s="238"/>
    </row>
    <row r="315" spans="1:19" s="240" customFormat="1" ht="12.75" hidden="1" outlineLevel="1">
      <c r="A315" s="238" t="s">
        <v>830</v>
      </c>
      <c r="B315" s="239"/>
      <c r="C315" s="239" t="s">
        <v>831</v>
      </c>
      <c r="D315" s="239" t="s">
        <v>832</v>
      </c>
      <c r="E315" s="239">
        <v>1147.88</v>
      </c>
      <c r="F315" s="239">
        <v>0</v>
      </c>
      <c r="G315" s="239"/>
      <c r="H315" s="238">
        <v>0</v>
      </c>
      <c r="I315" s="238">
        <v>0</v>
      </c>
      <c r="J315" s="238">
        <v>0</v>
      </c>
      <c r="K315" s="238">
        <v>0</v>
      </c>
      <c r="L315" s="238">
        <v>0</v>
      </c>
      <c r="M315" s="238">
        <v>0</v>
      </c>
      <c r="N315" s="238">
        <v>0</v>
      </c>
      <c r="O315" s="238">
        <v>0</v>
      </c>
      <c r="P315" s="239">
        <v>0</v>
      </c>
      <c r="Q315" s="239">
        <v>0</v>
      </c>
      <c r="R315" s="239">
        <f t="shared" si="9"/>
        <v>1147.88</v>
      </c>
      <c r="S315" s="238"/>
    </row>
    <row r="316" spans="1:19" s="240" customFormat="1" ht="12.75" hidden="1" outlineLevel="1">
      <c r="A316" s="238" t="s">
        <v>833</v>
      </c>
      <c r="B316" s="239"/>
      <c r="C316" s="239" t="s">
        <v>834</v>
      </c>
      <c r="D316" s="239" t="s">
        <v>835</v>
      </c>
      <c r="E316" s="239">
        <v>233162.9</v>
      </c>
      <c r="F316" s="239">
        <v>0</v>
      </c>
      <c r="G316" s="239"/>
      <c r="H316" s="238">
        <v>5104</v>
      </c>
      <c r="I316" s="238">
        <v>0</v>
      </c>
      <c r="J316" s="238">
        <v>0</v>
      </c>
      <c r="K316" s="238">
        <v>0</v>
      </c>
      <c r="L316" s="238">
        <v>0</v>
      </c>
      <c r="M316" s="238">
        <v>0</v>
      </c>
      <c r="N316" s="238">
        <v>0</v>
      </c>
      <c r="O316" s="238">
        <v>0</v>
      </c>
      <c r="P316" s="239">
        <v>5104</v>
      </c>
      <c r="Q316" s="239">
        <v>0</v>
      </c>
      <c r="R316" s="239">
        <f aca="true" t="shared" si="10" ref="R316:R347">E316+F316+G316+P316+Q316</f>
        <v>238266.9</v>
      </c>
      <c r="S316" s="238"/>
    </row>
    <row r="317" spans="1:19" s="240" customFormat="1" ht="12.75" hidden="1" outlineLevel="1">
      <c r="A317" s="238" t="s">
        <v>836</v>
      </c>
      <c r="B317" s="239"/>
      <c r="C317" s="239" t="s">
        <v>837</v>
      </c>
      <c r="D317" s="239" t="s">
        <v>838</v>
      </c>
      <c r="E317" s="239">
        <v>121704.95</v>
      </c>
      <c r="F317" s="239">
        <v>0</v>
      </c>
      <c r="G317" s="239"/>
      <c r="H317" s="238">
        <v>0</v>
      </c>
      <c r="I317" s="238">
        <v>0</v>
      </c>
      <c r="J317" s="238">
        <v>0</v>
      </c>
      <c r="K317" s="238">
        <v>0</v>
      </c>
      <c r="L317" s="238">
        <v>0</v>
      </c>
      <c r="M317" s="238">
        <v>0</v>
      </c>
      <c r="N317" s="238">
        <v>0</v>
      </c>
      <c r="O317" s="238">
        <v>0</v>
      </c>
      <c r="P317" s="239">
        <v>0</v>
      </c>
      <c r="Q317" s="239">
        <v>0</v>
      </c>
      <c r="R317" s="239">
        <f t="shared" si="10"/>
        <v>121704.95</v>
      </c>
      <c r="S317" s="238"/>
    </row>
    <row r="318" spans="1:19" s="240" customFormat="1" ht="12.75" hidden="1" outlineLevel="1">
      <c r="A318" s="238" t="s">
        <v>839</v>
      </c>
      <c r="B318" s="239"/>
      <c r="C318" s="239" t="s">
        <v>840</v>
      </c>
      <c r="D318" s="239" t="s">
        <v>841</v>
      </c>
      <c r="E318" s="239">
        <v>332011.08</v>
      </c>
      <c r="F318" s="239">
        <v>7310.22</v>
      </c>
      <c r="G318" s="239"/>
      <c r="H318" s="238">
        <v>5326.55</v>
      </c>
      <c r="I318" s="238">
        <v>0</v>
      </c>
      <c r="J318" s="238">
        <v>0</v>
      </c>
      <c r="K318" s="238">
        <v>0</v>
      </c>
      <c r="L318" s="238">
        <v>0</v>
      </c>
      <c r="M318" s="238">
        <v>0</v>
      </c>
      <c r="N318" s="238">
        <v>0</v>
      </c>
      <c r="O318" s="238">
        <v>542.3</v>
      </c>
      <c r="P318" s="239">
        <v>5868.85</v>
      </c>
      <c r="Q318" s="239">
        <v>0</v>
      </c>
      <c r="R318" s="239">
        <f t="shared" si="10"/>
        <v>345190.14999999997</v>
      </c>
      <c r="S318" s="238"/>
    </row>
    <row r="319" spans="1:19" s="240" customFormat="1" ht="12.75" hidden="1" outlineLevel="1">
      <c r="A319" s="238" t="s">
        <v>842</v>
      </c>
      <c r="B319" s="239"/>
      <c r="C319" s="239" t="s">
        <v>843</v>
      </c>
      <c r="D319" s="239" t="s">
        <v>844</v>
      </c>
      <c r="E319" s="239">
        <v>3360590.04</v>
      </c>
      <c r="F319" s="239">
        <v>31.9</v>
      </c>
      <c r="G319" s="239"/>
      <c r="H319" s="238">
        <v>0</v>
      </c>
      <c r="I319" s="238">
        <v>0</v>
      </c>
      <c r="J319" s="238">
        <v>0</v>
      </c>
      <c r="K319" s="238">
        <v>484.94</v>
      </c>
      <c r="L319" s="238">
        <v>0</v>
      </c>
      <c r="M319" s="238">
        <v>83.05</v>
      </c>
      <c r="N319" s="238">
        <v>0</v>
      </c>
      <c r="O319" s="238">
        <v>13237.8</v>
      </c>
      <c r="P319" s="239">
        <v>13805.79</v>
      </c>
      <c r="Q319" s="239">
        <v>0</v>
      </c>
      <c r="R319" s="239">
        <f t="shared" si="10"/>
        <v>3374427.73</v>
      </c>
      <c r="S319" s="238"/>
    </row>
    <row r="320" spans="1:19" s="240" customFormat="1" ht="12.75" hidden="1" outlineLevel="1">
      <c r="A320" s="238" t="s">
        <v>845</v>
      </c>
      <c r="B320" s="239"/>
      <c r="C320" s="239" t="s">
        <v>846</v>
      </c>
      <c r="D320" s="239" t="s">
        <v>847</v>
      </c>
      <c r="E320" s="239">
        <v>632311.29</v>
      </c>
      <c r="F320" s="239">
        <v>0</v>
      </c>
      <c r="G320" s="239"/>
      <c r="H320" s="238">
        <v>0</v>
      </c>
      <c r="I320" s="238">
        <v>86.38</v>
      </c>
      <c r="J320" s="238">
        <v>0</v>
      </c>
      <c r="K320" s="238">
        <v>0</v>
      </c>
      <c r="L320" s="238">
        <v>0</v>
      </c>
      <c r="M320" s="238">
        <v>-2203.82</v>
      </c>
      <c r="N320" s="238">
        <v>0</v>
      </c>
      <c r="O320" s="238">
        <v>46991.44</v>
      </c>
      <c r="P320" s="239">
        <v>44874</v>
      </c>
      <c r="Q320" s="239">
        <v>0</v>
      </c>
      <c r="R320" s="239">
        <f t="shared" si="10"/>
        <v>677185.29</v>
      </c>
      <c r="S320" s="238"/>
    </row>
    <row r="321" spans="1:19" s="240" customFormat="1" ht="12.75" hidden="1" outlineLevel="1">
      <c r="A321" s="238" t="s">
        <v>857</v>
      </c>
      <c r="B321" s="239"/>
      <c r="C321" s="239" t="s">
        <v>858</v>
      </c>
      <c r="D321" s="239" t="s">
        <v>859</v>
      </c>
      <c r="E321" s="239">
        <v>3026420.55</v>
      </c>
      <c r="F321" s="239">
        <v>6295.22</v>
      </c>
      <c r="G321" s="239"/>
      <c r="H321" s="238">
        <v>0</v>
      </c>
      <c r="I321" s="238">
        <v>0</v>
      </c>
      <c r="J321" s="238">
        <v>0</v>
      </c>
      <c r="K321" s="238">
        <v>0</v>
      </c>
      <c r="L321" s="238">
        <v>0</v>
      </c>
      <c r="M321" s="238">
        <v>0</v>
      </c>
      <c r="N321" s="238">
        <v>0</v>
      </c>
      <c r="O321" s="238">
        <v>0</v>
      </c>
      <c r="P321" s="239">
        <v>0</v>
      </c>
      <c r="Q321" s="239">
        <v>0</v>
      </c>
      <c r="R321" s="239">
        <f t="shared" si="10"/>
        <v>3032715.77</v>
      </c>
      <c r="S321" s="238"/>
    </row>
    <row r="322" spans="1:19" s="240" customFormat="1" ht="12.75" hidden="1" outlineLevel="1">
      <c r="A322" s="238" t="s">
        <v>860</v>
      </c>
      <c r="B322" s="239"/>
      <c r="C322" s="239" t="s">
        <v>861</v>
      </c>
      <c r="D322" s="239" t="s">
        <v>862</v>
      </c>
      <c r="E322" s="239">
        <v>264370.34</v>
      </c>
      <c r="F322" s="239">
        <v>401.82</v>
      </c>
      <c r="G322" s="239"/>
      <c r="H322" s="238">
        <v>0</v>
      </c>
      <c r="I322" s="238">
        <v>0</v>
      </c>
      <c r="J322" s="238">
        <v>0</v>
      </c>
      <c r="K322" s="238">
        <v>0</v>
      </c>
      <c r="L322" s="238">
        <v>0</v>
      </c>
      <c r="M322" s="238">
        <v>0</v>
      </c>
      <c r="N322" s="238">
        <v>0</v>
      </c>
      <c r="O322" s="238">
        <v>0</v>
      </c>
      <c r="P322" s="239">
        <v>0</v>
      </c>
      <c r="Q322" s="239">
        <v>0</v>
      </c>
      <c r="R322" s="239">
        <f t="shared" si="10"/>
        <v>264772.16000000003</v>
      </c>
      <c r="S322" s="238"/>
    </row>
    <row r="323" spans="1:19" s="240" customFormat="1" ht="12.75" hidden="1" outlineLevel="1">
      <c r="A323" s="238" t="s">
        <v>863</v>
      </c>
      <c r="B323" s="239"/>
      <c r="C323" s="239" t="s">
        <v>864</v>
      </c>
      <c r="D323" s="239" t="s">
        <v>865</v>
      </c>
      <c r="E323" s="239">
        <v>1660685.93</v>
      </c>
      <c r="F323" s="239">
        <v>0</v>
      </c>
      <c r="G323" s="239"/>
      <c r="H323" s="238">
        <v>0</v>
      </c>
      <c r="I323" s="238">
        <v>0</v>
      </c>
      <c r="J323" s="238">
        <v>0</v>
      </c>
      <c r="K323" s="238">
        <v>0</v>
      </c>
      <c r="L323" s="238">
        <v>0</v>
      </c>
      <c r="M323" s="238">
        <v>0</v>
      </c>
      <c r="N323" s="238">
        <v>0</v>
      </c>
      <c r="O323" s="238">
        <v>0</v>
      </c>
      <c r="P323" s="239">
        <v>0</v>
      </c>
      <c r="Q323" s="239">
        <v>0</v>
      </c>
      <c r="R323" s="239">
        <f t="shared" si="10"/>
        <v>1660685.93</v>
      </c>
      <c r="S323" s="238"/>
    </row>
    <row r="324" spans="1:19" s="240" customFormat="1" ht="12.75" hidden="1" outlineLevel="1">
      <c r="A324" s="238" t="s">
        <v>866</v>
      </c>
      <c r="B324" s="239"/>
      <c r="C324" s="239" t="s">
        <v>867</v>
      </c>
      <c r="D324" s="239" t="s">
        <v>868</v>
      </c>
      <c r="E324" s="239">
        <v>29446.88</v>
      </c>
      <c r="F324" s="239">
        <v>0</v>
      </c>
      <c r="G324" s="239"/>
      <c r="H324" s="238">
        <v>0</v>
      </c>
      <c r="I324" s="238">
        <v>0</v>
      </c>
      <c r="J324" s="238">
        <v>0</v>
      </c>
      <c r="K324" s="238">
        <v>0</v>
      </c>
      <c r="L324" s="238">
        <v>0</v>
      </c>
      <c r="M324" s="238">
        <v>0</v>
      </c>
      <c r="N324" s="238">
        <v>0</v>
      </c>
      <c r="O324" s="238">
        <v>0</v>
      </c>
      <c r="P324" s="239">
        <v>0</v>
      </c>
      <c r="Q324" s="239">
        <v>0</v>
      </c>
      <c r="R324" s="239">
        <f t="shared" si="10"/>
        <v>29446.88</v>
      </c>
      <c r="S324" s="238"/>
    </row>
    <row r="325" spans="1:19" s="240" customFormat="1" ht="12.75" hidden="1" outlineLevel="1">
      <c r="A325" s="238" t="s">
        <v>872</v>
      </c>
      <c r="B325" s="239"/>
      <c r="C325" s="239" t="s">
        <v>873</v>
      </c>
      <c r="D325" s="239" t="s">
        <v>874</v>
      </c>
      <c r="E325" s="239">
        <v>-6800</v>
      </c>
      <c r="F325" s="239">
        <v>0</v>
      </c>
      <c r="G325" s="239"/>
      <c r="H325" s="238">
        <v>0</v>
      </c>
      <c r="I325" s="238">
        <v>0</v>
      </c>
      <c r="J325" s="238">
        <v>0</v>
      </c>
      <c r="K325" s="238">
        <v>0</v>
      </c>
      <c r="L325" s="238">
        <v>0</v>
      </c>
      <c r="M325" s="238">
        <v>0</v>
      </c>
      <c r="N325" s="238">
        <v>0</v>
      </c>
      <c r="O325" s="238">
        <v>0</v>
      </c>
      <c r="P325" s="239">
        <v>0</v>
      </c>
      <c r="Q325" s="239">
        <v>0</v>
      </c>
      <c r="R325" s="239">
        <f t="shared" si="10"/>
        <v>-6800</v>
      </c>
      <c r="S325" s="238"/>
    </row>
    <row r="326" spans="1:19" s="240" customFormat="1" ht="12.75" hidden="1" outlineLevel="1">
      <c r="A326" s="238" t="s">
        <v>878</v>
      </c>
      <c r="B326" s="239"/>
      <c r="C326" s="239" t="s">
        <v>879</v>
      </c>
      <c r="D326" s="239" t="s">
        <v>880</v>
      </c>
      <c r="E326" s="239">
        <v>-434893.58</v>
      </c>
      <c r="F326" s="239">
        <v>256350.94</v>
      </c>
      <c r="G326" s="239"/>
      <c r="H326" s="238">
        <v>0</v>
      </c>
      <c r="I326" s="238">
        <v>0</v>
      </c>
      <c r="J326" s="238">
        <v>16141</v>
      </c>
      <c r="K326" s="238">
        <v>0</v>
      </c>
      <c r="L326" s="238">
        <v>0</v>
      </c>
      <c r="M326" s="238">
        <v>28663</v>
      </c>
      <c r="N326" s="238">
        <v>0</v>
      </c>
      <c r="O326" s="238">
        <v>33021.09</v>
      </c>
      <c r="P326" s="239">
        <v>77825.09</v>
      </c>
      <c r="Q326" s="239">
        <v>0</v>
      </c>
      <c r="R326" s="239">
        <f t="shared" si="10"/>
        <v>-100717.55000000002</v>
      </c>
      <c r="S326" s="238"/>
    </row>
    <row r="327" spans="1:19" s="240" customFormat="1" ht="12.75" hidden="1" outlineLevel="1">
      <c r="A327" s="238" t="s">
        <v>881</v>
      </c>
      <c r="B327" s="239"/>
      <c r="C327" s="239" t="s">
        <v>882</v>
      </c>
      <c r="D327" s="239" t="s">
        <v>883</v>
      </c>
      <c r="E327" s="239">
        <v>-712943.58</v>
      </c>
      <c r="F327" s="239">
        <v>0</v>
      </c>
      <c r="G327" s="239"/>
      <c r="H327" s="238">
        <v>0</v>
      </c>
      <c r="I327" s="238">
        <v>0</v>
      </c>
      <c r="J327" s="238">
        <v>0</v>
      </c>
      <c r="K327" s="238">
        <v>0</v>
      </c>
      <c r="L327" s="238">
        <v>0</v>
      </c>
      <c r="M327" s="238">
        <v>0</v>
      </c>
      <c r="N327" s="238">
        <v>0</v>
      </c>
      <c r="O327" s="238">
        <v>0</v>
      </c>
      <c r="P327" s="239">
        <v>0</v>
      </c>
      <c r="Q327" s="239">
        <v>0</v>
      </c>
      <c r="R327" s="239">
        <f t="shared" si="10"/>
        <v>-712943.58</v>
      </c>
      <c r="S327" s="238"/>
    </row>
    <row r="328" spans="1:19" s="240" customFormat="1" ht="12.75" hidden="1" outlineLevel="1">
      <c r="A328" s="238" t="s">
        <v>884</v>
      </c>
      <c r="B328" s="239"/>
      <c r="C328" s="239" t="s">
        <v>885</v>
      </c>
      <c r="D328" s="239" t="s">
        <v>886</v>
      </c>
      <c r="E328" s="239">
        <v>-608832</v>
      </c>
      <c r="F328" s="239">
        <v>0</v>
      </c>
      <c r="G328" s="239"/>
      <c r="H328" s="238">
        <v>0</v>
      </c>
      <c r="I328" s="238">
        <v>0</v>
      </c>
      <c r="J328" s="238">
        <v>0</v>
      </c>
      <c r="K328" s="238">
        <v>0</v>
      </c>
      <c r="L328" s="238">
        <v>0</v>
      </c>
      <c r="M328" s="238">
        <v>0</v>
      </c>
      <c r="N328" s="238">
        <v>0</v>
      </c>
      <c r="O328" s="238">
        <v>0</v>
      </c>
      <c r="P328" s="239">
        <v>0</v>
      </c>
      <c r="Q328" s="239">
        <v>0</v>
      </c>
      <c r="R328" s="239">
        <f t="shared" si="10"/>
        <v>-608832</v>
      </c>
      <c r="S328" s="238"/>
    </row>
    <row r="329" spans="1:19" ht="12.75" customHeight="1" collapsed="1">
      <c r="A329" s="267" t="s">
        <v>3616</v>
      </c>
      <c r="B329" s="222"/>
      <c r="C329" s="221" t="s">
        <v>1984</v>
      </c>
      <c r="D329" s="223"/>
      <c r="E329" s="101">
        <v>34343239.9</v>
      </c>
      <c r="F329" s="101">
        <v>1510342.43</v>
      </c>
      <c r="G329" s="101">
        <v>14914897.194</v>
      </c>
      <c r="H329" s="267">
        <v>-4564413.38</v>
      </c>
      <c r="I329" s="267">
        <v>-630574.42</v>
      </c>
      <c r="J329" s="267">
        <v>154974.76699999993</v>
      </c>
      <c r="K329" s="267">
        <v>-522112.5</v>
      </c>
      <c r="L329" s="267">
        <v>-288609.78</v>
      </c>
      <c r="M329" s="267">
        <v>-747659.71</v>
      </c>
      <c r="N329" s="267">
        <v>-171979.17</v>
      </c>
      <c r="O329" s="267">
        <v>168893.44</v>
      </c>
      <c r="P329" s="101">
        <v>-6601480.752999998</v>
      </c>
      <c r="Q329" s="101">
        <v>0</v>
      </c>
      <c r="R329" s="101">
        <f t="shared" si="10"/>
        <v>44166998.771</v>
      </c>
      <c r="S329" s="267"/>
    </row>
    <row r="330" spans="1:19" s="240" customFormat="1" ht="12.75" hidden="1" outlineLevel="1">
      <c r="A330" s="238" t="s">
        <v>900</v>
      </c>
      <c r="B330" s="239"/>
      <c r="C330" s="239" t="s">
        <v>901</v>
      </c>
      <c r="D330" s="239" t="s">
        <v>902</v>
      </c>
      <c r="E330" s="239">
        <v>7270000</v>
      </c>
      <c r="F330" s="239">
        <v>0</v>
      </c>
      <c r="G330" s="239"/>
      <c r="H330" s="238">
        <v>0</v>
      </c>
      <c r="I330" s="238">
        <v>0</v>
      </c>
      <c r="J330" s="238">
        <v>0</v>
      </c>
      <c r="K330" s="238">
        <v>0</v>
      </c>
      <c r="L330" s="238">
        <v>0</v>
      </c>
      <c r="M330" s="238">
        <v>0</v>
      </c>
      <c r="N330" s="238">
        <v>0</v>
      </c>
      <c r="O330" s="238">
        <v>0</v>
      </c>
      <c r="P330" s="239">
        <v>0</v>
      </c>
      <c r="Q330" s="239">
        <v>0</v>
      </c>
      <c r="R330" s="239">
        <f t="shared" si="10"/>
        <v>7270000</v>
      </c>
      <c r="S330" s="238"/>
    </row>
    <row r="331" spans="1:19" ht="12.75" customHeight="1" collapsed="1">
      <c r="A331" s="221" t="s">
        <v>903</v>
      </c>
      <c r="B331" s="222"/>
      <c r="C331" s="221" t="s">
        <v>1985</v>
      </c>
      <c r="D331" s="223"/>
      <c r="E331" s="101">
        <v>7270000</v>
      </c>
      <c r="F331" s="101">
        <v>0</v>
      </c>
      <c r="G331" s="101">
        <v>0</v>
      </c>
      <c r="H331" s="221">
        <v>0</v>
      </c>
      <c r="I331" s="221">
        <v>0</v>
      </c>
      <c r="J331" s="221">
        <v>0</v>
      </c>
      <c r="K331" s="221">
        <v>0</v>
      </c>
      <c r="L331" s="221">
        <v>0</v>
      </c>
      <c r="M331" s="221">
        <v>0</v>
      </c>
      <c r="N331" s="221">
        <v>0</v>
      </c>
      <c r="O331" s="221">
        <v>0</v>
      </c>
      <c r="P331" s="101">
        <v>0</v>
      </c>
      <c r="Q331" s="101">
        <v>0</v>
      </c>
      <c r="R331" s="101">
        <f t="shared" si="10"/>
        <v>7270000</v>
      </c>
      <c r="S331" s="221"/>
    </row>
    <row r="332" spans="1:19" s="240" customFormat="1" ht="12.75" hidden="1" outlineLevel="1">
      <c r="A332" s="238" t="s">
        <v>922</v>
      </c>
      <c r="B332" s="239"/>
      <c r="C332" s="239" t="s">
        <v>923</v>
      </c>
      <c r="D332" s="239" t="s">
        <v>924</v>
      </c>
      <c r="E332" s="239">
        <v>380217.72</v>
      </c>
      <c r="F332" s="239">
        <v>0</v>
      </c>
      <c r="G332" s="239"/>
      <c r="H332" s="238">
        <v>0</v>
      </c>
      <c r="I332" s="238">
        <v>0</v>
      </c>
      <c r="J332" s="238">
        <v>0</v>
      </c>
      <c r="K332" s="238">
        <v>0</v>
      </c>
      <c r="L332" s="238">
        <v>0</v>
      </c>
      <c r="M332" s="238">
        <v>0</v>
      </c>
      <c r="N332" s="238">
        <v>0</v>
      </c>
      <c r="O332" s="238">
        <v>0</v>
      </c>
      <c r="P332" s="239">
        <v>0</v>
      </c>
      <c r="Q332" s="239">
        <v>0</v>
      </c>
      <c r="R332" s="239">
        <f t="shared" si="10"/>
        <v>380217.72</v>
      </c>
      <c r="S332" s="238"/>
    </row>
    <row r="333" spans="1:19" s="240" customFormat="1" ht="12.75" hidden="1" outlineLevel="1">
      <c r="A333" s="238" t="s">
        <v>925</v>
      </c>
      <c r="B333" s="239"/>
      <c r="C333" s="239" t="s">
        <v>926</v>
      </c>
      <c r="D333" s="239" t="s">
        <v>927</v>
      </c>
      <c r="E333" s="239">
        <v>37296.06</v>
      </c>
      <c r="F333" s="239">
        <v>0</v>
      </c>
      <c r="G333" s="239"/>
      <c r="H333" s="238">
        <v>0</v>
      </c>
      <c r="I333" s="238">
        <v>0</v>
      </c>
      <c r="J333" s="238">
        <v>0</v>
      </c>
      <c r="K333" s="238">
        <v>0</v>
      </c>
      <c r="L333" s="238">
        <v>0</v>
      </c>
      <c r="M333" s="238">
        <v>0</v>
      </c>
      <c r="N333" s="238">
        <v>0</v>
      </c>
      <c r="O333" s="238">
        <v>0</v>
      </c>
      <c r="P333" s="239">
        <v>0</v>
      </c>
      <c r="Q333" s="239">
        <v>0</v>
      </c>
      <c r="R333" s="239">
        <f t="shared" si="10"/>
        <v>37296.06</v>
      </c>
      <c r="S333" s="238"/>
    </row>
    <row r="334" spans="1:19" s="240" customFormat="1" ht="12.75" hidden="1" outlineLevel="1">
      <c r="A334" s="238" t="s">
        <v>928</v>
      </c>
      <c r="B334" s="239"/>
      <c r="C334" s="239" t="s">
        <v>929</v>
      </c>
      <c r="D334" s="239" t="s">
        <v>930</v>
      </c>
      <c r="E334" s="239">
        <v>70973.53</v>
      </c>
      <c r="F334" s="239">
        <v>0</v>
      </c>
      <c r="G334" s="239"/>
      <c r="H334" s="238">
        <v>0</v>
      </c>
      <c r="I334" s="238">
        <v>14594</v>
      </c>
      <c r="J334" s="238">
        <v>0</v>
      </c>
      <c r="K334" s="238">
        <v>0</v>
      </c>
      <c r="L334" s="238">
        <v>0</v>
      </c>
      <c r="M334" s="238">
        <v>0</v>
      </c>
      <c r="N334" s="238">
        <v>0</v>
      </c>
      <c r="O334" s="238">
        <v>0</v>
      </c>
      <c r="P334" s="239">
        <v>14594</v>
      </c>
      <c r="Q334" s="239">
        <v>0</v>
      </c>
      <c r="R334" s="239">
        <f t="shared" si="10"/>
        <v>85567.53</v>
      </c>
      <c r="S334" s="238"/>
    </row>
    <row r="335" spans="1:19" s="240" customFormat="1" ht="12.75" hidden="1" outlineLevel="1">
      <c r="A335" s="238" t="s">
        <v>931</v>
      </c>
      <c r="B335" s="239"/>
      <c r="C335" s="239" t="s">
        <v>932</v>
      </c>
      <c r="D335" s="239" t="s">
        <v>933</v>
      </c>
      <c r="E335" s="239">
        <v>328909.5</v>
      </c>
      <c r="F335" s="239">
        <v>0</v>
      </c>
      <c r="G335" s="239"/>
      <c r="H335" s="238">
        <v>0</v>
      </c>
      <c r="I335" s="238">
        <v>0</v>
      </c>
      <c r="J335" s="238">
        <v>0</v>
      </c>
      <c r="K335" s="238">
        <v>0</v>
      </c>
      <c r="L335" s="238">
        <v>0</v>
      </c>
      <c r="M335" s="238">
        <v>0</v>
      </c>
      <c r="N335" s="238">
        <v>0</v>
      </c>
      <c r="O335" s="238">
        <v>0</v>
      </c>
      <c r="P335" s="239">
        <v>0</v>
      </c>
      <c r="Q335" s="239">
        <v>0</v>
      </c>
      <c r="R335" s="239">
        <f t="shared" si="10"/>
        <v>328909.5</v>
      </c>
      <c r="S335" s="238"/>
    </row>
    <row r="336" spans="1:19" s="240" customFormat="1" ht="12.75" hidden="1" outlineLevel="1">
      <c r="A336" s="238" t="s">
        <v>934</v>
      </c>
      <c r="B336" s="239"/>
      <c r="C336" s="239" t="s">
        <v>935</v>
      </c>
      <c r="D336" s="239" t="s">
        <v>936</v>
      </c>
      <c r="E336" s="239">
        <v>19044.74</v>
      </c>
      <c r="F336" s="239">
        <v>0</v>
      </c>
      <c r="G336" s="239"/>
      <c r="H336" s="238">
        <v>0</v>
      </c>
      <c r="I336" s="238">
        <v>0</v>
      </c>
      <c r="J336" s="238">
        <v>0</v>
      </c>
      <c r="K336" s="238">
        <v>0</v>
      </c>
      <c r="L336" s="238">
        <v>0</v>
      </c>
      <c r="M336" s="238">
        <v>0</v>
      </c>
      <c r="N336" s="238">
        <v>0</v>
      </c>
      <c r="O336" s="238">
        <v>0</v>
      </c>
      <c r="P336" s="239">
        <v>0</v>
      </c>
      <c r="Q336" s="239">
        <v>0</v>
      </c>
      <c r="R336" s="239">
        <f t="shared" si="10"/>
        <v>19044.74</v>
      </c>
      <c r="S336" s="238"/>
    </row>
    <row r="337" spans="1:19" s="240" customFormat="1" ht="12.75" hidden="1" outlineLevel="1">
      <c r="A337" s="238" t="s">
        <v>937</v>
      </c>
      <c r="B337" s="239"/>
      <c r="C337" s="239" t="s">
        <v>938</v>
      </c>
      <c r="D337" s="239" t="s">
        <v>939</v>
      </c>
      <c r="E337" s="239">
        <v>592102.34</v>
      </c>
      <c r="F337" s="239">
        <v>0</v>
      </c>
      <c r="G337" s="239"/>
      <c r="H337" s="238">
        <v>0</v>
      </c>
      <c r="I337" s="238">
        <v>0</v>
      </c>
      <c r="J337" s="238">
        <v>0</v>
      </c>
      <c r="K337" s="238">
        <v>0</v>
      </c>
      <c r="L337" s="238">
        <v>0</v>
      </c>
      <c r="M337" s="238">
        <v>0</v>
      </c>
      <c r="N337" s="238">
        <v>0</v>
      </c>
      <c r="O337" s="238">
        <v>0</v>
      </c>
      <c r="P337" s="239">
        <v>0</v>
      </c>
      <c r="Q337" s="239">
        <v>0</v>
      </c>
      <c r="R337" s="239">
        <f t="shared" si="10"/>
        <v>592102.34</v>
      </c>
      <c r="S337" s="238"/>
    </row>
    <row r="338" spans="1:19" s="240" customFormat="1" ht="12.75" hidden="1" outlineLevel="1">
      <c r="A338" s="238" t="s">
        <v>940</v>
      </c>
      <c r="B338" s="239"/>
      <c r="C338" s="239" t="s">
        <v>941</v>
      </c>
      <c r="D338" s="239" t="s">
        <v>942</v>
      </c>
      <c r="E338" s="239">
        <v>8000</v>
      </c>
      <c r="F338" s="239">
        <v>0</v>
      </c>
      <c r="G338" s="239"/>
      <c r="H338" s="238">
        <v>0</v>
      </c>
      <c r="I338" s="238">
        <v>0</v>
      </c>
      <c r="J338" s="238">
        <v>0</v>
      </c>
      <c r="K338" s="238">
        <v>0</v>
      </c>
      <c r="L338" s="238">
        <v>0</v>
      </c>
      <c r="M338" s="238">
        <v>0</v>
      </c>
      <c r="N338" s="238">
        <v>0</v>
      </c>
      <c r="O338" s="238">
        <v>0</v>
      </c>
      <c r="P338" s="239">
        <v>0</v>
      </c>
      <c r="Q338" s="239">
        <v>0</v>
      </c>
      <c r="R338" s="239">
        <f t="shared" si="10"/>
        <v>8000</v>
      </c>
      <c r="S338" s="238"/>
    </row>
    <row r="339" spans="1:19" s="240" customFormat="1" ht="12.75" hidden="1" outlineLevel="1">
      <c r="A339" s="238" t="s">
        <v>943</v>
      </c>
      <c r="B339" s="239"/>
      <c r="C339" s="239" t="s">
        <v>944</v>
      </c>
      <c r="D339" s="239" t="s">
        <v>945</v>
      </c>
      <c r="E339" s="239">
        <v>141837.3</v>
      </c>
      <c r="F339" s="239">
        <v>0</v>
      </c>
      <c r="G339" s="239"/>
      <c r="H339" s="238">
        <v>0</v>
      </c>
      <c r="I339" s="238">
        <v>0</v>
      </c>
      <c r="J339" s="238">
        <v>1000</v>
      </c>
      <c r="K339" s="238">
        <v>0</v>
      </c>
      <c r="L339" s="238">
        <v>0</v>
      </c>
      <c r="M339" s="238">
        <v>0</v>
      </c>
      <c r="N339" s="238">
        <v>0</v>
      </c>
      <c r="O339" s="238">
        <v>0</v>
      </c>
      <c r="P339" s="239">
        <v>1000</v>
      </c>
      <c r="Q339" s="239">
        <v>0</v>
      </c>
      <c r="R339" s="239">
        <f t="shared" si="10"/>
        <v>142837.3</v>
      </c>
      <c r="S339" s="238"/>
    </row>
    <row r="340" spans="1:19" s="240" customFormat="1" ht="12.75" hidden="1" outlineLevel="1">
      <c r="A340" s="238" t="s">
        <v>946</v>
      </c>
      <c r="B340" s="239"/>
      <c r="C340" s="239" t="s">
        <v>947</v>
      </c>
      <c r="D340" s="239" t="s">
        <v>948</v>
      </c>
      <c r="E340" s="239">
        <v>57019.98</v>
      </c>
      <c r="F340" s="239">
        <v>0</v>
      </c>
      <c r="G340" s="239"/>
      <c r="H340" s="238">
        <v>43403.54</v>
      </c>
      <c r="I340" s="238">
        <v>0</v>
      </c>
      <c r="J340" s="238">
        <v>0</v>
      </c>
      <c r="K340" s="238">
        <v>0</v>
      </c>
      <c r="L340" s="238">
        <v>0</v>
      </c>
      <c r="M340" s="238">
        <v>0</v>
      </c>
      <c r="N340" s="238">
        <v>0</v>
      </c>
      <c r="O340" s="238">
        <v>0</v>
      </c>
      <c r="P340" s="239">
        <v>43403.54</v>
      </c>
      <c r="Q340" s="239">
        <v>0</v>
      </c>
      <c r="R340" s="239">
        <f t="shared" si="10"/>
        <v>100423.52</v>
      </c>
      <c r="S340" s="238"/>
    </row>
    <row r="341" spans="1:19" s="240" customFormat="1" ht="12.75" hidden="1" outlineLevel="1">
      <c r="A341" s="238" t="s">
        <v>949</v>
      </c>
      <c r="B341" s="239"/>
      <c r="C341" s="239" t="s">
        <v>950</v>
      </c>
      <c r="D341" s="239" t="s">
        <v>951</v>
      </c>
      <c r="E341" s="239">
        <v>679461.36</v>
      </c>
      <c r="F341" s="239">
        <v>0</v>
      </c>
      <c r="G341" s="239"/>
      <c r="H341" s="238">
        <v>0</v>
      </c>
      <c r="I341" s="238">
        <v>0</v>
      </c>
      <c r="J341" s="238">
        <v>0</v>
      </c>
      <c r="K341" s="238">
        <v>0</v>
      </c>
      <c r="L341" s="238">
        <v>0</v>
      </c>
      <c r="M341" s="238">
        <v>0</v>
      </c>
      <c r="N341" s="238">
        <v>0</v>
      </c>
      <c r="O341" s="238">
        <v>1291.53</v>
      </c>
      <c r="P341" s="239">
        <v>1291.53</v>
      </c>
      <c r="Q341" s="239">
        <v>0</v>
      </c>
      <c r="R341" s="239">
        <f t="shared" si="10"/>
        <v>680752.89</v>
      </c>
      <c r="S341" s="238"/>
    </row>
    <row r="342" spans="1:19" s="240" customFormat="1" ht="12.75" hidden="1" outlineLevel="1">
      <c r="A342" s="238" t="s">
        <v>955</v>
      </c>
      <c r="B342" s="239"/>
      <c r="C342" s="239" t="s">
        <v>956</v>
      </c>
      <c r="D342" s="239" t="s">
        <v>957</v>
      </c>
      <c r="E342" s="239">
        <v>49855.89</v>
      </c>
      <c r="F342" s="239">
        <v>0</v>
      </c>
      <c r="G342" s="239"/>
      <c r="H342" s="238">
        <v>0</v>
      </c>
      <c r="I342" s="238">
        <v>0</v>
      </c>
      <c r="J342" s="238">
        <v>0</v>
      </c>
      <c r="K342" s="238">
        <v>0</v>
      </c>
      <c r="L342" s="238">
        <v>0</v>
      </c>
      <c r="M342" s="238">
        <v>0</v>
      </c>
      <c r="N342" s="238">
        <v>0</v>
      </c>
      <c r="O342" s="238">
        <v>0</v>
      </c>
      <c r="P342" s="239">
        <v>0</v>
      </c>
      <c r="Q342" s="239">
        <v>0</v>
      </c>
      <c r="R342" s="239">
        <f t="shared" si="10"/>
        <v>49855.89</v>
      </c>
      <c r="S342" s="238"/>
    </row>
    <row r="343" spans="1:19" s="240" customFormat="1" ht="12.75" hidden="1" outlineLevel="1">
      <c r="A343" s="238" t="s">
        <v>958</v>
      </c>
      <c r="B343" s="239"/>
      <c r="C343" s="239" t="s">
        <v>959</v>
      </c>
      <c r="D343" s="239" t="s">
        <v>960</v>
      </c>
      <c r="E343" s="239">
        <v>759049</v>
      </c>
      <c r="F343" s="239">
        <v>0</v>
      </c>
      <c r="G343" s="239"/>
      <c r="H343" s="238">
        <v>0</v>
      </c>
      <c r="I343" s="238">
        <v>29787.15</v>
      </c>
      <c r="J343" s="238">
        <v>0</v>
      </c>
      <c r="K343" s="238">
        <v>0</v>
      </c>
      <c r="L343" s="238">
        <v>0</v>
      </c>
      <c r="M343" s="238">
        <v>-90603.22</v>
      </c>
      <c r="N343" s="238">
        <v>0</v>
      </c>
      <c r="O343" s="238">
        <v>0</v>
      </c>
      <c r="P343" s="239">
        <v>-60816.07</v>
      </c>
      <c r="Q343" s="239">
        <v>0</v>
      </c>
      <c r="R343" s="239">
        <f t="shared" si="10"/>
        <v>698232.93</v>
      </c>
      <c r="S343" s="238"/>
    </row>
    <row r="344" spans="1:19" s="240" customFormat="1" ht="12.75" hidden="1" outlineLevel="1">
      <c r="A344" s="238" t="s">
        <v>961</v>
      </c>
      <c r="B344" s="239"/>
      <c r="C344" s="239" t="s">
        <v>962</v>
      </c>
      <c r="D344" s="239" t="s">
        <v>963</v>
      </c>
      <c r="E344" s="239">
        <v>1058395.52</v>
      </c>
      <c r="F344" s="239">
        <v>0</v>
      </c>
      <c r="G344" s="239"/>
      <c r="H344" s="238">
        <v>0</v>
      </c>
      <c r="I344" s="238">
        <v>0</v>
      </c>
      <c r="J344" s="238">
        <v>0</v>
      </c>
      <c r="K344" s="238">
        <v>0</v>
      </c>
      <c r="L344" s="238">
        <v>0</v>
      </c>
      <c r="M344" s="238">
        <v>2886.14</v>
      </c>
      <c r="N344" s="238">
        <v>0</v>
      </c>
      <c r="O344" s="238">
        <v>0</v>
      </c>
      <c r="P344" s="239">
        <v>2886.14</v>
      </c>
      <c r="Q344" s="239">
        <v>0</v>
      </c>
      <c r="R344" s="239">
        <f t="shared" si="10"/>
        <v>1061281.66</v>
      </c>
      <c r="S344" s="238"/>
    </row>
    <row r="345" spans="1:19" s="240" customFormat="1" ht="12.75" hidden="1" outlineLevel="1">
      <c r="A345" s="238" t="s">
        <v>966</v>
      </c>
      <c r="B345" s="239"/>
      <c r="C345" s="239" t="s">
        <v>967</v>
      </c>
      <c r="D345" s="239" t="s">
        <v>968</v>
      </c>
      <c r="E345" s="239">
        <v>235950.37</v>
      </c>
      <c r="F345" s="239">
        <v>0</v>
      </c>
      <c r="G345" s="239"/>
      <c r="H345" s="238">
        <v>0</v>
      </c>
      <c r="I345" s="238">
        <v>0</v>
      </c>
      <c r="J345" s="238">
        <v>0</v>
      </c>
      <c r="K345" s="238">
        <v>0</v>
      </c>
      <c r="L345" s="238">
        <v>0</v>
      </c>
      <c r="M345" s="238">
        <v>0</v>
      </c>
      <c r="N345" s="238">
        <v>0</v>
      </c>
      <c r="O345" s="238">
        <v>0</v>
      </c>
      <c r="P345" s="239">
        <v>0</v>
      </c>
      <c r="Q345" s="239">
        <v>0</v>
      </c>
      <c r="R345" s="239">
        <f t="shared" si="10"/>
        <v>235950.37</v>
      </c>
      <c r="S345" s="238"/>
    </row>
    <row r="346" spans="1:19" ht="12.75" customHeight="1" collapsed="1">
      <c r="A346" s="221" t="s">
        <v>972</v>
      </c>
      <c r="B346" s="222"/>
      <c r="C346" s="221" t="s">
        <v>973</v>
      </c>
      <c r="D346" s="223"/>
      <c r="E346" s="101">
        <v>4418113.31</v>
      </c>
      <c r="F346" s="101">
        <v>0</v>
      </c>
      <c r="G346" s="101">
        <v>65547.44</v>
      </c>
      <c r="H346" s="221">
        <v>43403.54</v>
      </c>
      <c r="I346" s="221">
        <v>44381.15</v>
      </c>
      <c r="J346" s="221">
        <v>1000</v>
      </c>
      <c r="K346" s="221">
        <v>0</v>
      </c>
      <c r="L346" s="221">
        <v>0</v>
      </c>
      <c r="M346" s="221">
        <v>-87717.08</v>
      </c>
      <c r="N346" s="221">
        <v>0</v>
      </c>
      <c r="O346" s="221">
        <v>1291.53</v>
      </c>
      <c r="P346" s="101">
        <v>2359.14</v>
      </c>
      <c r="Q346" s="101">
        <v>0</v>
      </c>
      <c r="R346" s="101">
        <f t="shared" si="10"/>
        <v>4486019.89</v>
      </c>
      <c r="S346" s="221"/>
    </row>
    <row r="347" spans="1:19" ht="12.75" customHeight="1">
      <c r="A347" s="221" t="s">
        <v>986</v>
      </c>
      <c r="B347" s="222"/>
      <c r="C347" s="221" t="s">
        <v>987</v>
      </c>
      <c r="D347" s="223"/>
      <c r="E347" s="101">
        <v>0</v>
      </c>
      <c r="F347" s="101">
        <v>0</v>
      </c>
      <c r="G347" s="101">
        <v>0</v>
      </c>
      <c r="H347" s="221">
        <v>0</v>
      </c>
      <c r="I347" s="221">
        <v>0</v>
      </c>
      <c r="J347" s="221">
        <v>0</v>
      </c>
      <c r="K347" s="221">
        <v>0</v>
      </c>
      <c r="L347" s="221">
        <v>0</v>
      </c>
      <c r="M347" s="221">
        <v>0</v>
      </c>
      <c r="N347" s="221">
        <v>0</v>
      </c>
      <c r="O347" s="221">
        <v>0</v>
      </c>
      <c r="P347" s="101">
        <v>0</v>
      </c>
      <c r="Q347" s="101">
        <v>0</v>
      </c>
      <c r="R347" s="101">
        <f t="shared" si="10"/>
        <v>0</v>
      </c>
      <c r="S347" s="221"/>
    </row>
    <row r="348" spans="1:19" ht="12.75" customHeight="1">
      <c r="A348" s="225" t="s">
        <v>2062</v>
      </c>
      <c r="B348" s="226"/>
      <c r="C348" s="220" t="s">
        <v>988</v>
      </c>
      <c r="D348" s="62"/>
      <c r="E348" s="103">
        <f aca="true" t="shared" si="11" ref="E348:R348">E140+E157+E329+E331+E347+E346</f>
        <v>184819641.65600002</v>
      </c>
      <c r="F348" s="103">
        <f t="shared" si="11"/>
        <v>4227115.532</v>
      </c>
      <c r="G348" s="103">
        <f t="shared" si="11"/>
        <v>26599074.415000003</v>
      </c>
      <c r="H348" s="225">
        <f t="shared" si="11"/>
        <v>-1708196.909</v>
      </c>
      <c r="I348" s="225">
        <f t="shared" si="11"/>
        <v>-219601.94700000007</v>
      </c>
      <c r="J348" s="225">
        <f t="shared" si="11"/>
        <v>481430.42999999993</v>
      </c>
      <c r="K348" s="225">
        <f t="shared" si="11"/>
        <v>79195.64599999995</v>
      </c>
      <c r="L348" s="225">
        <f t="shared" si="11"/>
        <v>-279501.976</v>
      </c>
      <c r="M348" s="225">
        <f t="shared" si="11"/>
        <v>-633313.6929999999</v>
      </c>
      <c r="N348" s="225">
        <f t="shared" si="11"/>
        <v>-16371.473000000027</v>
      </c>
      <c r="O348" s="225">
        <f t="shared" si="11"/>
        <v>1200527.474</v>
      </c>
      <c r="P348" s="103">
        <f t="shared" si="11"/>
        <v>-1095832.4479999968</v>
      </c>
      <c r="Q348" s="103">
        <f t="shared" si="11"/>
        <v>0</v>
      </c>
      <c r="R348" s="103">
        <f t="shared" si="11"/>
        <v>214549999.15499997</v>
      </c>
      <c r="S348" s="219"/>
    </row>
    <row r="349" spans="2:18" ht="12.75" customHeight="1">
      <c r="B349" s="226"/>
      <c r="C349" s="227"/>
      <c r="D349" s="72"/>
      <c r="E349" s="101"/>
      <c r="F349" s="101"/>
      <c r="G349" s="101"/>
      <c r="P349" s="101"/>
      <c r="Q349" s="101"/>
      <c r="R349" s="101"/>
    </row>
    <row r="350" spans="1:19" ht="12.75" customHeight="1">
      <c r="A350" s="225" t="s">
        <v>2062</v>
      </c>
      <c r="B350" s="226" t="s">
        <v>2041</v>
      </c>
      <c r="C350" s="227"/>
      <c r="D350" s="72"/>
      <c r="E350" s="103">
        <f aca="true" t="shared" si="12" ref="E350:R350">E121-E348</f>
        <v>-62920662.89600004</v>
      </c>
      <c r="F350" s="103">
        <f t="shared" si="12"/>
        <v>3722892.4280000003</v>
      </c>
      <c r="G350" s="103">
        <f t="shared" si="12"/>
        <v>1266618.1750000007</v>
      </c>
      <c r="H350" s="225">
        <f t="shared" si="12"/>
        <v>1831127.359</v>
      </c>
      <c r="I350" s="225">
        <f t="shared" si="12"/>
        <v>219601.94700000007</v>
      </c>
      <c r="J350" s="225">
        <f t="shared" si="12"/>
        <v>-268534.0399999999</v>
      </c>
      <c r="K350" s="225">
        <f t="shared" si="12"/>
        <v>23126.344000000056</v>
      </c>
      <c r="L350" s="225">
        <f t="shared" si="12"/>
        <v>355915.73600000003</v>
      </c>
      <c r="M350" s="225">
        <f t="shared" si="12"/>
        <v>828827.4529999999</v>
      </c>
      <c r="N350" s="225">
        <f t="shared" si="12"/>
        <v>16371.473000000027</v>
      </c>
      <c r="O350" s="225">
        <f t="shared" si="12"/>
        <v>-798933.2339999999</v>
      </c>
      <c r="P350" s="103">
        <f t="shared" si="12"/>
        <v>2207503.037999997</v>
      </c>
      <c r="Q350" s="103">
        <f t="shared" si="12"/>
        <v>0</v>
      </c>
      <c r="R350" s="103">
        <f t="shared" si="12"/>
        <v>-55723649.255000025</v>
      </c>
      <c r="S350" s="219"/>
    </row>
    <row r="351" spans="2:18" ht="12.75" customHeight="1">
      <c r="B351" s="222"/>
      <c r="C351" s="221"/>
      <c r="D351" s="223"/>
      <c r="E351" s="101"/>
      <c r="F351" s="101"/>
      <c r="G351" s="101"/>
      <c r="P351" s="101"/>
      <c r="Q351" s="101"/>
      <c r="R351" s="101"/>
    </row>
    <row r="352" spans="1:19" ht="12.75" customHeight="1">
      <c r="A352" s="221" t="s">
        <v>3617</v>
      </c>
      <c r="B352" s="222"/>
      <c r="C352" s="221" t="s">
        <v>1995</v>
      </c>
      <c r="D352" s="223"/>
      <c r="E352" s="101">
        <v>73894257.02</v>
      </c>
      <c r="F352" s="101">
        <v>0</v>
      </c>
      <c r="G352" s="101">
        <v>0</v>
      </c>
      <c r="H352" s="221">
        <v>0</v>
      </c>
      <c r="I352" s="221">
        <v>0</v>
      </c>
      <c r="J352" s="221">
        <v>0</v>
      </c>
      <c r="K352" s="221">
        <v>0</v>
      </c>
      <c r="L352" s="221">
        <v>0</v>
      </c>
      <c r="M352" s="221">
        <v>0</v>
      </c>
      <c r="N352" s="221">
        <v>0</v>
      </c>
      <c r="O352" s="221">
        <v>0</v>
      </c>
      <c r="P352" s="101">
        <v>0</v>
      </c>
      <c r="Q352" s="101">
        <v>0</v>
      </c>
      <c r="R352" s="101">
        <f>E352+F352+G352+P352+Q352</f>
        <v>73894257.02</v>
      </c>
      <c r="S352" s="221"/>
    </row>
    <row r="353" spans="2:18" ht="12.75" customHeight="1">
      <c r="B353" s="222"/>
      <c r="C353" s="221"/>
      <c r="D353" s="223"/>
      <c r="E353" s="101"/>
      <c r="F353" s="101"/>
      <c r="G353" s="101"/>
      <c r="P353" s="101"/>
      <c r="Q353" s="101"/>
      <c r="R353" s="101"/>
    </row>
    <row r="354" spans="1:19" ht="12.75" customHeight="1">
      <c r="A354" s="219"/>
      <c r="B354" s="226" t="s">
        <v>3618</v>
      </c>
      <c r="C354" s="227"/>
      <c r="D354" s="223"/>
      <c r="E354" s="101"/>
      <c r="F354" s="101"/>
      <c r="G354" s="101"/>
      <c r="H354" s="219"/>
      <c r="I354" s="219"/>
      <c r="J354" s="219"/>
      <c r="K354" s="219"/>
      <c r="L354" s="219"/>
      <c r="M354" s="219"/>
      <c r="N354" s="219"/>
      <c r="O354" s="219"/>
      <c r="P354" s="101"/>
      <c r="Q354" s="101"/>
      <c r="R354" s="101"/>
      <c r="S354" s="219"/>
    </row>
    <row r="355" spans="1:19" ht="12.75" customHeight="1">
      <c r="A355" s="225" t="s">
        <v>2062</v>
      </c>
      <c r="B355" s="226" t="s">
        <v>3619</v>
      </c>
      <c r="C355" s="227"/>
      <c r="D355" s="72"/>
      <c r="E355" s="103">
        <f aca="true" t="shared" si="13" ref="E355:R355">E350+E352</f>
        <v>10973594.123999953</v>
      </c>
      <c r="F355" s="103">
        <f t="shared" si="13"/>
        <v>3722892.4280000003</v>
      </c>
      <c r="G355" s="103">
        <f t="shared" si="13"/>
        <v>1266618.1750000007</v>
      </c>
      <c r="H355" s="225">
        <f t="shared" si="13"/>
        <v>1831127.359</v>
      </c>
      <c r="I355" s="225">
        <f t="shared" si="13"/>
        <v>219601.94700000007</v>
      </c>
      <c r="J355" s="225">
        <f t="shared" si="13"/>
        <v>-268534.0399999999</v>
      </c>
      <c r="K355" s="225">
        <f t="shared" si="13"/>
        <v>23126.344000000056</v>
      </c>
      <c r="L355" s="225">
        <f t="shared" si="13"/>
        <v>355915.73600000003</v>
      </c>
      <c r="M355" s="225">
        <f t="shared" si="13"/>
        <v>828827.4529999999</v>
      </c>
      <c r="N355" s="225">
        <f t="shared" si="13"/>
        <v>16371.473000000027</v>
      </c>
      <c r="O355" s="225">
        <f t="shared" si="13"/>
        <v>-798933.2339999999</v>
      </c>
      <c r="P355" s="103">
        <f t="shared" si="13"/>
        <v>2207503.037999997</v>
      </c>
      <c r="Q355" s="103">
        <f t="shared" si="13"/>
        <v>0</v>
      </c>
      <c r="R355" s="103">
        <f t="shared" si="13"/>
        <v>18170607.76499997</v>
      </c>
      <c r="S355" s="219"/>
    </row>
    <row r="356" spans="2:18" ht="12.75" customHeight="1">
      <c r="B356" s="222"/>
      <c r="C356" s="221"/>
      <c r="D356" s="223"/>
      <c r="E356" s="101"/>
      <c r="F356" s="101"/>
      <c r="G356" s="101"/>
      <c r="P356" s="101"/>
      <c r="Q356" s="101"/>
      <c r="R356" s="101"/>
    </row>
    <row r="357" spans="1:19" ht="12.75" customHeight="1">
      <c r="A357" s="219"/>
      <c r="B357" s="226" t="s">
        <v>3620</v>
      </c>
      <c r="C357" s="227"/>
      <c r="D357" s="72"/>
      <c r="E357" s="101"/>
      <c r="F357" s="101"/>
      <c r="G357" s="101"/>
      <c r="H357" s="219"/>
      <c r="I357" s="219"/>
      <c r="J357" s="219"/>
      <c r="K357" s="219"/>
      <c r="L357" s="219"/>
      <c r="M357" s="219"/>
      <c r="N357" s="219"/>
      <c r="O357" s="219"/>
      <c r="P357" s="101"/>
      <c r="Q357" s="101"/>
      <c r="R357" s="101"/>
      <c r="S357" s="219"/>
    </row>
    <row r="358" spans="1:19" ht="12.75" customHeight="1">
      <c r="A358" s="221" t="s">
        <v>991</v>
      </c>
      <c r="B358" s="222"/>
      <c r="C358" s="221" t="s">
        <v>992</v>
      </c>
      <c r="D358" s="223"/>
      <c r="E358" s="101">
        <v>0</v>
      </c>
      <c r="F358" s="101">
        <v>0</v>
      </c>
      <c r="G358" s="101">
        <v>0</v>
      </c>
      <c r="H358" s="221">
        <v>0</v>
      </c>
      <c r="I358" s="221">
        <v>0</v>
      </c>
      <c r="J358" s="221">
        <v>0</v>
      </c>
      <c r="K358" s="221">
        <v>0</v>
      </c>
      <c r="L358" s="221">
        <v>0</v>
      </c>
      <c r="M358" s="221">
        <v>0</v>
      </c>
      <c r="N358" s="221">
        <v>0</v>
      </c>
      <c r="O358" s="221">
        <v>0</v>
      </c>
      <c r="P358" s="101">
        <v>0</v>
      </c>
      <c r="Q358" s="101">
        <v>0</v>
      </c>
      <c r="R358" s="101">
        <f aca="true" t="shared" si="14" ref="R358:R365">E358+F358+G358+P358+Q358</f>
        <v>0</v>
      </c>
      <c r="S358" s="221"/>
    </row>
    <row r="359" spans="1:19" s="240" customFormat="1" ht="12.75" hidden="1" outlineLevel="1">
      <c r="A359" s="238" t="s">
        <v>1002</v>
      </c>
      <c r="B359" s="239"/>
      <c r="C359" s="239" t="s">
        <v>1003</v>
      </c>
      <c r="D359" s="239" t="s">
        <v>1004</v>
      </c>
      <c r="E359" s="239">
        <v>148325.37</v>
      </c>
      <c r="F359" s="239">
        <v>0</v>
      </c>
      <c r="G359" s="239"/>
      <c r="H359" s="238">
        <v>0</v>
      </c>
      <c r="I359" s="238">
        <v>0</v>
      </c>
      <c r="J359" s="238">
        <v>0</v>
      </c>
      <c r="K359" s="238">
        <v>0</v>
      </c>
      <c r="L359" s="238">
        <v>0</v>
      </c>
      <c r="M359" s="238">
        <v>0</v>
      </c>
      <c r="N359" s="238">
        <v>0</v>
      </c>
      <c r="O359" s="238">
        <v>0</v>
      </c>
      <c r="P359" s="239">
        <v>0</v>
      </c>
      <c r="Q359" s="239">
        <v>0</v>
      </c>
      <c r="R359" s="239">
        <f t="shared" si="14"/>
        <v>148325.37</v>
      </c>
      <c r="S359" s="238"/>
    </row>
    <row r="360" spans="1:19" s="240" customFormat="1" ht="12.75" hidden="1" outlineLevel="1">
      <c r="A360" s="238" t="s">
        <v>1014</v>
      </c>
      <c r="B360" s="239"/>
      <c r="C360" s="239" t="s">
        <v>1015</v>
      </c>
      <c r="D360" s="239" t="s">
        <v>1016</v>
      </c>
      <c r="E360" s="239">
        <v>329505.57</v>
      </c>
      <c r="F360" s="239">
        <v>0</v>
      </c>
      <c r="G360" s="239"/>
      <c r="H360" s="238">
        <v>0</v>
      </c>
      <c r="I360" s="238">
        <v>0</v>
      </c>
      <c r="J360" s="238">
        <v>0</v>
      </c>
      <c r="K360" s="238">
        <v>0</v>
      </c>
      <c r="L360" s="238">
        <v>0</v>
      </c>
      <c r="M360" s="238">
        <v>0</v>
      </c>
      <c r="N360" s="238">
        <v>0</v>
      </c>
      <c r="O360" s="238">
        <v>0</v>
      </c>
      <c r="P360" s="239">
        <v>0</v>
      </c>
      <c r="Q360" s="239">
        <v>0</v>
      </c>
      <c r="R360" s="239">
        <f t="shared" si="14"/>
        <v>329505.57</v>
      </c>
      <c r="S360" s="238"/>
    </row>
    <row r="361" spans="1:19" ht="12.75" customHeight="1" collapsed="1">
      <c r="A361" s="221" t="s">
        <v>1026</v>
      </c>
      <c r="B361" s="222"/>
      <c r="C361" s="221" t="s">
        <v>1027</v>
      </c>
      <c r="D361" s="223"/>
      <c r="E361" s="101">
        <v>477830.94</v>
      </c>
      <c r="F361" s="101">
        <v>0</v>
      </c>
      <c r="G361" s="101">
        <v>0</v>
      </c>
      <c r="H361" s="221">
        <v>0</v>
      </c>
      <c r="I361" s="221">
        <v>0</v>
      </c>
      <c r="J361" s="221">
        <v>0</v>
      </c>
      <c r="K361" s="221">
        <v>0</v>
      </c>
      <c r="L361" s="221">
        <v>0</v>
      </c>
      <c r="M361" s="221">
        <v>0</v>
      </c>
      <c r="N361" s="221">
        <v>0</v>
      </c>
      <c r="O361" s="221">
        <v>0</v>
      </c>
      <c r="P361" s="101">
        <v>0</v>
      </c>
      <c r="Q361" s="101">
        <v>0</v>
      </c>
      <c r="R361" s="101">
        <f t="shared" si="14"/>
        <v>477830.94</v>
      </c>
      <c r="S361" s="221"/>
    </row>
    <row r="362" spans="1:19" ht="12.75" customHeight="1">
      <c r="A362" s="221" t="s">
        <v>3621</v>
      </c>
      <c r="B362" s="222"/>
      <c r="C362" s="221" t="s">
        <v>1998</v>
      </c>
      <c r="D362" s="223"/>
      <c r="E362" s="101">
        <v>139816.45</v>
      </c>
      <c r="F362" s="101">
        <v>10571.38</v>
      </c>
      <c r="G362" s="101">
        <v>6245.51</v>
      </c>
      <c r="H362" s="221">
        <v>0</v>
      </c>
      <c r="I362" s="221">
        <v>0</v>
      </c>
      <c r="J362" s="221">
        <v>0</v>
      </c>
      <c r="K362" s="221">
        <v>0</v>
      </c>
      <c r="L362" s="221">
        <v>0</v>
      </c>
      <c r="M362" s="221">
        <v>0</v>
      </c>
      <c r="N362" s="221">
        <v>0</v>
      </c>
      <c r="O362" s="221">
        <v>0</v>
      </c>
      <c r="P362" s="101">
        <v>0</v>
      </c>
      <c r="Q362" s="101">
        <v>0</v>
      </c>
      <c r="R362" s="101">
        <f t="shared" si="14"/>
        <v>156633.34000000003</v>
      </c>
      <c r="S362" s="221"/>
    </row>
    <row r="363" spans="1:19" ht="12.75" customHeight="1">
      <c r="A363" s="221" t="s">
        <v>1046</v>
      </c>
      <c r="B363" s="222"/>
      <c r="C363" s="221" t="s">
        <v>1999</v>
      </c>
      <c r="D363" s="223"/>
      <c r="E363" s="101">
        <v>0</v>
      </c>
      <c r="F363" s="101">
        <v>0</v>
      </c>
      <c r="G363" s="101">
        <v>0</v>
      </c>
      <c r="H363" s="221">
        <v>0</v>
      </c>
      <c r="I363" s="221">
        <v>0</v>
      </c>
      <c r="J363" s="221">
        <v>0</v>
      </c>
      <c r="K363" s="221">
        <v>0</v>
      </c>
      <c r="L363" s="221">
        <v>0</v>
      </c>
      <c r="M363" s="221">
        <v>0</v>
      </c>
      <c r="N363" s="221">
        <v>0</v>
      </c>
      <c r="O363" s="221">
        <v>0</v>
      </c>
      <c r="P363" s="101">
        <v>0</v>
      </c>
      <c r="Q363" s="101">
        <v>0</v>
      </c>
      <c r="R363" s="101">
        <f t="shared" si="14"/>
        <v>0</v>
      </c>
      <c r="S363" s="221"/>
    </row>
    <row r="364" spans="1:19" ht="12.75" customHeight="1">
      <c r="A364" s="221" t="s">
        <v>1047</v>
      </c>
      <c r="B364" s="222"/>
      <c r="C364" s="221" t="s">
        <v>1048</v>
      </c>
      <c r="D364" s="223"/>
      <c r="E364" s="101">
        <v>0</v>
      </c>
      <c r="F364" s="101">
        <v>0</v>
      </c>
      <c r="G364" s="101">
        <v>0</v>
      </c>
      <c r="H364" s="221">
        <v>0</v>
      </c>
      <c r="I364" s="221">
        <v>0</v>
      </c>
      <c r="J364" s="221">
        <v>0</v>
      </c>
      <c r="K364" s="221">
        <v>0</v>
      </c>
      <c r="L364" s="221">
        <v>0</v>
      </c>
      <c r="M364" s="221">
        <v>0</v>
      </c>
      <c r="N364" s="221">
        <v>0</v>
      </c>
      <c r="O364" s="221">
        <v>0</v>
      </c>
      <c r="P364" s="101">
        <v>0</v>
      </c>
      <c r="Q364" s="101">
        <v>0</v>
      </c>
      <c r="R364" s="101">
        <f t="shared" si="14"/>
        <v>0</v>
      </c>
      <c r="S364" s="221"/>
    </row>
    <row r="365" spans="1:19" ht="12.75" customHeight="1">
      <c r="A365" s="221" t="s">
        <v>1049</v>
      </c>
      <c r="B365" s="222"/>
      <c r="C365" s="221" t="s">
        <v>1050</v>
      </c>
      <c r="D365" s="223"/>
      <c r="E365" s="101">
        <v>0</v>
      </c>
      <c r="F365" s="101">
        <v>0</v>
      </c>
      <c r="G365" s="101">
        <v>0</v>
      </c>
      <c r="H365" s="221">
        <v>0</v>
      </c>
      <c r="I365" s="221">
        <v>0</v>
      </c>
      <c r="J365" s="221">
        <v>0</v>
      </c>
      <c r="K365" s="221">
        <v>0</v>
      </c>
      <c r="L365" s="221">
        <v>0</v>
      </c>
      <c r="M365" s="221">
        <v>0</v>
      </c>
      <c r="N365" s="221">
        <v>0</v>
      </c>
      <c r="O365" s="221">
        <v>0</v>
      </c>
      <c r="P365" s="101">
        <v>0</v>
      </c>
      <c r="Q365" s="101">
        <v>0</v>
      </c>
      <c r="R365" s="101">
        <f t="shared" si="14"/>
        <v>0</v>
      </c>
      <c r="S365" s="221"/>
    </row>
    <row r="366" spans="2:18" ht="12.75" customHeight="1">
      <c r="B366" s="222"/>
      <c r="C366" s="221"/>
      <c r="D366" s="223"/>
      <c r="E366" s="101"/>
      <c r="F366" s="101"/>
      <c r="G366" s="101"/>
      <c r="P366" s="101"/>
      <c r="Q366" s="101"/>
      <c r="R366" s="101"/>
    </row>
    <row r="367" spans="1:19" s="268" customFormat="1" ht="12.75" customHeight="1">
      <c r="A367" s="225"/>
      <c r="B367" s="226"/>
      <c r="C367" s="227" t="s">
        <v>3622</v>
      </c>
      <c r="D367" s="72"/>
      <c r="E367" s="103"/>
      <c r="F367" s="103"/>
      <c r="G367" s="103"/>
      <c r="H367" s="225"/>
      <c r="I367" s="225"/>
      <c r="J367" s="225"/>
      <c r="K367" s="225"/>
      <c r="L367" s="225"/>
      <c r="M367" s="225"/>
      <c r="N367" s="225"/>
      <c r="O367" s="225"/>
      <c r="P367" s="103"/>
      <c r="Q367" s="103"/>
      <c r="R367" s="103"/>
      <c r="S367" s="225"/>
    </row>
    <row r="368" spans="1:19" s="268" customFormat="1" ht="12.75" customHeight="1">
      <c r="A368" s="225" t="s">
        <v>2062</v>
      </c>
      <c r="B368" s="226"/>
      <c r="C368" s="227" t="s">
        <v>1052</v>
      </c>
      <c r="D368" s="72"/>
      <c r="E368" s="103">
        <f aca="true" t="shared" si="15" ref="E368:R368">E365+E363+E362+E361+E358+E364</f>
        <v>617647.39</v>
      </c>
      <c r="F368" s="103">
        <f t="shared" si="15"/>
        <v>10571.38</v>
      </c>
      <c r="G368" s="103">
        <f t="shared" si="15"/>
        <v>6245.51</v>
      </c>
      <c r="H368" s="225">
        <f t="shared" si="15"/>
        <v>0</v>
      </c>
      <c r="I368" s="225">
        <f t="shared" si="15"/>
        <v>0</v>
      </c>
      <c r="J368" s="225">
        <f t="shared" si="15"/>
        <v>0</v>
      </c>
      <c r="K368" s="225">
        <f t="shared" si="15"/>
        <v>0</v>
      </c>
      <c r="L368" s="225">
        <f t="shared" si="15"/>
        <v>0</v>
      </c>
      <c r="M368" s="225">
        <f t="shared" si="15"/>
        <v>0</v>
      </c>
      <c r="N368" s="225">
        <f t="shared" si="15"/>
        <v>0</v>
      </c>
      <c r="O368" s="225">
        <f t="shared" si="15"/>
        <v>0</v>
      </c>
      <c r="P368" s="103">
        <f t="shared" si="15"/>
        <v>0</v>
      </c>
      <c r="Q368" s="103">
        <f t="shared" si="15"/>
        <v>0</v>
      </c>
      <c r="R368" s="103">
        <f t="shared" si="15"/>
        <v>634464.28</v>
      </c>
      <c r="S368" s="225"/>
    </row>
    <row r="369" spans="2:18" ht="12.75" customHeight="1">
      <c r="B369" s="222"/>
      <c r="C369" s="221"/>
      <c r="D369" s="223"/>
      <c r="E369" s="101"/>
      <c r="F369" s="101"/>
      <c r="G369" s="101"/>
      <c r="P369" s="101"/>
      <c r="Q369" s="101"/>
      <c r="R369" s="101"/>
    </row>
    <row r="370" spans="1:19" ht="12.75" customHeight="1">
      <c r="A370" s="221"/>
      <c r="B370" s="222"/>
      <c r="C370" s="221" t="s">
        <v>1991</v>
      </c>
      <c r="D370" s="223"/>
      <c r="E370" s="101">
        <v>0</v>
      </c>
      <c r="F370" s="101">
        <v>0</v>
      </c>
      <c r="G370" s="101">
        <v>0</v>
      </c>
      <c r="H370" s="221"/>
      <c r="I370" s="221"/>
      <c r="J370" s="221"/>
      <c r="K370" s="221"/>
      <c r="L370" s="221"/>
      <c r="M370" s="221"/>
      <c r="N370" s="221"/>
      <c r="O370" s="221"/>
      <c r="P370" s="101">
        <v>0</v>
      </c>
      <c r="Q370" s="101">
        <v>0</v>
      </c>
      <c r="R370" s="101">
        <f>E370+F370+G370+P370+Q370</f>
        <v>0</v>
      </c>
      <c r="S370" s="221"/>
    </row>
    <row r="371" spans="1:19" ht="12.75" customHeight="1">
      <c r="A371" s="221"/>
      <c r="B371" s="222"/>
      <c r="C371" s="221" t="s">
        <v>1053</v>
      </c>
      <c r="D371" s="223"/>
      <c r="E371" s="101">
        <v>0</v>
      </c>
      <c r="F371" s="101">
        <v>0</v>
      </c>
      <c r="G371" s="101">
        <v>0</v>
      </c>
      <c r="H371" s="221"/>
      <c r="I371" s="221"/>
      <c r="J371" s="221"/>
      <c r="K371" s="221"/>
      <c r="L371" s="221"/>
      <c r="M371" s="221"/>
      <c r="N371" s="221"/>
      <c r="O371" s="221"/>
      <c r="P371" s="101">
        <v>0</v>
      </c>
      <c r="Q371" s="101">
        <v>0</v>
      </c>
      <c r="R371" s="101">
        <f>E371+F371+G371+P371+Q371</f>
        <v>0</v>
      </c>
      <c r="S371" s="221"/>
    </row>
    <row r="372" spans="1:19" ht="12.75" customHeight="1">
      <c r="A372" s="230"/>
      <c r="B372" s="222"/>
      <c r="C372" s="221" t="s">
        <v>1054</v>
      </c>
      <c r="D372" s="223"/>
      <c r="E372" s="101">
        <v>0</v>
      </c>
      <c r="F372" s="101">
        <v>0</v>
      </c>
      <c r="G372" s="101">
        <v>0</v>
      </c>
      <c r="H372" s="230"/>
      <c r="I372" s="230"/>
      <c r="J372" s="230"/>
      <c r="K372" s="230"/>
      <c r="L372" s="230"/>
      <c r="M372" s="230"/>
      <c r="N372" s="230"/>
      <c r="O372" s="230"/>
      <c r="P372" s="101">
        <v>0</v>
      </c>
      <c r="Q372" s="101">
        <v>0</v>
      </c>
      <c r="R372" s="101">
        <f>E372+F372+G372+P372+Q372</f>
        <v>0</v>
      </c>
      <c r="S372" s="230"/>
    </row>
    <row r="373" spans="1:19" ht="12.75" customHeight="1">
      <c r="A373" s="230" t="s">
        <v>2060</v>
      </c>
      <c r="B373" s="222"/>
      <c r="C373" s="221" t="s">
        <v>2003</v>
      </c>
      <c r="D373" s="223"/>
      <c r="E373" s="101">
        <v>0</v>
      </c>
      <c r="F373" s="101">
        <v>0</v>
      </c>
      <c r="G373" s="101">
        <v>0</v>
      </c>
      <c r="H373" s="230"/>
      <c r="I373" s="230"/>
      <c r="J373" s="230"/>
      <c r="K373" s="230"/>
      <c r="L373" s="230"/>
      <c r="M373" s="230"/>
      <c r="N373" s="230"/>
      <c r="O373" s="230"/>
      <c r="P373" s="101">
        <v>0</v>
      </c>
      <c r="Q373" s="101">
        <v>0</v>
      </c>
      <c r="R373" s="101">
        <f>E373+F373+G373+P373+Q373</f>
        <v>0</v>
      </c>
      <c r="S373" s="230"/>
    </row>
    <row r="374" spans="1:19" s="260" customFormat="1" ht="12.75" customHeight="1">
      <c r="A374" s="205"/>
      <c r="B374" s="226"/>
      <c r="C374" s="227"/>
      <c r="D374" s="72"/>
      <c r="E374" s="103"/>
      <c r="F374" s="103"/>
      <c r="G374" s="103"/>
      <c r="H374" s="205"/>
      <c r="I374" s="205"/>
      <c r="J374" s="205"/>
      <c r="K374" s="205"/>
      <c r="L374" s="205"/>
      <c r="M374" s="205"/>
      <c r="N374" s="205"/>
      <c r="O374" s="205"/>
      <c r="P374" s="103"/>
      <c r="Q374" s="103"/>
      <c r="R374" s="103"/>
      <c r="S374" s="205"/>
    </row>
    <row r="375" spans="1:19" s="260" customFormat="1" ht="12.75" customHeight="1">
      <c r="A375" s="205"/>
      <c r="B375" s="226"/>
      <c r="C375" s="220" t="s">
        <v>3623</v>
      </c>
      <c r="D375" s="72"/>
      <c r="E375" s="103"/>
      <c r="F375" s="103"/>
      <c r="G375" s="103"/>
      <c r="H375" s="205"/>
      <c r="I375" s="205"/>
      <c r="J375" s="205"/>
      <c r="K375" s="205"/>
      <c r="L375" s="205"/>
      <c r="M375" s="205"/>
      <c r="N375" s="205"/>
      <c r="O375" s="205"/>
      <c r="P375" s="103"/>
      <c r="Q375" s="103"/>
      <c r="R375" s="103"/>
      <c r="S375" s="205"/>
    </row>
    <row r="376" spans="1:19" s="268" customFormat="1" ht="12.75" customHeight="1">
      <c r="A376" s="225" t="s">
        <v>2062</v>
      </c>
      <c r="B376" s="226"/>
      <c r="C376" s="220" t="s">
        <v>3624</v>
      </c>
      <c r="D376" s="62"/>
      <c r="E376" s="103">
        <f aca="true" t="shared" si="16" ref="E376:R376">E368+E370+E371+E372+E373</f>
        <v>617647.39</v>
      </c>
      <c r="F376" s="103">
        <f t="shared" si="16"/>
        <v>10571.38</v>
      </c>
      <c r="G376" s="103">
        <f t="shared" si="16"/>
        <v>6245.51</v>
      </c>
      <c r="H376" s="225">
        <f t="shared" si="16"/>
        <v>0</v>
      </c>
      <c r="I376" s="225">
        <f t="shared" si="16"/>
        <v>0</v>
      </c>
      <c r="J376" s="225">
        <f t="shared" si="16"/>
        <v>0</v>
      </c>
      <c r="K376" s="225">
        <f t="shared" si="16"/>
        <v>0</v>
      </c>
      <c r="L376" s="225">
        <f t="shared" si="16"/>
        <v>0</v>
      </c>
      <c r="M376" s="225">
        <f t="shared" si="16"/>
        <v>0</v>
      </c>
      <c r="N376" s="225">
        <f t="shared" si="16"/>
        <v>0</v>
      </c>
      <c r="O376" s="225">
        <f t="shared" si="16"/>
        <v>0</v>
      </c>
      <c r="P376" s="103">
        <f t="shared" si="16"/>
        <v>0</v>
      </c>
      <c r="Q376" s="103">
        <f t="shared" si="16"/>
        <v>0</v>
      </c>
      <c r="R376" s="103">
        <f t="shared" si="16"/>
        <v>634464.28</v>
      </c>
      <c r="S376" s="225"/>
    </row>
    <row r="377" spans="1:19" ht="12.75" customHeight="1">
      <c r="A377" s="219"/>
      <c r="B377" s="222"/>
      <c r="C377" s="221"/>
      <c r="D377" s="223"/>
      <c r="E377" s="101"/>
      <c r="F377" s="101"/>
      <c r="G377" s="101"/>
      <c r="H377" s="219"/>
      <c r="I377" s="219"/>
      <c r="J377" s="219"/>
      <c r="K377" s="219"/>
      <c r="L377" s="219"/>
      <c r="M377" s="219"/>
      <c r="N377" s="219"/>
      <c r="O377" s="219"/>
      <c r="P377" s="101"/>
      <c r="Q377" s="101"/>
      <c r="R377" s="101"/>
      <c r="S377" s="219"/>
    </row>
    <row r="378" spans="1:19" s="240" customFormat="1" ht="12.75" hidden="1" outlineLevel="1">
      <c r="A378" s="238" t="s">
        <v>1056</v>
      </c>
      <c r="B378" s="239"/>
      <c r="C378" s="239" t="s">
        <v>1057</v>
      </c>
      <c r="D378" s="239" t="s">
        <v>1058</v>
      </c>
      <c r="E378" s="239">
        <v>8000</v>
      </c>
      <c r="F378" s="239">
        <v>0</v>
      </c>
      <c r="G378" s="239"/>
      <c r="H378" s="238">
        <v>0</v>
      </c>
      <c r="I378" s="238">
        <v>0</v>
      </c>
      <c r="J378" s="238">
        <v>0</v>
      </c>
      <c r="K378" s="238">
        <v>0</v>
      </c>
      <c r="L378" s="238">
        <v>0</v>
      </c>
      <c r="M378" s="238">
        <v>0</v>
      </c>
      <c r="N378" s="238">
        <v>0</v>
      </c>
      <c r="O378" s="238">
        <v>0</v>
      </c>
      <c r="P378" s="239">
        <v>0</v>
      </c>
      <c r="Q378" s="239">
        <v>0</v>
      </c>
      <c r="R378" s="239">
        <f aca="true" t="shared" si="17" ref="R378:R397">E378+F378+G378+P378+Q378</f>
        <v>8000</v>
      </c>
      <c r="S378" s="238"/>
    </row>
    <row r="379" spans="1:19" s="240" customFormat="1" ht="12.75" hidden="1" outlineLevel="1">
      <c r="A379" s="238" t="s">
        <v>1068</v>
      </c>
      <c r="B379" s="239"/>
      <c r="C379" s="239" t="s">
        <v>1069</v>
      </c>
      <c r="D379" s="239" t="s">
        <v>1070</v>
      </c>
      <c r="E379" s="239">
        <v>-572124</v>
      </c>
      <c r="F379" s="239">
        <v>0</v>
      </c>
      <c r="G379" s="239"/>
      <c r="H379" s="238">
        <v>0</v>
      </c>
      <c r="I379" s="238">
        <v>0</v>
      </c>
      <c r="J379" s="238">
        <v>0</v>
      </c>
      <c r="K379" s="238">
        <v>0</v>
      </c>
      <c r="L379" s="238">
        <v>0</v>
      </c>
      <c r="M379" s="238">
        <v>0</v>
      </c>
      <c r="N379" s="238">
        <v>0</v>
      </c>
      <c r="O379" s="238">
        <v>0</v>
      </c>
      <c r="P379" s="239">
        <v>0</v>
      </c>
      <c r="Q379" s="239">
        <v>0</v>
      </c>
      <c r="R379" s="239">
        <f t="shared" si="17"/>
        <v>-572124</v>
      </c>
      <c r="S379" s="238"/>
    </row>
    <row r="380" spans="1:19" s="240" customFormat="1" ht="12.75" hidden="1" outlineLevel="1">
      <c r="A380" s="238" t="s">
        <v>1071</v>
      </c>
      <c r="B380" s="239"/>
      <c r="C380" s="239" t="s">
        <v>1072</v>
      </c>
      <c r="D380" s="239" t="s">
        <v>1073</v>
      </c>
      <c r="E380" s="239">
        <v>-30145</v>
      </c>
      <c r="F380" s="239">
        <v>0</v>
      </c>
      <c r="G380" s="239"/>
      <c r="H380" s="238">
        <v>0</v>
      </c>
      <c r="I380" s="238">
        <v>0</v>
      </c>
      <c r="J380" s="238">
        <v>0</v>
      </c>
      <c r="K380" s="238">
        <v>0</v>
      </c>
      <c r="L380" s="238">
        <v>0</v>
      </c>
      <c r="M380" s="238">
        <v>0</v>
      </c>
      <c r="N380" s="238">
        <v>0</v>
      </c>
      <c r="O380" s="238">
        <v>0</v>
      </c>
      <c r="P380" s="239">
        <v>0</v>
      </c>
      <c r="Q380" s="239">
        <v>0</v>
      </c>
      <c r="R380" s="239">
        <f t="shared" si="17"/>
        <v>-30145</v>
      </c>
      <c r="S380" s="238"/>
    </row>
    <row r="381" spans="1:19" ht="12.75" customHeight="1" collapsed="1">
      <c r="A381" s="221" t="s">
        <v>1074</v>
      </c>
      <c r="B381" s="222"/>
      <c r="C381" s="221" t="s">
        <v>2004</v>
      </c>
      <c r="D381" s="223"/>
      <c r="E381" s="101">
        <v>-594269</v>
      </c>
      <c r="F381" s="101">
        <v>0</v>
      </c>
      <c r="G381" s="101">
        <v>-2069787</v>
      </c>
      <c r="H381" s="221">
        <v>0</v>
      </c>
      <c r="I381" s="221">
        <v>0</v>
      </c>
      <c r="J381" s="221">
        <v>0</v>
      </c>
      <c r="K381" s="221">
        <v>0</v>
      </c>
      <c r="L381" s="221">
        <v>0</v>
      </c>
      <c r="M381" s="221">
        <v>0</v>
      </c>
      <c r="N381" s="221">
        <v>0</v>
      </c>
      <c r="O381" s="221">
        <v>0</v>
      </c>
      <c r="P381" s="101">
        <v>0</v>
      </c>
      <c r="Q381" s="101">
        <v>0</v>
      </c>
      <c r="R381" s="101">
        <f t="shared" si="17"/>
        <v>-2664056</v>
      </c>
      <c r="S381" s="221"/>
    </row>
    <row r="382" spans="1:19" s="240" customFormat="1" ht="12.75" hidden="1" outlineLevel="1">
      <c r="A382" s="238" t="s">
        <v>1075</v>
      </c>
      <c r="B382" s="239"/>
      <c r="C382" s="239" t="s">
        <v>1076</v>
      </c>
      <c r="D382" s="239" t="s">
        <v>1077</v>
      </c>
      <c r="E382" s="239">
        <v>188262.67</v>
      </c>
      <c r="F382" s="239">
        <v>0</v>
      </c>
      <c r="G382" s="239"/>
      <c r="H382" s="238">
        <v>0</v>
      </c>
      <c r="I382" s="238">
        <v>0</v>
      </c>
      <c r="J382" s="238">
        <v>0</v>
      </c>
      <c r="K382" s="238">
        <v>0</v>
      </c>
      <c r="L382" s="238">
        <v>0</v>
      </c>
      <c r="M382" s="238">
        <v>-7117.55</v>
      </c>
      <c r="N382" s="238">
        <v>0</v>
      </c>
      <c r="O382" s="238">
        <v>0</v>
      </c>
      <c r="P382" s="239">
        <v>-7117.55</v>
      </c>
      <c r="Q382" s="239">
        <v>0</v>
      </c>
      <c r="R382" s="239">
        <f t="shared" si="17"/>
        <v>181145.12000000002</v>
      </c>
      <c r="S382" s="238"/>
    </row>
    <row r="383" spans="1:19" s="240" customFormat="1" ht="12.75" hidden="1" outlineLevel="1">
      <c r="A383" s="238" t="s">
        <v>3304</v>
      </c>
      <c r="B383" s="239"/>
      <c r="C383" s="239" t="s">
        <v>3305</v>
      </c>
      <c r="D383" s="239" t="s">
        <v>3306</v>
      </c>
      <c r="E383" s="239">
        <v>5572337.8</v>
      </c>
      <c r="F383" s="239">
        <v>0</v>
      </c>
      <c r="G383" s="239"/>
      <c r="H383" s="238">
        <v>0</v>
      </c>
      <c r="I383" s="238">
        <v>0</v>
      </c>
      <c r="J383" s="238">
        <v>0</v>
      </c>
      <c r="K383" s="238">
        <v>0</v>
      </c>
      <c r="L383" s="238">
        <v>0</v>
      </c>
      <c r="M383" s="238">
        <v>0</v>
      </c>
      <c r="N383" s="238">
        <v>0</v>
      </c>
      <c r="O383" s="238">
        <v>0</v>
      </c>
      <c r="P383" s="239">
        <v>0</v>
      </c>
      <c r="Q383" s="239">
        <v>0</v>
      </c>
      <c r="R383" s="239">
        <f t="shared" si="17"/>
        <v>5572337.8</v>
      </c>
      <c r="S383" s="238"/>
    </row>
    <row r="384" spans="1:19" s="240" customFormat="1" ht="12.75" hidden="1" outlineLevel="1">
      <c r="A384" s="238" t="s">
        <v>3307</v>
      </c>
      <c r="B384" s="239"/>
      <c r="C384" s="239" t="s">
        <v>3308</v>
      </c>
      <c r="D384" s="239" t="s">
        <v>3309</v>
      </c>
      <c r="E384" s="239">
        <v>237000</v>
      </c>
      <c r="F384" s="239">
        <v>0</v>
      </c>
      <c r="G384" s="239"/>
      <c r="H384" s="238">
        <v>0</v>
      </c>
      <c r="I384" s="238">
        <v>0</v>
      </c>
      <c r="J384" s="238">
        <v>0</v>
      </c>
      <c r="K384" s="238">
        <v>0</v>
      </c>
      <c r="L384" s="238">
        <v>0</v>
      </c>
      <c r="M384" s="238">
        <v>0</v>
      </c>
      <c r="N384" s="238">
        <v>0</v>
      </c>
      <c r="O384" s="238">
        <v>0</v>
      </c>
      <c r="P384" s="239">
        <v>0</v>
      </c>
      <c r="Q384" s="239">
        <v>0</v>
      </c>
      <c r="R384" s="239">
        <f t="shared" si="17"/>
        <v>237000</v>
      </c>
      <c r="S384" s="238"/>
    </row>
    <row r="385" spans="1:19" s="240" customFormat="1" ht="12.75" hidden="1" outlineLevel="1">
      <c r="A385" s="238" t="s">
        <v>3310</v>
      </c>
      <c r="B385" s="239"/>
      <c r="C385" s="239" t="s">
        <v>3311</v>
      </c>
      <c r="D385" s="239" t="s">
        <v>3312</v>
      </c>
      <c r="E385" s="239">
        <v>8044.6</v>
      </c>
      <c r="F385" s="239">
        <v>0</v>
      </c>
      <c r="G385" s="239"/>
      <c r="H385" s="238">
        <v>0</v>
      </c>
      <c r="I385" s="238">
        <v>0</v>
      </c>
      <c r="J385" s="238">
        <v>0</v>
      </c>
      <c r="K385" s="238">
        <v>0</v>
      </c>
      <c r="L385" s="238">
        <v>0</v>
      </c>
      <c r="M385" s="238">
        <v>0</v>
      </c>
      <c r="N385" s="238">
        <v>0</v>
      </c>
      <c r="O385" s="238">
        <v>0</v>
      </c>
      <c r="P385" s="239">
        <v>0</v>
      </c>
      <c r="Q385" s="239">
        <v>0</v>
      </c>
      <c r="R385" s="239">
        <f t="shared" si="17"/>
        <v>8044.6</v>
      </c>
      <c r="S385" s="238"/>
    </row>
    <row r="386" spans="1:19" s="240" customFormat="1" ht="12.75" hidden="1" outlineLevel="1">
      <c r="A386" s="238" t="s">
        <v>3313</v>
      </c>
      <c r="B386" s="239"/>
      <c r="C386" s="239" t="s">
        <v>3314</v>
      </c>
      <c r="D386" s="239" t="s">
        <v>3315</v>
      </c>
      <c r="E386" s="239">
        <v>-372485.4</v>
      </c>
      <c r="F386" s="239">
        <v>-61160.56</v>
      </c>
      <c r="G386" s="239"/>
      <c r="H386" s="238">
        <v>0</v>
      </c>
      <c r="I386" s="238">
        <v>0</v>
      </c>
      <c r="J386" s="238">
        <v>0</v>
      </c>
      <c r="K386" s="238">
        <v>0</v>
      </c>
      <c r="L386" s="238">
        <v>0</v>
      </c>
      <c r="M386" s="238">
        <v>0</v>
      </c>
      <c r="N386" s="238">
        <v>0</v>
      </c>
      <c r="O386" s="238">
        <v>0</v>
      </c>
      <c r="P386" s="239">
        <v>0</v>
      </c>
      <c r="Q386" s="239">
        <v>0</v>
      </c>
      <c r="R386" s="239">
        <f t="shared" si="17"/>
        <v>-433645.96</v>
      </c>
      <c r="S386" s="238"/>
    </row>
    <row r="387" spans="1:19" s="240" customFormat="1" ht="12.75" hidden="1" outlineLevel="1">
      <c r="A387" s="238" t="s">
        <v>3316</v>
      </c>
      <c r="B387" s="239"/>
      <c r="C387" s="239" t="s">
        <v>3317</v>
      </c>
      <c r="D387" s="239" t="s">
        <v>3318</v>
      </c>
      <c r="E387" s="239">
        <v>-8092491</v>
      </c>
      <c r="F387" s="239">
        <v>0</v>
      </c>
      <c r="G387" s="239"/>
      <c r="H387" s="238">
        <v>0</v>
      </c>
      <c r="I387" s="238">
        <v>0</v>
      </c>
      <c r="J387" s="238">
        <v>0</v>
      </c>
      <c r="K387" s="238">
        <v>-44388</v>
      </c>
      <c r="L387" s="238">
        <v>0</v>
      </c>
      <c r="M387" s="238">
        <v>0</v>
      </c>
      <c r="N387" s="238">
        <v>0</v>
      </c>
      <c r="O387" s="238">
        <v>0</v>
      </c>
      <c r="P387" s="239">
        <v>-44388</v>
      </c>
      <c r="Q387" s="239">
        <v>0</v>
      </c>
      <c r="R387" s="239">
        <f t="shared" si="17"/>
        <v>-8136879</v>
      </c>
      <c r="S387" s="238"/>
    </row>
    <row r="388" spans="1:19" s="240" customFormat="1" ht="12.75" hidden="1" outlineLevel="1">
      <c r="A388" s="238" t="s">
        <v>3319</v>
      </c>
      <c r="B388" s="239"/>
      <c r="C388" s="239" t="s">
        <v>3320</v>
      </c>
      <c r="D388" s="239" t="s">
        <v>3321</v>
      </c>
      <c r="E388" s="239">
        <v>-280260</v>
      </c>
      <c r="F388" s="239">
        <v>0</v>
      </c>
      <c r="G388" s="239"/>
      <c r="H388" s="238">
        <v>0</v>
      </c>
      <c r="I388" s="238">
        <v>0</v>
      </c>
      <c r="J388" s="238">
        <v>0</v>
      </c>
      <c r="K388" s="238">
        <v>0</v>
      </c>
      <c r="L388" s="238">
        <v>0</v>
      </c>
      <c r="M388" s="238">
        <v>0</v>
      </c>
      <c r="N388" s="238">
        <v>0</v>
      </c>
      <c r="O388" s="238">
        <v>0</v>
      </c>
      <c r="P388" s="239">
        <v>0</v>
      </c>
      <c r="Q388" s="239">
        <v>0</v>
      </c>
      <c r="R388" s="239">
        <f t="shared" si="17"/>
        <v>-280260</v>
      </c>
      <c r="S388" s="238"/>
    </row>
    <row r="389" spans="1:19" s="240" customFormat="1" ht="12.75" hidden="1" outlineLevel="1">
      <c r="A389" s="238" t="s">
        <v>3322</v>
      </c>
      <c r="B389" s="239"/>
      <c r="C389" s="239" t="s">
        <v>3323</v>
      </c>
      <c r="D389" s="239" t="s">
        <v>3324</v>
      </c>
      <c r="E389" s="239">
        <v>-3543.24</v>
      </c>
      <c r="F389" s="239">
        <v>0</v>
      </c>
      <c r="G389" s="239"/>
      <c r="H389" s="238">
        <v>0</v>
      </c>
      <c r="I389" s="238">
        <v>0</v>
      </c>
      <c r="J389" s="238">
        <v>0</v>
      </c>
      <c r="K389" s="238">
        <v>0</v>
      </c>
      <c r="L389" s="238">
        <v>0</v>
      </c>
      <c r="M389" s="238">
        <v>0</v>
      </c>
      <c r="N389" s="238">
        <v>0</v>
      </c>
      <c r="O389" s="238">
        <v>0</v>
      </c>
      <c r="P389" s="239">
        <v>0</v>
      </c>
      <c r="Q389" s="239">
        <v>0</v>
      </c>
      <c r="R389" s="239">
        <f t="shared" si="17"/>
        <v>-3543.24</v>
      </c>
      <c r="S389" s="238"/>
    </row>
    <row r="390" spans="1:19" ht="12.75" customHeight="1" collapsed="1">
      <c r="A390" s="221" t="s">
        <v>3325</v>
      </c>
      <c r="B390" s="222"/>
      <c r="C390" s="221" t="s">
        <v>2005</v>
      </c>
      <c r="D390" s="223"/>
      <c r="E390" s="101">
        <v>-2743134.57</v>
      </c>
      <c r="F390" s="101">
        <v>-61160.56</v>
      </c>
      <c r="G390" s="101">
        <v>-678304.42</v>
      </c>
      <c r="H390" s="221">
        <v>0</v>
      </c>
      <c r="I390" s="221">
        <v>0</v>
      </c>
      <c r="J390" s="221">
        <v>0</v>
      </c>
      <c r="K390" s="221">
        <v>-44388</v>
      </c>
      <c r="L390" s="221">
        <v>0</v>
      </c>
      <c r="M390" s="221">
        <v>-7117.55</v>
      </c>
      <c r="N390" s="221">
        <v>0</v>
      </c>
      <c r="O390" s="221">
        <v>0</v>
      </c>
      <c r="P390" s="101">
        <v>-51505.55</v>
      </c>
      <c r="Q390" s="101">
        <v>0</v>
      </c>
      <c r="R390" s="101">
        <f t="shared" si="17"/>
        <v>-3534105.0999999996</v>
      </c>
      <c r="S390" s="221"/>
    </row>
    <row r="391" spans="1:19" s="240" customFormat="1" ht="12.75" hidden="1" outlineLevel="1">
      <c r="A391" s="238" t="s">
        <v>3326</v>
      </c>
      <c r="B391" s="239"/>
      <c r="C391" s="239" t="s">
        <v>3327</v>
      </c>
      <c r="D391" s="239" t="s">
        <v>3328</v>
      </c>
      <c r="E391" s="239">
        <v>-284236.78</v>
      </c>
      <c r="F391" s="239">
        <v>-1712232.24</v>
      </c>
      <c r="G391" s="239"/>
      <c r="H391" s="238">
        <v>0</v>
      </c>
      <c r="I391" s="238">
        <v>0</v>
      </c>
      <c r="J391" s="238">
        <v>0</v>
      </c>
      <c r="K391" s="238">
        <v>0</v>
      </c>
      <c r="L391" s="238">
        <v>-338735.36</v>
      </c>
      <c r="M391" s="238">
        <v>-406286.92</v>
      </c>
      <c r="N391" s="238">
        <v>0</v>
      </c>
      <c r="O391" s="238">
        <v>821277.85</v>
      </c>
      <c r="P391" s="239">
        <v>76255.56999999995</v>
      </c>
      <c r="Q391" s="239">
        <v>0</v>
      </c>
      <c r="R391" s="239">
        <f t="shared" si="17"/>
        <v>-1920213.4500000002</v>
      </c>
      <c r="S391" s="238"/>
    </row>
    <row r="392" spans="1:19" s="240" customFormat="1" ht="12.75" hidden="1" outlineLevel="1">
      <c r="A392" s="238" t="s">
        <v>3329</v>
      </c>
      <c r="B392" s="239"/>
      <c r="C392" s="239" t="s">
        <v>3330</v>
      </c>
      <c r="D392" s="239" t="s">
        <v>3331</v>
      </c>
      <c r="E392" s="239">
        <v>2088708.44</v>
      </c>
      <c r="F392" s="239">
        <v>10000</v>
      </c>
      <c r="G392" s="239"/>
      <c r="H392" s="238">
        <v>0</v>
      </c>
      <c r="I392" s="238">
        <v>0</v>
      </c>
      <c r="J392" s="238">
        <v>330513</v>
      </c>
      <c r="K392" s="238">
        <v>0</v>
      </c>
      <c r="L392" s="238">
        <v>0</v>
      </c>
      <c r="M392" s="238">
        <v>0</v>
      </c>
      <c r="N392" s="238">
        <v>0</v>
      </c>
      <c r="O392" s="238">
        <v>101000</v>
      </c>
      <c r="P392" s="239">
        <v>431513</v>
      </c>
      <c r="Q392" s="239">
        <v>0</v>
      </c>
      <c r="R392" s="239">
        <f t="shared" si="17"/>
        <v>2530221.44</v>
      </c>
      <c r="S392" s="238"/>
    </row>
    <row r="393" spans="1:19" s="240" customFormat="1" ht="12.75" hidden="1" outlineLevel="1">
      <c r="A393" s="238" t="s">
        <v>3332</v>
      </c>
      <c r="B393" s="239"/>
      <c r="C393" s="239" t="s">
        <v>3333</v>
      </c>
      <c r="D393" s="239" t="s">
        <v>3334</v>
      </c>
      <c r="E393" s="239">
        <v>-5341760.97</v>
      </c>
      <c r="F393" s="239">
        <v>-109371.83</v>
      </c>
      <c r="G393" s="239"/>
      <c r="H393" s="238">
        <v>0</v>
      </c>
      <c r="I393" s="238">
        <v>0</v>
      </c>
      <c r="J393" s="238">
        <v>0</v>
      </c>
      <c r="K393" s="238">
        <v>0</v>
      </c>
      <c r="L393" s="238">
        <v>0</v>
      </c>
      <c r="M393" s="238">
        <v>0</v>
      </c>
      <c r="N393" s="238">
        <v>0</v>
      </c>
      <c r="O393" s="238">
        <v>0</v>
      </c>
      <c r="P393" s="239">
        <v>0</v>
      </c>
      <c r="Q393" s="239">
        <v>0</v>
      </c>
      <c r="R393" s="239">
        <f t="shared" si="17"/>
        <v>-5451132.8</v>
      </c>
      <c r="S393" s="238"/>
    </row>
    <row r="394" spans="1:19" s="240" customFormat="1" ht="12.75" hidden="1" outlineLevel="1">
      <c r="A394" s="238" t="s">
        <v>3335</v>
      </c>
      <c r="B394" s="239"/>
      <c r="C394" s="239" t="s">
        <v>3336</v>
      </c>
      <c r="D394" s="239" t="s">
        <v>3337</v>
      </c>
      <c r="E394" s="239">
        <v>-431513</v>
      </c>
      <c r="F394" s="239">
        <v>0</v>
      </c>
      <c r="G394" s="239"/>
      <c r="H394" s="238">
        <v>0</v>
      </c>
      <c r="I394" s="238">
        <v>0</v>
      </c>
      <c r="J394" s="238">
        <v>0</v>
      </c>
      <c r="K394" s="238">
        <v>0</v>
      </c>
      <c r="L394" s="238">
        <v>0</v>
      </c>
      <c r="M394" s="238">
        <v>0</v>
      </c>
      <c r="N394" s="238">
        <v>0</v>
      </c>
      <c r="O394" s="238">
        <v>0</v>
      </c>
      <c r="P394" s="239">
        <v>0</v>
      </c>
      <c r="Q394" s="239">
        <v>0</v>
      </c>
      <c r="R394" s="239">
        <f t="shared" si="17"/>
        <v>-431513</v>
      </c>
      <c r="S394" s="238"/>
    </row>
    <row r="395" spans="1:19" s="240" customFormat="1" ht="12.75" hidden="1" outlineLevel="1">
      <c r="A395" s="238" t="s">
        <v>3338</v>
      </c>
      <c r="B395" s="239"/>
      <c r="C395" s="239" t="s">
        <v>3339</v>
      </c>
      <c r="D395" s="239" t="s">
        <v>3340</v>
      </c>
      <c r="E395" s="239">
        <v>-454597.13</v>
      </c>
      <c r="F395" s="239">
        <v>0</v>
      </c>
      <c r="G395" s="239"/>
      <c r="H395" s="238">
        <v>0</v>
      </c>
      <c r="I395" s="238">
        <v>0</v>
      </c>
      <c r="J395" s="238">
        <v>0</v>
      </c>
      <c r="K395" s="238">
        <v>0</v>
      </c>
      <c r="L395" s="238">
        <v>0</v>
      </c>
      <c r="M395" s="238">
        <v>0</v>
      </c>
      <c r="N395" s="238">
        <v>0</v>
      </c>
      <c r="O395" s="238">
        <v>0</v>
      </c>
      <c r="P395" s="239">
        <v>0</v>
      </c>
      <c r="Q395" s="239">
        <v>0</v>
      </c>
      <c r="R395" s="239">
        <f t="shared" si="17"/>
        <v>-454597.13</v>
      </c>
      <c r="S395" s="238"/>
    </row>
    <row r="396" spans="1:19" ht="12.75" customHeight="1" collapsed="1">
      <c r="A396" s="120" t="s">
        <v>3346</v>
      </c>
      <c r="B396" s="222"/>
      <c r="C396" s="221" t="s">
        <v>1992</v>
      </c>
      <c r="D396" s="223"/>
      <c r="E396" s="101">
        <v>-4423399.44</v>
      </c>
      <c r="F396" s="101">
        <v>-1811604.07</v>
      </c>
      <c r="G396" s="101">
        <v>2548196.1</v>
      </c>
      <c r="H396" s="120">
        <v>0</v>
      </c>
      <c r="I396" s="120">
        <v>0</v>
      </c>
      <c r="J396" s="120">
        <v>330513</v>
      </c>
      <c r="K396" s="120">
        <v>0</v>
      </c>
      <c r="L396" s="120">
        <v>-338735.36</v>
      </c>
      <c r="M396" s="120">
        <v>-406286.92</v>
      </c>
      <c r="N396" s="120">
        <v>0</v>
      </c>
      <c r="O396" s="120">
        <v>922277.85</v>
      </c>
      <c r="P396" s="101">
        <v>507768.57</v>
      </c>
      <c r="Q396" s="101">
        <v>0</v>
      </c>
      <c r="R396" s="101">
        <f t="shared" si="17"/>
        <v>-3179038.840000001</v>
      </c>
      <c r="S396" s="120"/>
    </row>
    <row r="397" spans="1:19" ht="12.75" customHeight="1">
      <c r="A397" s="120" t="s">
        <v>3347</v>
      </c>
      <c r="B397" s="222"/>
      <c r="C397" s="221" t="s">
        <v>3348</v>
      </c>
      <c r="D397" s="223"/>
      <c r="E397" s="101">
        <v>0</v>
      </c>
      <c r="F397" s="101">
        <v>0</v>
      </c>
      <c r="G397" s="101">
        <v>0</v>
      </c>
      <c r="H397" s="120">
        <v>0</v>
      </c>
      <c r="I397" s="120">
        <v>0</v>
      </c>
      <c r="J397" s="120">
        <v>0</v>
      </c>
      <c r="K397" s="120">
        <v>0</v>
      </c>
      <c r="L397" s="120">
        <v>0</v>
      </c>
      <c r="M397" s="120">
        <v>0</v>
      </c>
      <c r="N397" s="120">
        <v>0</v>
      </c>
      <c r="O397" s="120">
        <v>0</v>
      </c>
      <c r="P397" s="101">
        <v>0</v>
      </c>
      <c r="Q397" s="101">
        <v>0</v>
      </c>
      <c r="R397" s="101">
        <f t="shared" si="17"/>
        <v>0</v>
      </c>
      <c r="S397" s="120"/>
    </row>
    <row r="398" spans="1:19" ht="12.75" customHeight="1">
      <c r="A398" s="219"/>
      <c r="B398" s="222"/>
      <c r="C398" s="221"/>
      <c r="D398" s="223"/>
      <c r="E398" s="101"/>
      <c r="F398" s="101"/>
      <c r="G398" s="101"/>
      <c r="H398" s="219"/>
      <c r="I398" s="219"/>
      <c r="J398" s="219"/>
      <c r="K398" s="219"/>
      <c r="L398" s="219"/>
      <c r="M398" s="219"/>
      <c r="N398" s="219"/>
      <c r="O398" s="219"/>
      <c r="P398" s="101"/>
      <c r="Q398" s="101"/>
      <c r="R398" s="101"/>
      <c r="S398" s="219"/>
    </row>
    <row r="399" spans="1:19" s="268" customFormat="1" ht="12.75" customHeight="1">
      <c r="A399" s="225"/>
      <c r="B399" s="226"/>
      <c r="C399" s="227" t="s">
        <v>3625</v>
      </c>
      <c r="D399" s="72"/>
      <c r="E399" s="103"/>
      <c r="F399" s="103"/>
      <c r="G399" s="103"/>
      <c r="H399" s="225"/>
      <c r="I399" s="225"/>
      <c r="J399" s="225"/>
      <c r="K399" s="225"/>
      <c r="L399" s="225"/>
      <c r="M399" s="225"/>
      <c r="N399" s="225"/>
      <c r="O399" s="225"/>
      <c r="P399" s="103"/>
      <c r="Q399" s="103"/>
      <c r="R399" s="103"/>
      <c r="S399" s="225"/>
    </row>
    <row r="400" spans="1:19" s="268" customFormat="1" ht="12.75" customHeight="1">
      <c r="A400" s="225" t="s">
        <v>2062</v>
      </c>
      <c r="B400" s="226"/>
      <c r="C400" s="227" t="s">
        <v>3626</v>
      </c>
      <c r="D400" s="72"/>
      <c r="E400" s="103">
        <f aca="true" t="shared" si="18" ref="E400:R400">E381+E390+E396+E397+E376</f>
        <v>-7143155.62</v>
      </c>
      <c r="F400" s="103">
        <f t="shared" si="18"/>
        <v>-1862193.2500000002</v>
      </c>
      <c r="G400" s="103">
        <f t="shared" si="18"/>
        <v>-193649.80999999982</v>
      </c>
      <c r="H400" s="225">
        <f t="shared" si="18"/>
        <v>0</v>
      </c>
      <c r="I400" s="225">
        <f t="shared" si="18"/>
        <v>0</v>
      </c>
      <c r="J400" s="225">
        <f t="shared" si="18"/>
        <v>330513</v>
      </c>
      <c r="K400" s="225">
        <f t="shared" si="18"/>
        <v>-44388</v>
      </c>
      <c r="L400" s="225">
        <f t="shared" si="18"/>
        <v>-338735.36</v>
      </c>
      <c r="M400" s="225">
        <f t="shared" si="18"/>
        <v>-413404.47</v>
      </c>
      <c r="N400" s="225">
        <f t="shared" si="18"/>
        <v>0</v>
      </c>
      <c r="O400" s="225">
        <f t="shared" si="18"/>
        <v>922277.85</v>
      </c>
      <c r="P400" s="103">
        <f t="shared" si="18"/>
        <v>456263.02</v>
      </c>
      <c r="Q400" s="103">
        <f t="shared" si="18"/>
        <v>0</v>
      </c>
      <c r="R400" s="103">
        <f t="shared" si="18"/>
        <v>-8742735.660000002</v>
      </c>
      <c r="S400" s="225"/>
    </row>
    <row r="401" spans="1:19" ht="12.75" customHeight="1">
      <c r="A401" s="219"/>
      <c r="B401" s="222"/>
      <c r="C401" s="227"/>
      <c r="D401" s="223"/>
      <c r="E401" s="101"/>
      <c r="F401" s="101"/>
      <c r="G401" s="101"/>
      <c r="H401" s="219"/>
      <c r="I401" s="219"/>
      <c r="J401" s="219"/>
      <c r="K401" s="219"/>
      <c r="L401" s="219"/>
      <c r="M401" s="219"/>
      <c r="N401" s="219"/>
      <c r="O401" s="219"/>
      <c r="P401" s="101"/>
      <c r="Q401" s="101"/>
      <c r="R401" s="101"/>
      <c r="S401" s="219"/>
    </row>
    <row r="402" spans="1:19" ht="12.75" customHeight="1">
      <c r="A402" s="228" t="s">
        <v>2062</v>
      </c>
      <c r="B402" s="226"/>
      <c r="C402" s="227" t="s">
        <v>3350</v>
      </c>
      <c r="D402" s="72"/>
      <c r="E402" s="103">
        <f aca="true" t="shared" si="19" ref="E402:R402">E355+E400</f>
        <v>3830438.503999953</v>
      </c>
      <c r="F402" s="103">
        <f t="shared" si="19"/>
        <v>1860699.178</v>
      </c>
      <c r="G402" s="103">
        <f t="shared" si="19"/>
        <v>1072968.365000001</v>
      </c>
      <c r="H402" s="228">
        <f t="shared" si="19"/>
        <v>1831127.359</v>
      </c>
      <c r="I402" s="228">
        <f t="shared" si="19"/>
        <v>219601.94700000007</v>
      </c>
      <c r="J402" s="228">
        <f t="shared" si="19"/>
        <v>61978.96000000008</v>
      </c>
      <c r="K402" s="228">
        <f t="shared" si="19"/>
        <v>-21261.655999999944</v>
      </c>
      <c r="L402" s="228">
        <f t="shared" si="19"/>
        <v>17180.376000000047</v>
      </c>
      <c r="M402" s="228">
        <f t="shared" si="19"/>
        <v>415422.9829999999</v>
      </c>
      <c r="N402" s="228">
        <f t="shared" si="19"/>
        <v>16371.473000000027</v>
      </c>
      <c r="O402" s="228">
        <f t="shared" si="19"/>
        <v>123344.61600000004</v>
      </c>
      <c r="P402" s="103">
        <f t="shared" si="19"/>
        <v>2663766.057999997</v>
      </c>
      <c r="Q402" s="103">
        <f t="shared" si="19"/>
        <v>0</v>
      </c>
      <c r="R402" s="103">
        <f t="shared" si="19"/>
        <v>9427872.104999969</v>
      </c>
      <c r="S402" s="231"/>
    </row>
    <row r="403" spans="1:19" ht="12.75" customHeight="1">
      <c r="A403" s="219"/>
      <c r="B403" s="222"/>
      <c r="C403" s="221"/>
      <c r="D403" s="223"/>
      <c r="E403" s="101"/>
      <c r="F403" s="101"/>
      <c r="G403" s="101"/>
      <c r="H403" s="219"/>
      <c r="I403" s="219"/>
      <c r="J403" s="219"/>
      <c r="K403" s="219"/>
      <c r="L403" s="219"/>
      <c r="M403" s="219"/>
      <c r="N403" s="219"/>
      <c r="O403" s="219"/>
      <c r="P403" s="101"/>
      <c r="Q403" s="101"/>
      <c r="R403" s="101"/>
      <c r="S403" s="219"/>
    </row>
    <row r="404" spans="1:19" s="240" customFormat="1" ht="12.75" hidden="1" outlineLevel="1">
      <c r="A404" s="238" t="s">
        <v>3351</v>
      </c>
      <c r="B404" s="239"/>
      <c r="C404" s="239" t="s">
        <v>3352</v>
      </c>
      <c r="D404" s="239" t="s">
        <v>3353</v>
      </c>
      <c r="E404" s="239">
        <v>28861319.61</v>
      </c>
      <c r="F404" s="239">
        <v>-972536.94</v>
      </c>
      <c r="G404" s="239"/>
      <c r="H404" s="238">
        <v>-223760.79</v>
      </c>
      <c r="I404" s="238">
        <v>253247.31</v>
      </c>
      <c r="J404" s="238">
        <v>33568.22</v>
      </c>
      <c r="K404" s="238">
        <v>-464310.22</v>
      </c>
      <c r="L404" s="238">
        <v>-3797.87</v>
      </c>
      <c r="M404" s="238">
        <v>749699.22</v>
      </c>
      <c r="N404" s="238">
        <v>-3047.91</v>
      </c>
      <c r="O404" s="238">
        <v>29374.31</v>
      </c>
      <c r="P404" s="239">
        <v>370972.27</v>
      </c>
      <c r="Q404" s="239">
        <v>0</v>
      </c>
      <c r="R404" s="239">
        <f>E404+F404+G404+P404+Q404</f>
        <v>28259754.939999998</v>
      </c>
      <c r="S404" s="238"/>
    </row>
    <row r="405" spans="1:19" s="269" customFormat="1" ht="12.75" customHeight="1" collapsed="1">
      <c r="A405" s="225" t="s">
        <v>3354</v>
      </c>
      <c r="B405" s="226" t="s">
        <v>2059</v>
      </c>
      <c r="D405" s="72"/>
      <c r="E405" s="103">
        <v>28861319.61</v>
      </c>
      <c r="F405" s="103">
        <v>-972536.94</v>
      </c>
      <c r="G405" s="103">
        <v>-1950965.8</v>
      </c>
      <c r="H405" s="225">
        <v>-223760.79</v>
      </c>
      <c r="I405" s="225">
        <v>253247.31</v>
      </c>
      <c r="J405" s="225">
        <v>33568.22</v>
      </c>
      <c r="K405" s="225">
        <v>-464310.22</v>
      </c>
      <c r="L405" s="225">
        <v>-3797.87</v>
      </c>
      <c r="M405" s="225">
        <v>749699.22</v>
      </c>
      <c r="N405" s="225">
        <v>-3047.91</v>
      </c>
      <c r="O405" s="225">
        <v>29374.31</v>
      </c>
      <c r="P405" s="103">
        <v>370972.27</v>
      </c>
      <c r="Q405" s="103">
        <v>0</v>
      </c>
      <c r="R405" s="103">
        <f>E405+F405+G405+P405+Q405</f>
        <v>26308789.139999997</v>
      </c>
      <c r="S405" s="225"/>
    </row>
    <row r="406" spans="1:19" ht="12.75" customHeight="1" hidden="1">
      <c r="A406" s="225"/>
      <c r="B406" s="222"/>
      <c r="C406" s="227"/>
      <c r="D406" s="72"/>
      <c r="E406" s="103"/>
      <c r="F406" s="103"/>
      <c r="G406" s="103"/>
      <c r="H406" s="225"/>
      <c r="I406" s="225"/>
      <c r="J406" s="225"/>
      <c r="K406" s="225"/>
      <c r="L406" s="225"/>
      <c r="M406" s="225"/>
      <c r="N406" s="225"/>
      <c r="O406" s="225"/>
      <c r="P406" s="103"/>
      <c r="Q406" s="103"/>
      <c r="R406" s="103"/>
      <c r="S406" s="225"/>
    </row>
    <row r="407" spans="1:19" s="269" customFormat="1" ht="12.75" customHeight="1" hidden="1">
      <c r="A407" s="219" t="s">
        <v>3355</v>
      </c>
      <c r="B407" s="222"/>
      <c r="C407" s="221" t="s">
        <v>3356</v>
      </c>
      <c r="D407" s="223"/>
      <c r="E407" s="101">
        <v>0</v>
      </c>
      <c r="F407" s="101">
        <v>0</v>
      </c>
      <c r="G407" s="101">
        <v>0</v>
      </c>
      <c r="H407" s="219">
        <v>0</v>
      </c>
      <c r="I407" s="219">
        <v>0</v>
      </c>
      <c r="J407" s="219">
        <v>0</v>
      </c>
      <c r="K407" s="219">
        <v>0</v>
      </c>
      <c r="L407" s="219">
        <v>0</v>
      </c>
      <c r="M407" s="219">
        <v>0</v>
      </c>
      <c r="N407" s="219">
        <v>0</v>
      </c>
      <c r="O407" s="219">
        <v>0</v>
      </c>
      <c r="P407" s="101">
        <v>0</v>
      </c>
      <c r="Q407" s="101">
        <v>0</v>
      </c>
      <c r="R407" s="101">
        <f>E407+F407+G407+P407+Q407</f>
        <v>0</v>
      </c>
      <c r="S407" s="219"/>
    </row>
    <row r="408" spans="1:19" s="269" customFormat="1" ht="12.75" customHeight="1" hidden="1">
      <c r="A408" s="219" t="s">
        <v>3357</v>
      </c>
      <c r="B408" s="222"/>
      <c r="C408" s="221" t="s">
        <v>3358</v>
      </c>
      <c r="D408" s="223"/>
      <c r="E408" s="101">
        <v>0</v>
      </c>
      <c r="F408" s="101">
        <v>0</v>
      </c>
      <c r="G408" s="101">
        <v>0</v>
      </c>
      <c r="H408" s="219">
        <v>0</v>
      </c>
      <c r="I408" s="219">
        <v>0</v>
      </c>
      <c r="J408" s="219">
        <v>0</v>
      </c>
      <c r="K408" s="219">
        <v>0</v>
      </c>
      <c r="L408" s="219">
        <v>0</v>
      </c>
      <c r="M408" s="219">
        <v>0</v>
      </c>
      <c r="N408" s="219">
        <v>0</v>
      </c>
      <c r="O408" s="219">
        <v>0</v>
      </c>
      <c r="P408" s="101">
        <v>0</v>
      </c>
      <c r="Q408" s="101">
        <v>0</v>
      </c>
      <c r="R408" s="101">
        <f>E408+F408+G408+P408+Q408</f>
        <v>0</v>
      </c>
      <c r="S408" s="219"/>
    </row>
    <row r="409" spans="1:19" ht="12.75" customHeight="1" hidden="1">
      <c r="A409" s="225"/>
      <c r="B409" s="222"/>
      <c r="C409" s="227"/>
      <c r="D409" s="72"/>
      <c r="E409" s="103"/>
      <c r="F409" s="103"/>
      <c r="G409" s="103"/>
      <c r="H409" s="225"/>
      <c r="I409" s="225"/>
      <c r="J409" s="225"/>
      <c r="K409" s="225"/>
      <c r="L409" s="225"/>
      <c r="M409" s="225"/>
      <c r="N409" s="225"/>
      <c r="O409" s="225"/>
      <c r="P409" s="103"/>
      <c r="Q409" s="103"/>
      <c r="R409" s="103"/>
      <c r="S409" s="225"/>
    </row>
    <row r="410" spans="1:19" ht="12.75" customHeight="1" hidden="1">
      <c r="A410" s="225" t="s">
        <v>2062</v>
      </c>
      <c r="B410" s="226" t="s">
        <v>3627</v>
      </c>
      <c r="D410" s="72"/>
      <c r="E410" s="103">
        <f aca="true" t="shared" si="20" ref="E410:R410">E405-E407-E408</f>
        <v>28861319.61</v>
      </c>
      <c r="F410" s="103">
        <f t="shared" si="20"/>
        <v>-972536.94</v>
      </c>
      <c r="G410" s="103">
        <f t="shared" si="20"/>
        <v>-1950965.8</v>
      </c>
      <c r="H410" s="225">
        <f t="shared" si="20"/>
        <v>-223760.79</v>
      </c>
      <c r="I410" s="225">
        <f t="shared" si="20"/>
        <v>253247.31</v>
      </c>
      <c r="J410" s="225">
        <f t="shared" si="20"/>
        <v>33568.22</v>
      </c>
      <c r="K410" s="225">
        <f t="shared" si="20"/>
        <v>-464310.22</v>
      </c>
      <c r="L410" s="225">
        <f t="shared" si="20"/>
        <v>-3797.87</v>
      </c>
      <c r="M410" s="225">
        <f t="shared" si="20"/>
        <v>749699.22</v>
      </c>
      <c r="N410" s="225">
        <f t="shared" si="20"/>
        <v>-3047.91</v>
      </c>
      <c r="O410" s="225">
        <f t="shared" si="20"/>
        <v>29374.31</v>
      </c>
      <c r="P410" s="103">
        <f t="shared" si="20"/>
        <v>370972.27</v>
      </c>
      <c r="Q410" s="103">
        <f t="shared" si="20"/>
        <v>0</v>
      </c>
      <c r="R410" s="103">
        <f t="shared" si="20"/>
        <v>26308789.139999997</v>
      </c>
      <c r="S410" s="225"/>
    </row>
    <row r="411" spans="1:19" ht="12.75" customHeight="1">
      <c r="A411" s="219"/>
      <c r="B411" s="222"/>
      <c r="C411" s="221"/>
      <c r="D411" s="223"/>
      <c r="E411" s="198"/>
      <c r="F411" s="198"/>
      <c r="G411" s="198"/>
      <c r="H411" s="219"/>
      <c r="I411" s="219"/>
      <c r="J411" s="219"/>
      <c r="K411" s="219"/>
      <c r="L411" s="219"/>
      <c r="M411" s="219"/>
      <c r="N411" s="219"/>
      <c r="O411" s="219"/>
      <c r="P411" s="198"/>
      <c r="Q411" s="198"/>
      <c r="R411" s="198"/>
      <c r="S411" s="219"/>
    </row>
    <row r="412" spans="1:19" ht="12.75" customHeight="1">
      <c r="A412" s="225" t="s">
        <v>2062</v>
      </c>
      <c r="B412" s="226" t="s">
        <v>2006</v>
      </c>
      <c r="C412" s="261"/>
      <c r="D412" s="72"/>
      <c r="E412" s="236">
        <f aca="true" t="shared" si="21" ref="E412:R412">E402+E410</f>
        <v>32691758.11399995</v>
      </c>
      <c r="F412" s="236">
        <f t="shared" si="21"/>
        <v>888162.2380000001</v>
      </c>
      <c r="G412" s="236">
        <f t="shared" si="21"/>
        <v>-877997.4349999991</v>
      </c>
      <c r="H412" s="225">
        <f t="shared" si="21"/>
        <v>1607366.569</v>
      </c>
      <c r="I412" s="225">
        <f t="shared" si="21"/>
        <v>472849.2570000001</v>
      </c>
      <c r="J412" s="225">
        <f t="shared" si="21"/>
        <v>95547.18000000008</v>
      </c>
      <c r="K412" s="225">
        <f t="shared" si="21"/>
        <v>-485571.87599999993</v>
      </c>
      <c r="L412" s="225">
        <f t="shared" si="21"/>
        <v>13382.506000000049</v>
      </c>
      <c r="M412" s="225">
        <f t="shared" si="21"/>
        <v>1165122.2029999997</v>
      </c>
      <c r="N412" s="225">
        <f t="shared" si="21"/>
        <v>13323.563000000027</v>
      </c>
      <c r="O412" s="225">
        <f t="shared" si="21"/>
        <v>152718.92600000004</v>
      </c>
      <c r="P412" s="236">
        <f t="shared" si="21"/>
        <v>3034738.327999997</v>
      </c>
      <c r="Q412" s="236">
        <f t="shared" si="21"/>
        <v>0</v>
      </c>
      <c r="R412" s="236">
        <f t="shared" si="21"/>
        <v>35736661.24499997</v>
      </c>
      <c r="S412" s="225"/>
    </row>
    <row r="413" spans="5:18" ht="12.75">
      <c r="E413" s="119"/>
      <c r="F413" s="119"/>
      <c r="G413" s="119"/>
      <c r="P413" s="119"/>
      <c r="Q413" s="119"/>
      <c r="R413" s="119"/>
    </row>
    <row r="414" spans="5:18" ht="12.75">
      <c r="E414" s="119"/>
      <c r="F414" s="119"/>
      <c r="G414" s="119"/>
      <c r="P414" s="119"/>
      <c r="Q414" s="119"/>
      <c r="R414" s="119"/>
    </row>
    <row r="415" spans="5:18" ht="12.75">
      <c r="E415" s="119"/>
      <c r="F415" s="119"/>
      <c r="G415" s="119"/>
      <c r="P415" s="119"/>
      <c r="Q415" s="119"/>
      <c r="R415" s="119"/>
    </row>
    <row r="416" spans="5:18" ht="12.75">
      <c r="E416" s="119"/>
      <c r="F416" s="119"/>
      <c r="G416" s="119"/>
      <c r="P416" s="119"/>
      <c r="Q416" s="119"/>
      <c r="R416" s="119"/>
    </row>
    <row r="417" spans="5:18" ht="12.75">
      <c r="E417" s="119"/>
      <c r="F417" s="119"/>
      <c r="G417" s="119"/>
      <c r="P417" s="119"/>
      <c r="Q417" s="119"/>
      <c r="R417" s="119"/>
    </row>
    <row r="418" spans="5:18" ht="12.75">
      <c r="E418" s="119"/>
      <c r="F418" s="119"/>
      <c r="G418" s="119"/>
      <c r="P418" s="119"/>
      <c r="Q418" s="119"/>
      <c r="R418" s="119"/>
    </row>
    <row r="419" spans="5:18" ht="12.75">
      <c r="E419" s="119"/>
      <c r="F419" s="119"/>
      <c r="G419" s="119"/>
      <c r="P419" s="119"/>
      <c r="Q419" s="119"/>
      <c r="R419" s="119"/>
    </row>
    <row r="420" spans="5:18" ht="12.75">
      <c r="E420" s="119"/>
      <c r="F420" s="119"/>
      <c r="G420" s="119"/>
      <c r="P420" s="119"/>
      <c r="Q420" s="119"/>
      <c r="R420" s="119"/>
    </row>
    <row r="421" spans="5:18" ht="12.75">
      <c r="E421" s="119"/>
      <c r="F421" s="119"/>
      <c r="G421" s="119"/>
      <c r="P421" s="119"/>
      <c r="Q421" s="119"/>
      <c r="R421" s="119"/>
    </row>
    <row r="422" spans="5:18" ht="12.75">
      <c r="E422" s="119"/>
      <c r="F422" s="119"/>
      <c r="G422" s="119"/>
      <c r="P422" s="119"/>
      <c r="Q422" s="119"/>
      <c r="R422" s="119"/>
    </row>
    <row r="423" spans="5:18" ht="12.75">
      <c r="E423" s="119"/>
      <c r="F423" s="119"/>
      <c r="G423" s="119"/>
      <c r="P423" s="119"/>
      <c r="Q423" s="119"/>
      <c r="R423" s="119"/>
    </row>
    <row r="424" spans="5:18" ht="12.75">
      <c r="E424" s="119"/>
      <c r="F424" s="119"/>
      <c r="G424" s="119"/>
      <c r="P424" s="119"/>
      <c r="Q424" s="119"/>
      <c r="R424" s="119"/>
    </row>
    <row r="425" spans="5:18" ht="12.75">
      <c r="E425" s="119"/>
      <c r="F425" s="119"/>
      <c r="G425" s="119"/>
      <c r="P425" s="119"/>
      <c r="Q425" s="119"/>
      <c r="R425" s="119"/>
    </row>
    <row r="426" spans="5:18" ht="12.75">
      <c r="E426" s="119"/>
      <c r="F426" s="119"/>
      <c r="G426" s="119"/>
      <c r="P426" s="119"/>
      <c r="Q426" s="119"/>
      <c r="R426" s="119"/>
    </row>
    <row r="427" spans="5:18" ht="12.75">
      <c r="E427" s="119"/>
      <c r="F427" s="119"/>
      <c r="G427" s="119"/>
      <c r="P427" s="119"/>
      <c r="Q427" s="119"/>
      <c r="R427" s="119"/>
    </row>
    <row r="428" spans="5:18" ht="12.75">
      <c r="E428" s="119"/>
      <c r="F428" s="119"/>
      <c r="G428" s="119"/>
      <c r="P428" s="119"/>
      <c r="Q428" s="119"/>
      <c r="R428" s="119"/>
    </row>
    <row r="429" spans="5:18" ht="12.75">
      <c r="E429" s="119"/>
      <c r="F429" s="119"/>
      <c r="G429" s="119"/>
      <c r="P429" s="119"/>
      <c r="Q429" s="119"/>
      <c r="R429" s="119"/>
    </row>
    <row r="430" spans="5:18" ht="12.75">
      <c r="E430" s="119"/>
      <c r="F430" s="119"/>
      <c r="G430" s="119"/>
      <c r="P430" s="119"/>
      <c r="Q430" s="119"/>
      <c r="R430" s="119"/>
    </row>
    <row r="431" spans="5:18" ht="12.75">
      <c r="E431" s="119"/>
      <c r="F431" s="119"/>
      <c r="G431" s="119"/>
      <c r="P431" s="119"/>
      <c r="Q431" s="119"/>
      <c r="R431" s="119"/>
    </row>
    <row r="432" spans="5:18" ht="12.75">
      <c r="E432" s="119"/>
      <c r="F432" s="119"/>
      <c r="G432" s="119"/>
      <c r="P432" s="119"/>
      <c r="Q432" s="119"/>
      <c r="R432" s="119"/>
    </row>
    <row r="433" spans="5:18" ht="12.75">
      <c r="E433" s="119"/>
      <c r="F433" s="119"/>
      <c r="G433" s="119"/>
      <c r="P433" s="119"/>
      <c r="Q433" s="119"/>
      <c r="R433" s="119"/>
    </row>
    <row r="434" spans="5:18" ht="12.75">
      <c r="E434" s="119"/>
      <c r="F434" s="119"/>
      <c r="G434" s="119"/>
      <c r="P434" s="119"/>
      <c r="Q434" s="119"/>
      <c r="R434" s="119"/>
    </row>
    <row r="435" spans="5:18" ht="12.75">
      <c r="E435" s="119"/>
      <c r="F435" s="119"/>
      <c r="G435" s="119"/>
      <c r="P435" s="119"/>
      <c r="Q435" s="119"/>
      <c r="R435" s="119"/>
    </row>
    <row r="436" spans="5:18" ht="12.75">
      <c r="E436" s="119"/>
      <c r="F436" s="119"/>
      <c r="G436" s="119"/>
      <c r="P436" s="119"/>
      <c r="Q436" s="119"/>
      <c r="R436" s="119"/>
    </row>
    <row r="437" spans="5:18" ht="12.75">
      <c r="E437" s="119"/>
      <c r="F437" s="119"/>
      <c r="G437" s="119"/>
      <c r="P437" s="119"/>
      <c r="Q437" s="119"/>
      <c r="R437" s="119"/>
    </row>
    <row r="438" spans="5:18" ht="12.75">
      <c r="E438" s="119"/>
      <c r="F438" s="119"/>
      <c r="G438" s="119"/>
      <c r="P438" s="119"/>
      <c r="Q438" s="119"/>
      <c r="R438" s="119"/>
    </row>
    <row r="439" spans="5:18" ht="12.75">
      <c r="E439" s="119"/>
      <c r="F439" s="119"/>
      <c r="G439" s="119"/>
      <c r="P439" s="119"/>
      <c r="Q439" s="119"/>
      <c r="R439" s="119"/>
    </row>
    <row r="440" spans="5:18" ht="12.75">
      <c r="E440" s="119"/>
      <c r="F440" s="119"/>
      <c r="G440" s="119"/>
      <c r="P440" s="119"/>
      <c r="Q440" s="119"/>
      <c r="R440" s="119"/>
    </row>
    <row r="441" spans="5:18" ht="12.75">
      <c r="E441" s="119"/>
      <c r="F441" s="119"/>
      <c r="G441" s="119"/>
      <c r="P441" s="119"/>
      <c r="Q441" s="119"/>
      <c r="R441" s="119"/>
    </row>
    <row r="442" spans="5:18" ht="12.75">
      <c r="E442" s="119"/>
      <c r="F442" s="119"/>
      <c r="G442" s="119"/>
      <c r="P442" s="119"/>
      <c r="Q442" s="119"/>
      <c r="R442" s="119"/>
    </row>
    <row r="443" spans="5:18" ht="12.75">
      <c r="E443" s="119"/>
      <c r="F443" s="119"/>
      <c r="G443" s="119"/>
      <c r="P443" s="119"/>
      <c r="Q443" s="119"/>
      <c r="R443" s="119"/>
    </row>
    <row r="444" spans="5:18" ht="12.75">
      <c r="E444" s="119"/>
      <c r="F444" s="119"/>
      <c r="G444" s="119"/>
      <c r="P444" s="119"/>
      <c r="Q444" s="119"/>
      <c r="R444" s="119"/>
    </row>
    <row r="445" spans="5:18" ht="12.75">
      <c r="E445" s="119"/>
      <c r="F445" s="119"/>
      <c r="G445" s="119"/>
      <c r="P445" s="119"/>
      <c r="Q445" s="119"/>
      <c r="R445" s="119"/>
    </row>
    <row r="446" spans="5:18" ht="12.75">
      <c r="E446" s="119"/>
      <c r="F446" s="119"/>
      <c r="G446" s="119"/>
      <c r="P446" s="119"/>
      <c r="Q446" s="119"/>
      <c r="R446" s="119"/>
    </row>
    <row r="447" spans="5:18" ht="12.75">
      <c r="E447" s="119"/>
      <c r="F447" s="119"/>
      <c r="G447" s="119"/>
      <c r="P447" s="119"/>
      <c r="Q447" s="119"/>
      <c r="R447" s="119"/>
    </row>
    <row r="448" spans="5:18" ht="12.75">
      <c r="E448" s="119"/>
      <c r="F448" s="119"/>
      <c r="G448" s="119"/>
      <c r="P448" s="119"/>
      <c r="Q448" s="119"/>
      <c r="R448" s="119"/>
    </row>
    <row r="449" spans="5:18" ht="12.75">
      <c r="E449" s="119"/>
      <c r="F449" s="119"/>
      <c r="G449" s="119"/>
      <c r="P449" s="119"/>
      <c r="Q449" s="119"/>
      <c r="R449" s="119"/>
    </row>
    <row r="450" spans="5:18" ht="12.75">
      <c r="E450" s="119"/>
      <c r="F450" s="119"/>
      <c r="G450" s="119"/>
      <c r="P450" s="119"/>
      <c r="Q450" s="119"/>
      <c r="R450" s="119"/>
    </row>
    <row r="451" spans="5:18" ht="12.75">
      <c r="E451" s="119"/>
      <c r="F451" s="119"/>
      <c r="G451" s="119"/>
      <c r="P451" s="119"/>
      <c r="Q451" s="119"/>
      <c r="R451" s="119"/>
    </row>
    <row r="452" spans="5:18" ht="12.75">
      <c r="E452" s="119"/>
      <c r="F452" s="119"/>
      <c r="G452" s="119"/>
      <c r="P452" s="119"/>
      <c r="Q452" s="119"/>
      <c r="R452" s="119"/>
    </row>
    <row r="453" spans="5:18" ht="12.75">
      <c r="E453" s="119"/>
      <c r="F453" s="119"/>
      <c r="G453" s="119"/>
      <c r="P453" s="119"/>
      <c r="Q453" s="119"/>
      <c r="R453" s="119"/>
    </row>
    <row r="454" spans="5:18" ht="12.75">
      <c r="E454" s="119"/>
      <c r="F454" s="119"/>
      <c r="G454" s="119"/>
      <c r="P454" s="119"/>
      <c r="Q454" s="119"/>
      <c r="R454" s="119"/>
    </row>
    <row r="455" spans="5:18" ht="12.75">
      <c r="E455" s="119"/>
      <c r="F455" s="119"/>
      <c r="G455" s="119"/>
      <c r="P455" s="119"/>
      <c r="Q455" s="119"/>
      <c r="R455" s="119"/>
    </row>
    <row r="456" spans="5:18" ht="12.75">
      <c r="E456" s="119"/>
      <c r="F456" s="119"/>
      <c r="G456" s="119"/>
      <c r="P456" s="119"/>
      <c r="Q456" s="119"/>
      <c r="R456" s="119"/>
    </row>
    <row r="457" spans="5:18" ht="12.75">
      <c r="E457" s="119"/>
      <c r="F457" s="119"/>
      <c r="G457" s="119"/>
      <c r="P457" s="119"/>
      <c r="Q457" s="119"/>
      <c r="R457" s="119"/>
    </row>
    <row r="458" spans="5:18" ht="12.75">
      <c r="E458" s="119"/>
      <c r="F458" s="119"/>
      <c r="G458" s="119"/>
      <c r="P458" s="119"/>
      <c r="Q458" s="119"/>
      <c r="R458" s="119"/>
    </row>
    <row r="459" spans="5:18" ht="12.75">
      <c r="E459" s="119"/>
      <c r="F459" s="119"/>
      <c r="G459" s="119"/>
      <c r="P459" s="119"/>
      <c r="Q459" s="119"/>
      <c r="R459" s="119"/>
    </row>
    <row r="460" spans="5:18" ht="12.75">
      <c r="E460" s="119"/>
      <c r="F460" s="119"/>
      <c r="G460" s="119"/>
      <c r="P460" s="119"/>
      <c r="Q460" s="119"/>
      <c r="R460" s="119"/>
    </row>
    <row r="461" spans="5:18" ht="12.75">
      <c r="E461" s="119"/>
      <c r="F461" s="119"/>
      <c r="G461" s="119"/>
      <c r="P461" s="119"/>
      <c r="Q461" s="119"/>
      <c r="R461" s="119"/>
    </row>
    <row r="462" spans="5:18" ht="12.75">
      <c r="E462" s="119"/>
      <c r="F462" s="119"/>
      <c r="G462" s="119"/>
      <c r="P462" s="119"/>
      <c r="Q462" s="119"/>
      <c r="R462" s="119"/>
    </row>
    <row r="463" spans="5:18" ht="12.75">
      <c r="E463" s="119"/>
      <c r="F463" s="119"/>
      <c r="G463" s="119"/>
      <c r="P463" s="119"/>
      <c r="Q463" s="119"/>
      <c r="R463" s="119"/>
    </row>
    <row r="464" spans="5:18" ht="12.75">
      <c r="E464" s="119"/>
      <c r="F464" s="119"/>
      <c r="G464" s="119"/>
      <c r="P464" s="119"/>
      <c r="Q464" s="119"/>
      <c r="R464" s="119"/>
    </row>
    <row r="465" spans="5:18" ht="12.75">
      <c r="E465" s="119"/>
      <c r="F465" s="119"/>
      <c r="G465" s="119"/>
      <c r="P465" s="119"/>
      <c r="Q465" s="119"/>
      <c r="R465" s="119"/>
    </row>
    <row r="466" spans="5:18" ht="12.75">
      <c r="E466" s="119"/>
      <c r="F466" s="119"/>
      <c r="G466" s="119"/>
      <c r="P466" s="119"/>
      <c r="Q466" s="119"/>
      <c r="R466" s="119"/>
    </row>
    <row r="467" spans="5:18" ht="12.75">
      <c r="E467" s="119"/>
      <c r="F467" s="119"/>
      <c r="G467" s="119"/>
      <c r="P467" s="119"/>
      <c r="Q467" s="119"/>
      <c r="R467" s="119"/>
    </row>
    <row r="468" spans="5:18" ht="12.75">
      <c r="E468" s="119"/>
      <c r="F468" s="119"/>
      <c r="G468" s="119"/>
      <c r="P468" s="119"/>
      <c r="Q468" s="119"/>
      <c r="R468" s="119"/>
    </row>
    <row r="469" spans="5:18" ht="12.75">
      <c r="E469" s="119"/>
      <c r="F469" s="119"/>
      <c r="G469" s="119"/>
      <c r="P469" s="119"/>
      <c r="Q469" s="119"/>
      <c r="R469" s="119"/>
    </row>
    <row r="470" spans="5:18" ht="12.75">
      <c r="E470" s="119"/>
      <c r="F470" s="119"/>
      <c r="G470" s="119"/>
      <c r="P470" s="119"/>
      <c r="Q470" s="119"/>
      <c r="R470" s="119"/>
    </row>
    <row r="471" spans="5:18" ht="12.75">
      <c r="E471" s="119"/>
      <c r="F471" s="119"/>
      <c r="G471" s="119"/>
      <c r="P471" s="119"/>
      <c r="Q471" s="119"/>
      <c r="R471" s="119"/>
    </row>
    <row r="472" spans="5:18" ht="12.75">
      <c r="E472" s="119"/>
      <c r="F472" s="119"/>
      <c r="G472" s="119"/>
      <c r="P472" s="119"/>
      <c r="Q472" s="119"/>
      <c r="R472" s="119"/>
    </row>
    <row r="473" spans="5:18" ht="12.75">
      <c r="E473" s="119"/>
      <c r="F473" s="119"/>
      <c r="G473" s="119"/>
      <c r="P473" s="119"/>
      <c r="Q473" s="119"/>
      <c r="R473" s="119"/>
    </row>
    <row r="474" spans="5:18" ht="12.75">
      <c r="E474" s="119"/>
      <c r="F474" s="119"/>
      <c r="G474" s="119"/>
      <c r="P474" s="119"/>
      <c r="Q474" s="119"/>
      <c r="R474" s="119"/>
    </row>
    <row r="475" spans="5:18" ht="12.75">
      <c r="E475" s="119"/>
      <c r="F475" s="119"/>
      <c r="G475" s="119"/>
      <c r="P475" s="119"/>
      <c r="Q475" s="119"/>
      <c r="R475" s="119"/>
    </row>
    <row r="476" spans="5:18" ht="12.75">
      <c r="E476" s="119"/>
      <c r="F476" s="119"/>
      <c r="G476" s="119"/>
      <c r="P476" s="119"/>
      <c r="Q476" s="119"/>
      <c r="R476" s="119"/>
    </row>
    <row r="477" spans="5:18" ht="12.75">
      <c r="E477" s="119"/>
      <c r="F477" s="119"/>
      <c r="G477" s="119"/>
      <c r="P477" s="119"/>
      <c r="Q477" s="119"/>
      <c r="R477" s="119"/>
    </row>
    <row r="478" spans="5:18" ht="12.75">
      <c r="E478" s="119"/>
      <c r="F478" s="119"/>
      <c r="G478" s="119"/>
      <c r="P478" s="119"/>
      <c r="Q478" s="119"/>
      <c r="R478" s="119"/>
    </row>
    <row r="479" spans="5:18" ht="12.75">
      <c r="E479" s="119"/>
      <c r="F479" s="119"/>
      <c r="G479" s="119"/>
      <c r="P479" s="119"/>
      <c r="Q479" s="119"/>
      <c r="R479" s="119"/>
    </row>
    <row r="480" spans="5:18" ht="12.75">
      <c r="E480" s="119"/>
      <c r="F480" s="119"/>
      <c r="G480" s="119"/>
      <c r="P480" s="119"/>
      <c r="Q480" s="119"/>
      <c r="R480" s="119"/>
    </row>
    <row r="481" spans="5:18" ht="12.75">
      <c r="E481" s="119"/>
      <c r="F481" s="119"/>
      <c r="G481" s="119"/>
      <c r="P481" s="119"/>
      <c r="Q481" s="119"/>
      <c r="R481" s="119"/>
    </row>
    <row r="482" spans="5:18" ht="12.75">
      <c r="E482" s="119"/>
      <c r="F482" s="119"/>
      <c r="G482" s="119"/>
      <c r="P482" s="119"/>
      <c r="Q482" s="119"/>
      <c r="R482" s="119"/>
    </row>
    <row r="483" spans="5:18" ht="12.75">
      <c r="E483" s="119"/>
      <c r="F483" s="119"/>
      <c r="G483" s="119"/>
      <c r="P483" s="119"/>
      <c r="Q483" s="119"/>
      <c r="R483" s="119"/>
    </row>
    <row r="484" spans="5:18" ht="12.75">
      <c r="E484" s="119"/>
      <c r="F484" s="119"/>
      <c r="G484" s="119"/>
      <c r="P484" s="119"/>
      <c r="Q484" s="119"/>
      <c r="R484" s="119"/>
    </row>
    <row r="485" spans="5:18" ht="12.75">
      <c r="E485" s="119"/>
      <c r="F485" s="119"/>
      <c r="G485" s="119"/>
      <c r="P485" s="119"/>
      <c r="Q485" s="119"/>
      <c r="R485" s="119"/>
    </row>
    <row r="486" spans="5:18" ht="12.75">
      <c r="E486" s="119"/>
      <c r="F486" s="119"/>
      <c r="G486" s="119"/>
      <c r="P486" s="119"/>
      <c r="Q486" s="119"/>
      <c r="R486" s="119"/>
    </row>
    <row r="487" spans="5:18" ht="12.75">
      <c r="E487" s="119"/>
      <c r="F487" s="119"/>
      <c r="G487" s="119"/>
      <c r="P487" s="119"/>
      <c r="Q487" s="119"/>
      <c r="R487" s="119"/>
    </row>
    <row r="488" spans="5:18" ht="12.75">
      <c r="E488" s="119"/>
      <c r="F488" s="119"/>
      <c r="G488" s="119"/>
      <c r="P488" s="119"/>
      <c r="Q488" s="119"/>
      <c r="R488" s="119"/>
    </row>
    <row r="489" spans="5:18" ht="12.75">
      <c r="E489" s="119"/>
      <c r="F489" s="119"/>
      <c r="G489" s="119"/>
      <c r="P489" s="119"/>
      <c r="Q489" s="119"/>
      <c r="R489" s="119"/>
    </row>
    <row r="490" spans="5:18" ht="12.75">
      <c r="E490" s="119"/>
      <c r="F490" s="119"/>
      <c r="G490" s="119"/>
      <c r="P490" s="119"/>
      <c r="Q490" s="119"/>
      <c r="R490" s="119"/>
    </row>
    <row r="491" spans="5:18" ht="12.75">
      <c r="E491" s="119"/>
      <c r="F491" s="119"/>
      <c r="G491" s="119"/>
      <c r="P491" s="119"/>
      <c r="Q491" s="119"/>
      <c r="R491" s="119"/>
    </row>
    <row r="492" spans="5:18" ht="12.75">
      <c r="E492" s="119"/>
      <c r="F492" s="119"/>
      <c r="G492" s="119"/>
      <c r="P492" s="119"/>
      <c r="Q492" s="119"/>
      <c r="R492" s="119"/>
    </row>
    <row r="493" spans="5:18" ht="12.75">
      <c r="E493" s="119"/>
      <c r="F493" s="119"/>
      <c r="G493" s="119"/>
      <c r="P493" s="119"/>
      <c r="Q493" s="119"/>
      <c r="R493" s="119"/>
    </row>
    <row r="494" spans="5:18" ht="12.75">
      <c r="E494" s="119"/>
      <c r="F494" s="119"/>
      <c r="G494" s="119"/>
      <c r="P494" s="119"/>
      <c r="Q494" s="119"/>
      <c r="R494" s="119"/>
    </row>
    <row r="495" spans="5:18" ht="12.75">
      <c r="E495" s="119"/>
      <c r="F495" s="119"/>
      <c r="G495" s="119"/>
      <c r="P495" s="119"/>
      <c r="Q495" s="119"/>
      <c r="R495" s="119"/>
    </row>
    <row r="496" spans="5:18" ht="12.75">
      <c r="E496" s="119"/>
      <c r="F496" s="119"/>
      <c r="G496" s="119"/>
      <c r="P496" s="119"/>
      <c r="Q496" s="119"/>
      <c r="R496" s="119"/>
    </row>
    <row r="497" spans="5:18" ht="12.75">
      <c r="E497" s="119"/>
      <c r="F497" s="119"/>
      <c r="G497" s="119"/>
      <c r="P497" s="119"/>
      <c r="Q497" s="119"/>
      <c r="R497" s="119"/>
    </row>
    <row r="498" spans="5:18" ht="12.75">
      <c r="E498" s="119"/>
      <c r="F498" s="119"/>
      <c r="G498" s="119"/>
      <c r="P498" s="119"/>
      <c r="Q498" s="119"/>
      <c r="R498" s="119"/>
    </row>
    <row r="499" spans="5:18" ht="12.75">
      <c r="E499" s="119"/>
      <c r="F499" s="119"/>
      <c r="G499" s="119"/>
      <c r="P499" s="119"/>
      <c r="Q499" s="119"/>
      <c r="R499" s="119"/>
    </row>
    <row r="500" spans="5:18" ht="12.75">
      <c r="E500" s="119"/>
      <c r="F500" s="119"/>
      <c r="G500" s="119"/>
      <c r="P500" s="119"/>
      <c r="Q500" s="119"/>
      <c r="R500" s="119"/>
    </row>
    <row r="501" spans="5:18" ht="12.75">
      <c r="E501" s="119"/>
      <c r="F501" s="119"/>
      <c r="G501" s="119"/>
      <c r="P501" s="119"/>
      <c r="Q501" s="119"/>
      <c r="R501" s="119"/>
    </row>
    <row r="502" spans="5:18" ht="12.75">
      <c r="E502" s="119"/>
      <c r="F502" s="119"/>
      <c r="G502" s="119"/>
      <c r="P502" s="119"/>
      <c r="Q502" s="119"/>
      <c r="R502" s="119"/>
    </row>
    <row r="503" spans="5:18" ht="12.75">
      <c r="E503" s="119"/>
      <c r="F503" s="119"/>
      <c r="G503" s="119"/>
      <c r="P503" s="119"/>
      <c r="Q503" s="119"/>
      <c r="R503" s="119"/>
    </row>
    <row r="504" spans="5:18" ht="12.75">
      <c r="E504" s="119"/>
      <c r="F504" s="119"/>
      <c r="G504" s="119"/>
      <c r="P504" s="119"/>
      <c r="Q504" s="119"/>
      <c r="R504" s="119"/>
    </row>
    <row r="505" spans="5:18" ht="12.75">
      <c r="E505" s="119"/>
      <c r="F505" s="119"/>
      <c r="G505" s="119"/>
      <c r="P505" s="119"/>
      <c r="Q505" s="119"/>
      <c r="R505" s="119"/>
    </row>
    <row r="506" spans="5:18" ht="12.75">
      <c r="E506" s="119"/>
      <c r="F506" s="119"/>
      <c r="G506" s="119"/>
      <c r="P506" s="119"/>
      <c r="Q506" s="119"/>
      <c r="R506" s="119"/>
    </row>
    <row r="507" spans="5:18" ht="12.75">
      <c r="E507" s="119"/>
      <c r="F507" s="119"/>
      <c r="G507" s="119"/>
      <c r="P507" s="119"/>
      <c r="Q507" s="119"/>
      <c r="R507" s="119"/>
    </row>
    <row r="508" spans="5:18" ht="12.75">
      <c r="E508" s="119"/>
      <c r="F508" s="119"/>
      <c r="G508" s="119"/>
      <c r="P508" s="119"/>
      <c r="Q508" s="119"/>
      <c r="R508" s="119"/>
    </row>
    <row r="509" spans="5:18" ht="12.75">
      <c r="E509" s="119"/>
      <c r="F509" s="119"/>
      <c r="G509" s="119"/>
      <c r="P509" s="119"/>
      <c r="Q509" s="119"/>
      <c r="R509" s="119"/>
    </row>
    <row r="510" spans="5:18" ht="12.75">
      <c r="E510" s="119"/>
      <c r="F510" s="119"/>
      <c r="G510" s="119"/>
      <c r="P510" s="119"/>
      <c r="Q510" s="119"/>
      <c r="R510" s="119"/>
    </row>
    <row r="511" spans="5:18" ht="12.75">
      <c r="E511" s="119"/>
      <c r="F511" s="119"/>
      <c r="G511" s="119"/>
      <c r="P511" s="119"/>
      <c r="Q511" s="119"/>
      <c r="R511" s="119"/>
    </row>
    <row r="512" spans="5:18" ht="12.75">
      <c r="E512" s="119"/>
      <c r="F512" s="119"/>
      <c r="G512" s="119"/>
      <c r="P512" s="119"/>
      <c r="Q512" s="119"/>
      <c r="R512" s="119"/>
    </row>
    <row r="513" spans="5:18" ht="12.75">
      <c r="E513" s="119"/>
      <c r="F513" s="119"/>
      <c r="G513" s="119"/>
      <c r="P513" s="119"/>
      <c r="Q513" s="119"/>
      <c r="R513" s="119"/>
    </row>
    <row r="514" spans="5:18" ht="12.75">
      <c r="E514" s="119"/>
      <c r="F514" s="119"/>
      <c r="G514" s="119"/>
      <c r="P514" s="119"/>
      <c r="Q514" s="119"/>
      <c r="R514" s="119"/>
    </row>
    <row r="515" spans="5:18" ht="12.75">
      <c r="E515" s="119"/>
      <c r="F515" s="119"/>
      <c r="G515" s="119"/>
      <c r="P515" s="119"/>
      <c r="Q515" s="119"/>
      <c r="R515" s="119"/>
    </row>
    <row r="516" spans="5:18" ht="12.75">
      <c r="E516" s="119"/>
      <c r="F516" s="119"/>
      <c r="G516" s="119"/>
      <c r="P516" s="119"/>
      <c r="Q516" s="119"/>
      <c r="R516" s="119"/>
    </row>
    <row r="517" spans="5:18" ht="12.75">
      <c r="E517" s="119"/>
      <c r="F517" s="119"/>
      <c r="G517" s="119"/>
      <c r="P517" s="119"/>
      <c r="Q517" s="119"/>
      <c r="R517" s="119"/>
    </row>
    <row r="518" spans="5:18" ht="12.75">
      <c r="E518" s="119"/>
      <c r="F518" s="119"/>
      <c r="G518" s="119"/>
      <c r="P518" s="119"/>
      <c r="Q518" s="119"/>
      <c r="R518" s="119"/>
    </row>
    <row r="519" spans="5:18" ht="12.75">
      <c r="E519" s="119"/>
      <c r="F519" s="119"/>
      <c r="G519" s="119"/>
      <c r="P519" s="119"/>
      <c r="Q519" s="119"/>
      <c r="R519" s="119"/>
    </row>
    <row r="520" spans="5:18" ht="12.75">
      <c r="E520" s="119"/>
      <c r="F520" s="119"/>
      <c r="G520" s="119"/>
      <c r="P520" s="119"/>
      <c r="Q520" s="119"/>
      <c r="R520" s="119"/>
    </row>
    <row r="521" spans="5:18" ht="12.75">
      <c r="E521" s="119"/>
      <c r="F521" s="119"/>
      <c r="G521" s="119"/>
      <c r="P521" s="119"/>
      <c r="Q521" s="119"/>
      <c r="R521" s="119"/>
    </row>
    <row r="522" spans="5:18" ht="12.75">
      <c r="E522" s="119"/>
      <c r="F522" s="119"/>
      <c r="G522" s="119"/>
      <c r="P522" s="119"/>
      <c r="Q522" s="119"/>
      <c r="R522" s="119"/>
    </row>
    <row r="523" spans="5:18" ht="12.75">
      <c r="E523" s="119"/>
      <c r="F523" s="119"/>
      <c r="G523" s="119"/>
      <c r="P523" s="119"/>
      <c r="Q523" s="119"/>
      <c r="R523" s="119"/>
    </row>
    <row r="524" spans="5:18" ht="12.75">
      <c r="E524" s="119"/>
      <c r="F524" s="119"/>
      <c r="G524" s="119"/>
      <c r="P524" s="119"/>
      <c r="Q524" s="119"/>
      <c r="R524" s="119"/>
    </row>
    <row r="525" spans="5:18" ht="12.75">
      <c r="E525" s="119"/>
      <c r="F525" s="119"/>
      <c r="G525" s="119"/>
      <c r="P525" s="119"/>
      <c r="Q525" s="119"/>
      <c r="R525" s="119"/>
    </row>
    <row r="526" spans="5:18" ht="12.75">
      <c r="E526" s="119"/>
      <c r="F526" s="119"/>
      <c r="G526" s="119"/>
      <c r="P526" s="119"/>
      <c r="Q526" s="119"/>
      <c r="R526" s="119"/>
    </row>
    <row r="527" spans="5:18" ht="12.75">
      <c r="E527" s="119"/>
      <c r="F527" s="119"/>
      <c r="G527" s="119"/>
      <c r="P527" s="119"/>
      <c r="Q527" s="119"/>
      <c r="R527" s="119"/>
    </row>
    <row r="528" spans="5:18" ht="12.75">
      <c r="E528" s="119"/>
      <c r="F528" s="119"/>
      <c r="G528" s="119"/>
      <c r="P528" s="119"/>
      <c r="Q528" s="119"/>
      <c r="R528" s="119"/>
    </row>
    <row r="529" spans="5:18" ht="12.75">
      <c r="E529" s="119"/>
      <c r="F529" s="119"/>
      <c r="G529" s="119"/>
      <c r="P529" s="119"/>
      <c r="Q529" s="119"/>
      <c r="R529" s="119"/>
    </row>
    <row r="530" spans="5:18" ht="12.75">
      <c r="E530" s="119"/>
      <c r="F530" s="119"/>
      <c r="G530" s="119"/>
      <c r="P530" s="119"/>
      <c r="Q530" s="119"/>
      <c r="R530" s="119"/>
    </row>
    <row r="531" spans="5:18" ht="12.75">
      <c r="E531" s="119"/>
      <c r="F531" s="119"/>
      <c r="G531" s="119"/>
      <c r="P531" s="119"/>
      <c r="Q531" s="119"/>
      <c r="R531" s="119"/>
    </row>
    <row r="532" spans="5:18" ht="12.75">
      <c r="E532" s="119"/>
      <c r="F532" s="119"/>
      <c r="G532" s="119"/>
      <c r="P532" s="119"/>
      <c r="Q532" s="119"/>
      <c r="R532" s="119"/>
    </row>
    <row r="533" spans="5:18" ht="12.75">
      <c r="E533" s="119"/>
      <c r="F533" s="119"/>
      <c r="G533" s="119"/>
      <c r="P533" s="119"/>
      <c r="Q533" s="119"/>
      <c r="R533" s="119"/>
    </row>
    <row r="534" spans="5:18" ht="12.75">
      <c r="E534" s="119"/>
      <c r="F534" s="119"/>
      <c r="G534" s="119"/>
      <c r="P534" s="119"/>
      <c r="Q534" s="119"/>
      <c r="R534" s="119"/>
    </row>
    <row r="535" spans="5:18" ht="12.75">
      <c r="E535" s="119"/>
      <c r="F535" s="119"/>
      <c r="G535" s="119"/>
      <c r="P535" s="119"/>
      <c r="Q535" s="119"/>
      <c r="R535" s="119"/>
    </row>
    <row r="536" spans="5:18" ht="12.75">
      <c r="E536" s="119"/>
      <c r="F536" s="119"/>
      <c r="G536" s="119"/>
      <c r="P536" s="119"/>
      <c r="Q536" s="119"/>
      <c r="R536" s="119"/>
    </row>
    <row r="537" spans="5:18" ht="12.75">
      <c r="E537" s="119"/>
      <c r="F537" s="119"/>
      <c r="G537" s="119"/>
      <c r="P537" s="119"/>
      <c r="Q537" s="119"/>
      <c r="R537" s="119"/>
    </row>
    <row r="538" spans="5:18" ht="12.75">
      <c r="E538" s="119"/>
      <c r="F538" s="119"/>
      <c r="G538" s="119"/>
      <c r="P538" s="119"/>
      <c r="Q538" s="119"/>
      <c r="R538" s="119"/>
    </row>
    <row r="539" spans="5:18" ht="12.75">
      <c r="E539" s="119"/>
      <c r="F539" s="119"/>
      <c r="G539" s="119"/>
      <c r="P539" s="119"/>
      <c r="Q539" s="119"/>
      <c r="R539" s="119"/>
    </row>
    <row r="540" spans="5:18" ht="12.75">
      <c r="E540" s="119"/>
      <c r="F540" s="119"/>
      <c r="G540" s="119"/>
      <c r="P540" s="119"/>
      <c r="Q540" s="119"/>
      <c r="R540" s="119"/>
    </row>
    <row r="541" spans="5:18" ht="12.75">
      <c r="E541" s="119"/>
      <c r="F541" s="119"/>
      <c r="G541" s="119"/>
      <c r="P541" s="119"/>
      <c r="Q541" s="119"/>
      <c r="R541" s="119"/>
    </row>
    <row r="542" spans="5:18" ht="12.75">
      <c r="E542" s="119"/>
      <c r="F542" s="119"/>
      <c r="G542" s="119"/>
      <c r="P542" s="119"/>
      <c r="Q542" s="119"/>
      <c r="R542" s="119"/>
    </row>
    <row r="543" spans="5:18" ht="12.75">
      <c r="E543" s="119"/>
      <c r="F543" s="119"/>
      <c r="G543" s="119"/>
      <c r="P543" s="119"/>
      <c r="Q543" s="119"/>
      <c r="R543" s="119"/>
    </row>
    <row r="544" spans="5:18" ht="12.75">
      <c r="E544" s="119"/>
      <c r="F544" s="119"/>
      <c r="G544" s="119"/>
      <c r="P544" s="119"/>
      <c r="Q544" s="119"/>
      <c r="R544" s="119"/>
    </row>
    <row r="545" spans="5:18" ht="12.75">
      <c r="E545" s="119"/>
      <c r="F545" s="119"/>
      <c r="G545" s="119"/>
      <c r="P545" s="119"/>
      <c r="Q545" s="119"/>
      <c r="R545" s="119"/>
    </row>
    <row r="546" spans="5:18" ht="12.75">
      <c r="E546" s="119"/>
      <c r="F546" s="119"/>
      <c r="G546" s="119"/>
      <c r="P546" s="119"/>
      <c r="Q546" s="119"/>
      <c r="R546" s="119"/>
    </row>
    <row r="547" spans="5:18" ht="12.75">
      <c r="E547" s="119"/>
      <c r="F547" s="119"/>
      <c r="G547" s="119"/>
      <c r="P547" s="119"/>
      <c r="Q547" s="119"/>
      <c r="R547" s="119"/>
    </row>
    <row r="548" spans="5:18" ht="12.75">
      <c r="E548" s="119"/>
      <c r="F548" s="119"/>
      <c r="G548" s="119"/>
      <c r="P548" s="119"/>
      <c r="Q548" s="119"/>
      <c r="R548" s="119"/>
    </row>
    <row r="549" spans="5:18" ht="12.75">
      <c r="E549" s="119"/>
      <c r="F549" s="119"/>
      <c r="G549" s="119"/>
      <c r="P549" s="119"/>
      <c r="Q549" s="119"/>
      <c r="R549" s="119"/>
    </row>
    <row r="550" spans="5:18" ht="12.75">
      <c r="E550" s="119"/>
      <c r="F550" s="119"/>
      <c r="G550" s="119"/>
      <c r="P550" s="119"/>
      <c r="Q550" s="119"/>
      <c r="R550" s="119"/>
    </row>
    <row r="551" spans="5:18" ht="12.75">
      <c r="E551" s="119"/>
      <c r="F551" s="119"/>
      <c r="G551" s="119"/>
      <c r="P551" s="119"/>
      <c r="Q551" s="119"/>
      <c r="R551" s="119"/>
    </row>
    <row r="552" spans="5:18" ht="12.75">
      <c r="E552" s="119"/>
      <c r="F552" s="119"/>
      <c r="G552" s="119"/>
      <c r="P552" s="119"/>
      <c r="Q552" s="119"/>
      <c r="R552" s="119"/>
    </row>
    <row r="553" spans="5:18" ht="12.75">
      <c r="E553" s="119"/>
      <c r="F553" s="119"/>
      <c r="G553" s="119"/>
      <c r="P553" s="119"/>
      <c r="Q553" s="119"/>
      <c r="R553" s="119"/>
    </row>
    <row r="554" spans="5:18" ht="12.75">
      <c r="E554" s="119"/>
      <c r="F554" s="119"/>
      <c r="G554" s="119"/>
      <c r="P554" s="119"/>
      <c r="Q554" s="119"/>
      <c r="R554" s="119"/>
    </row>
    <row r="555" spans="5:18" ht="12.75">
      <c r="E555" s="119"/>
      <c r="F555" s="119"/>
      <c r="G555" s="119"/>
      <c r="P555" s="119"/>
      <c r="Q555" s="119"/>
      <c r="R555" s="119"/>
    </row>
    <row r="556" spans="5:18" ht="12.75">
      <c r="E556" s="119"/>
      <c r="F556" s="119"/>
      <c r="G556" s="119"/>
      <c r="P556" s="119"/>
      <c r="Q556" s="119"/>
      <c r="R556" s="119"/>
    </row>
    <row r="557" spans="5:18" ht="12.75">
      <c r="E557" s="119"/>
      <c r="F557" s="119"/>
      <c r="G557" s="119"/>
      <c r="P557" s="119"/>
      <c r="Q557" s="119"/>
      <c r="R557" s="119"/>
    </row>
    <row r="558" spans="5:18" ht="12.75">
      <c r="E558" s="119"/>
      <c r="F558" s="119"/>
      <c r="G558" s="119"/>
      <c r="P558" s="119"/>
      <c r="Q558" s="119"/>
      <c r="R558" s="119"/>
    </row>
    <row r="559" spans="5:18" ht="12.75">
      <c r="E559" s="119"/>
      <c r="F559" s="119"/>
      <c r="G559" s="119"/>
      <c r="P559" s="119"/>
      <c r="Q559" s="119"/>
      <c r="R559" s="119"/>
    </row>
    <row r="560" spans="5:18" ht="12.75">
      <c r="E560" s="119"/>
      <c r="F560" s="119"/>
      <c r="G560" s="119"/>
      <c r="P560" s="119"/>
      <c r="Q560" s="119"/>
      <c r="R560" s="119"/>
    </row>
    <row r="561" spans="5:18" ht="12.75">
      <c r="E561" s="119"/>
      <c r="F561" s="119"/>
      <c r="G561" s="119"/>
      <c r="P561" s="119"/>
      <c r="Q561" s="119"/>
      <c r="R561" s="119"/>
    </row>
    <row r="562" spans="5:18" ht="12.75">
      <c r="E562" s="119"/>
      <c r="F562" s="119"/>
      <c r="G562" s="119"/>
      <c r="P562" s="119"/>
      <c r="Q562" s="119"/>
      <c r="R562" s="119"/>
    </row>
    <row r="563" spans="5:18" ht="12.75">
      <c r="E563" s="119"/>
      <c r="F563" s="119"/>
      <c r="G563" s="119"/>
      <c r="P563" s="119"/>
      <c r="Q563" s="119"/>
      <c r="R563" s="119"/>
    </row>
    <row r="564" spans="5:18" ht="12.75">
      <c r="E564" s="119"/>
      <c r="F564" s="119"/>
      <c r="G564" s="119"/>
      <c r="P564" s="119"/>
      <c r="Q564" s="119"/>
      <c r="R564" s="119"/>
    </row>
    <row r="565" spans="5:18" ht="12.75">
      <c r="E565" s="119"/>
      <c r="F565" s="119"/>
      <c r="G565" s="119"/>
      <c r="P565" s="119"/>
      <c r="Q565" s="119"/>
      <c r="R565" s="119"/>
    </row>
    <row r="566" spans="5:18" ht="12.75">
      <c r="E566" s="119"/>
      <c r="F566" s="119"/>
      <c r="G566" s="119"/>
      <c r="P566" s="119"/>
      <c r="Q566" s="119"/>
      <c r="R566" s="119"/>
    </row>
    <row r="567" spans="5:18" ht="12.75">
      <c r="E567" s="119"/>
      <c r="F567" s="119"/>
      <c r="G567" s="119"/>
      <c r="P567" s="119"/>
      <c r="Q567" s="119"/>
      <c r="R567" s="119"/>
    </row>
    <row r="568" spans="5:18" ht="12.75">
      <c r="E568" s="119"/>
      <c r="F568" s="119"/>
      <c r="G568" s="119"/>
      <c r="P568" s="119"/>
      <c r="Q568" s="119"/>
      <c r="R568" s="119"/>
    </row>
    <row r="569" spans="5:18" ht="12.75">
      <c r="E569" s="119"/>
      <c r="F569" s="119"/>
      <c r="G569" s="119"/>
      <c r="P569" s="119"/>
      <c r="Q569" s="119"/>
      <c r="R569" s="119"/>
    </row>
    <row r="570" spans="5:18" ht="12.75">
      <c r="E570" s="119"/>
      <c r="F570" s="119"/>
      <c r="G570" s="119"/>
      <c r="P570" s="119"/>
      <c r="Q570" s="119"/>
      <c r="R570" s="119"/>
    </row>
    <row r="571" spans="5:18" ht="12.75">
      <c r="E571" s="119"/>
      <c r="F571" s="119"/>
      <c r="G571" s="119"/>
      <c r="P571" s="119"/>
      <c r="Q571" s="119"/>
      <c r="R571" s="119"/>
    </row>
    <row r="572" spans="5:18" ht="12.75">
      <c r="E572" s="119"/>
      <c r="F572" s="119"/>
      <c r="G572" s="119"/>
      <c r="P572" s="119"/>
      <c r="Q572" s="119"/>
      <c r="R572" s="119"/>
    </row>
    <row r="573" spans="5:18" ht="12.75">
      <c r="E573" s="119"/>
      <c r="F573" s="119"/>
      <c r="G573" s="119"/>
      <c r="P573" s="119"/>
      <c r="Q573" s="119"/>
      <c r="R573" s="119"/>
    </row>
    <row r="574" spans="5:18" ht="12.75">
      <c r="E574" s="119"/>
      <c r="F574" s="119"/>
      <c r="G574" s="119"/>
      <c r="P574" s="119"/>
      <c r="Q574" s="119"/>
      <c r="R574" s="119"/>
    </row>
    <row r="575" spans="5:18" ht="12.75">
      <c r="E575" s="119"/>
      <c r="F575" s="119"/>
      <c r="G575" s="119"/>
      <c r="P575" s="119"/>
      <c r="Q575" s="119"/>
      <c r="R575" s="119"/>
    </row>
    <row r="576" spans="5:18" ht="12.75">
      <c r="E576" s="119"/>
      <c r="F576" s="119"/>
      <c r="G576" s="119"/>
      <c r="P576" s="119"/>
      <c r="Q576" s="119"/>
      <c r="R576" s="119"/>
    </row>
    <row r="577" spans="5:18" ht="12.75">
      <c r="E577" s="119"/>
      <c r="F577" s="119"/>
      <c r="G577" s="119"/>
      <c r="P577" s="119"/>
      <c r="Q577" s="119"/>
      <c r="R577" s="119"/>
    </row>
    <row r="578" spans="5:18" ht="12.75">
      <c r="E578" s="119"/>
      <c r="F578" s="119"/>
      <c r="G578" s="119"/>
      <c r="P578" s="119"/>
      <c r="Q578" s="119"/>
      <c r="R578" s="119"/>
    </row>
    <row r="579" spans="5:18" ht="12.75">
      <c r="E579" s="119"/>
      <c r="F579" s="119"/>
      <c r="G579" s="119"/>
      <c r="P579" s="119"/>
      <c r="Q579" s="119"/>
      <c r="R579" s="119"/>
    </row>
    <row r="580" spans="5:18" ht="12.75">
      <c r="E580" s="119"/>
      <c r="F580" s="119"/>
      <c r="G580" s="119"/>
      <c r="P580" s="119"/>
      <c r="Q580" s="119"/>
      <c r="R580" s="119"/>
    </row>
    <row r="581" spans="5:18" ht="12.75">
      <c r="E581" s="119"/>
      <c r="F581" s="119"/>
      <c r="G581" s="119"/>
      <c r="P581" s="119"/>
      <c r="Q581" s="119"/>
      <c r="R581" s="119"/>
    </row>
    <row r="582" spans="5:18" ht="12.75">
      <c r="E582" s="119"/>
      <c r="F582" s="119"/>
      <c r="G582" s="119"/>
      <c r="P582" s="119"/>
      <c r="Q582" s="119"/>
      <c r="R582" s="119"/>
    </row>
    <row r="583" spans="5:18" ht="12.75">
      <c r="E583" s="119"/>
      <c r="F583" s="119"/>
      <c r="G583" s="119"/>
      <c r="P583" s="119"/>
      <c r="Q583" s="119"/>
      <c r="R583" s="119"/>
    </row>
    <row r="584" spans="5:18" ht="12.75">
      <c r="E584" s="119"/>
      <c r="F584" s="119"/>
      <c r="G584" s="119"/>
      <c r="P584" s="119"/>
      <c r="Q584" s="119"/>
      <c r="R584" s="119"/>
    </row>
    <row r="585" spans="5:18" ht="12.75">
      <c r="E585" s="119"/>
      <c r="F585" s="119"/>
      <c r="G585" s="119"/>
      <c r="P585" s="119"/>
      <c r="Q585" s="119"/>
      <c r="R585" s="119"/>
    </row>
    <row r="586" spans="5:18" ht="12.75">
      <c r="E586" s="119"/>
      <c r="F586" s="119"/>
      <c r="G586" s="119"/>
      <c r="P586" s="119"/>
      <c r="Q586" s="119"/>
      <c r="R586" s="119"/>
    </row>
    <row r="587" spans="5:18" ht="12.75">
      <c r="E587" s="119"/>
      <c r="F587" s="119"/>
      <c r="G587" s="119"/>
      <c r="P587" s="119"/>
      <c r="Q587" s="119"/>
      <c r="R587" s="119"/>
    </row>
    <row r="588" spans="5:18" ht="12.75">
      <c r="E588" s="119"/>
      <c r="F588" s="119"/>
      <c r="G588" s="119"/>
      <c r="P588" s="119"/>
      <c r="Q588" s="119"/>
      <c r="R588" s="119"/>
    </row>
    <row r="589" spans="5:18" ht="12.75">
      <c r="E589" s="119"/>
      <c r="F589" s="119"/>
      <c r="G589" s="119"/>
      <c r="P589" s="119"/>
      <c r="Q589" s="119"/>
      <c r="R589" s="119"/>
    </row>
    <row r="590" spans="5:18" ht="12.75">
      <c r="E590" s="119"/>
      <c r="F590" s="119"/>
      <c r="G590" s="119"/>
      <c r="P590" s="119"/>
      <c r="Q590" s="119"/>
      <c r="R590" s="119"/>
    </row>
    <row r="591" spans="5:18" ht="12.75">
      <c r="E591" s="119"/>
      <c r="F591" s="119"/>
      <c r="G591" s="119"/>
      <c r="P591" s="119"/>
      <c r="Q591" s="119"/>
      <c r="R591" s="119"/>
    </row>
    <row r="592" spans="5:18" ht="12.75">
      <c r="E592" s="119"/>
      <c r="F592" s="119"/>
      <c r="G592" s="119"/>
      <c r="P592" s="119"/>
      <c r="Q592" s="119"/>
      <c r="R592" s="119"/>
    </row>
    <row r="593" spans="5:18" ht="12.75">
      <c r="E593" s="119"/>
      <c r="F593" s="119"/>
      <c r="G593" s="119"/>
      <c r="P593" s="119"/>
      <c r="Q593" s="119"/>
      <c r="R593" s="119"/>
    </row>
    <row r="594" spans="5:18" ht="12.75">
      <c r="E594" s="119"/>
      <c r="F594" s="119"/>
      <c r="G594" s="119"/>
      <c r="P594" s="119"/>
      <c r="Q594" s="119"/>
      <c r="R594" s="119"/>
    </row>
    <row r="595" spans="5:18" ht="12.75">
      <c r="E595" s="119"/>
      <c r="F595" s="119"/>
      <c r="G595" s="119"/>
      <c r="P595" s="119"/>
      <c r="Q595" s="119"/>
      <c r="R595" s="119"/>
    </row>
    <row r="596" spans="5:18" ht="12.75">
      <c r="E596" s="119"/>
      <c r="F596" s="119"/>
      <c r="G596" s="119"/>
      <c r="P596" s="119"/>
      <c r="Q596" s="119"/>
      <c r="R596" s="119"/>
    </row>
    <row r="597" spans="5:18" ht="12.75">
      <c r="E597" s="119"/>
      <c r="F597" s="119"/>
      <c r="G597" s="119"/>
      <c r="P597" s="119"/>
      <c r="Q597" s="119"/>
      <c r="R597" s="119"/>
    </row>
    <row r="598" spans="5:18" ht="12.75">
      <c r="E598" s="119"/>
      <c r="F598" s="119"/>
      <c r="G598" s="119"/>
      <c r="P598" s="119"/>
      <c r="Q598" s="119"/>
      <c r="R598" s="119"/>
    </row>
    <row r="599" spans="5:18" ht="12.75">
      <c r="E599" s="119"/>
      <c r="F599" s="119"/>
      <c r="G599" s="119"/>
      <c r="P599" s="119"/>
      <c r="Q599" s="119"/>
      <c r="R599" s="119"/>
    </row>
    <row r="600" spans="5:18" ht="12.75">
      <c r="E600" s="119"/>
      <c r="F600" s="119"/>
      <c r="G600" s="119"/>
      <c r="P600" s="119"/>
      <c r="Q600" s="119"/>
      <c r="R600" s="119"/>
    </row>
    <row r="601" spans="5:18" ht="12.75">
      <c r="E601" s="119"/>
      <c r="F601" s="119"/>
      <c r="G601" s="119"/>
      <c r="P601" s="119"/>
      <c r="Q601" s="119"/>
      <c r="R601" s="119"/>
    </row>
    <row r="602" spans="5:18" ht="12.75">
      <c r="E602" s="119"/>
      <c r="F602" s="119"/>
      <c r="G602" s="119"/>
      <c r="P602" s="119"/>
      <c r="Q602" s="119"/>
      <c r="R602" s="119"/>
    </row>
    <row r="603" spans="5:18" ht="12.75">
      <c r="E603" s="119"/>
      <c r="F603" s="119"/>
      <c r="G603" s="119"/>
      <c r="P603" s="119"/>
      <c r="Q603" s="119"/>
      <c r="R603" s="119"/>
    </row>
    <row r="604" spans="5:18" ht="12.75">
      <c r="E604" s="119"/>
      <c r="F604" s="119"/>
      <c r="G604" s="119"/>
      <c r="P604" s="119"/>
      <c r="Q604" s="119"/>
      <c r="R604" s="119"/>
    </row>
    <row r="605" spans="5:18" ht="12.75">
      <c r="E605" s="119"/>
      <c r="F605" s="119"/>
      <c r="G605" s="119"/>
      <c r="P605" s="119"/>
      <c r="Q605" s="119"/>
      <c r="R605" s="119"/>
    </row>
    <row r="606" spans="5:18" ht="12.75">
      <c r="E606" s="119"/>
      <c r="F606" s="119"/>
      <c r="G606" s="119"/>
      <c r="P606" s="119"/>
      <c r="Q606" s="119"/>
      <c r="R606" s="119"/>
    </row>
    <row r="607" spans="5:18" ht="12.75">
      <c r="E607" s="119"/>
      <c r="F607" s="119"/>
      <c r="G607" s="119"/>
      <c r="P607" s="119"/>
      <c r="Q607" s="119"/>
      <c r="R607" s="119"/>
    </row>
    <row r="608" spans="5:18" ht="12.75">
      <c r="E608" s="119"/>
      <c r="F608" s="119"/>
      <c r="G608" s="119"/>
      <c r="P608" s="119"/>
      <c r="Q608" s="119"/>
      <c r="R608" s="119"/>
    </row>
    <row r="609" spans="5:18" ht="12.75">
      <c r="E609" s="119"/>
      <c r="F609" s="119"/>
      <c r="G609" s="119"/>
      <c r="P609" s="119"/>
      <c r="Q609" s="119"/>
      <c r="R609" s="119"/>
    </row>
    <row r="610" spans="5:18" ht="12.75">
      <c r="E610" s="119"/>
      <c r="F610" s="119"/>
      <c r="G610" s="119"/>
      <c r="P610" s="119"/>
      <c r="Q610" s="119"/>
      <c r="R610" s="119"/>
    </row>
    <row r="611" spans="5:18" ht="12.75">
      <c r="E611" s="119"/>
      <c r="F611" s="119"/>
      <c r="G611" s="119"/>
      <c r="P611" s="119"/>
      <c r="Q611" s="119"/>
      <c r="R611" s="119"/>
    </row>
    <row r="612" spans="5:18" ht="12.75">
      <c r="E612" s="119"/>
      <c r="F612" s="119"/>
      <c r="G612" s="119"/>
      <c r="P612" s="119"/>
      <c r="Q612" s="119"/>
      <c r="R612" s="119"/>
    </row>
    <row r="613" spans="5:18" ht="12.75">
      <c r="E613" s="119"/>
      <c r="F613" s="119"/>
      <c r="G613" s="119"/>
      <c r="P613" s="119"/>
      <c r="Q613" s="119"/>
      <c r="R613" s="119"/>
    </row>
    <row r="614" spans="5:18" ht="12.75">
      <c r="E614" s="119"/>
      <c r="F614" s="119"/>
      <c r="G614" s="119"/>
      <c r="P614" s="119"/>
      <c r="Q614" s="119"/>
      <c r="R614" s="119"/>
    </row>
    <row r="615" spans="5:18" ht="12.75">
      <c r="E615" s="119"/>
      <c r="F615" s="119"/>
      <c r="G615" s="119"/>
      <c r="P615" s="119"/>
      <c r="Q615" s="119"/>
      <c r="R615" s="119"/>
    </row>
    <row r="616" spans="5:18" ht="12.75">
      <c r="E616" s="119"/>
      <c r="F616" s="119"/>
      <c r="G616" s="119"/>
      <c r="P616" s="119"/>
      <c r="Q616" s="119"/>
      <c r="R616" s="119"/>
    </row>
    <row r="617" spans="5:18" ht="12.75">
      <c r="E617" s="119"/>
      <c r="F617" s="119"/>
      <c r="G617" s="119"/>
      <c r="P617" s="119"/>
      <c r="Q617" s="119"/>
      <c r="R617" s="119"/>
    </row>
    <row r="618" spans="5:18" ht="12.75">
      <c r="E618" s="119"/>
      <c r="F618" s="119"/>
      <c r="G618" s="119"/>
      <c r="P618" s="119"/>
      <c r="Q618" s="119"/>
      <c r="R618" s="119"/>
    </row>
    <row r="619" spans="5:18" ht="12.75">
      <c r="E619" s="119"/>
      <c r="F619" s="119"/>
      <c r="G619" s="119"/>
      <c r="P619" s="119"/>
      <c r="Q619" s="119"/>
      <c r="R619" s="119"/>
    </row>
    <row r="620" spans="5:18" ht="12.75">
      <c r="E620" s="119"/>
      <c r="F620" s="119"/>
      <c r="G620" s="119"/>
      <c r="P620" s="119"/>
      <c r="Q620" s="119"/>
      <c r="R620" s="119"/>
    </row>
    <row r="621" spans="5:18" ht="12.75">
      <c r="E621" s="119"/>
      <c r="F621" s="119"/>
      <c r="G621" s="119"/>
      <c r="P621" s="119"/>
      <c r="Q621" s="119"/>
      <c r="R621" s="119"/>
    </row>
    <row r="622" spans="5:18" ht="12.75">
      <c r="E622" s="119"/>
      <c r="F622" s="119"/>
      <c r="G622" s="119"/>
      <c r="P622" s="119"/>
      <c r="Q622" s="119"/>
      <c r="R622" s="119"/>
    </row>
    <row r="623" spans="5:18" ht="12.75">
      <c r="E623" s="119"/>
      <c r="F623" s="119"/>
      <c r="G623" s="119"/>
      <c r="P623" s="119"/>
      <c r="Q623" s="119"/>
      <c r="R623" s="119"/>
    </row>
    <row r="624" spans="5:18" ht="12.75">
      <c r="E624" s="119"/>
      <c r="F624" s="119"/>
      <c r="G624" s="119"/>
      <c r="P624" s="119"/>
      <c r="Q624" s="119"/>
      <c r="R624" s="119"/>
    </row>
    <row r="625" spans="5:18" ht="12.75">
      <c r="E625" s="119"/>
      <c r="F625" s="119"/>
      <c r="G625" s="119"/>
      <c r="P625" s="119"/>
      <c r="Q625" s="119"/>
      <c r="R625" s="119"/>
    </row>
    <row r="626" spans="5:18" ht="12.75">
      <c r="E626" s="119"/>
      <c r="F626" s="119"/>
      <c r="G626" s="119"/>
      <c r="P626" s="119"/>
      <c r="Q626" s="119"/>
      <c r="R626" s="119"/>
    </row>
    <row r="627" spans="5:18" ht="12.75">
      <c r="E627" s="119"/>
      <c r="F627" s="119"/>
      <c r="G627" s="119"/>
      <c r="P627" s="119"/>
      <c r="Q627" s="119"/>
      <c r="R627" s="119"/>
    </row>
    <row r="628" spans="5:18" ht="12.75">
      <c r="E628" s="119"/>
      <c r="F628" s="119"/>
      <c r="G628" s="119"/>
      <c r="P628" s="119"/>
      <c r="Q628" s="119"/>
      <c r="R628" s="119"/>
    </row>
    <row r="629" spans="5:18" ht="12.75">
      <c r="E629" s="119"/>
      <c r="F629" s="119"/>
      <c r="G629" s="119"/>
      <c r="P629" s="119"/>
      <c r="Q629" s="119"/>
      <c r="R629" s="119"/>
    </row>
    <row r="630" spans="5:18" ht="12.75">
      <c r="E630" s="119"/>
      <c r="F630" s="119"/>
      <c r="G630" s="119"/>
      <c r="P630" s="119"/>
      <c r="Q630" s="119"/>
      <c r="R630" s="119"/>
    </row>
    <row r="631" spans="5:18" ht="12.75">
      <c r="E631" s="119"/>
      <c r="F631" s="119"/>
      <c r="G631" s="119"/>
      <c r="P631" s="119"/>
      <c r="Q631" s="119"/>
      <c r="R631" s="119"/>
    </row>
    <row r="632" spans="5:18" ht="12.75">
      <c r="E632" s="119"/>
      <c r="F632" s="119"/>
      <c r="G632" s="119"/>
      <c r="P632" s="119"/>
      <c r="Q632" s="119"/>
      <c r="R632" s="119"/>
    </row>
    <row r="633" spans="5:18" ht="12.75">
      <c r="E633" s="119"/>
      <c r="F633" s="119"/>
      <c r="G633" s="119"/>
      <c r="P633" s="119"/>
      <c r="Q633" s="119"/>
      <c r="R633" s="119"/>
    </row>
    <row r="634" spans="5:18" ht="12.75">
      <c r="E634" s="119"/>
      <c r="F634" s="119"/>
      <c r="G634" s="119"/>
      <c r="P634" s="119"/>
      <c r="Q634" s="119"/>
      <c r="R634" s="119"/>
    </row>
    <row r="635" spans="5:18" ht="12.75">
      <c r="E635" s="119"/>
      <c r="F635" s="119"/>
      <c r="G635" s="119"/>
      <c r="P635" s="119"/>
      <c r="Q635" s="119"/>
      <c r="R635" s="119"/>
    </row>
    <row r="636" spans="5:18" ht="12.75">
      <c r="E636" s="119"/>
      <c r="F636" s="119"/>
      <c r="G636" s="119"/>
      <c r="P636" s="119"/>
      <c r="Q636" s="119"/>
      <c r="R636" s="119"/>
    </row>
    <row r="637" spans="5:18" ht="12.75">
      <c r="E637" s="119"/>
      <c r="F637" s="119"/>
      <c r="G637" s="119"/>
      <c r="P637" s="119"/>
      <c r="Q637" s="119"/>
      <c r="R637" s="119"/>
    </row>
    <row r="638" spans="5:18" ht="12.75">
      <c r="E638" s="119"/>
      <c r="F638" s="119"/>
      <c r="G638" s="119"/>
      <c r="P638" s="119"/>
      <c r="Q638" s="119"/>
      <c r="R638" s="119"/>
    </row>
    <row r="639" spans="5:18" ht="12.75">
      <c r="E639" s="119"/>
      <c r="F639" s="119"/>
      <c r="G639" s="119"/>
      <c r="P639" s="119"/>
      <c r="Q639" s="119"/>
      <c r="R639" s="119"/>
    </row>
    <row r="640" spans="5:18" ht="12.75">
      <c r="E640" s="119"/>
      <c r="F640" s="119"/>
      <c r="G640" s="119"/>
      <c r="P640" s="119"/>
      <c r="Q640" s="119"/>
      <c r="R640" s="119"/>
    </row>
    <row r="641" spans="5:18" ht="12.75">
      <c r="E641" s="119"/>
      <c r="F641" s="119"/>
      <c r="G641" s="119"/>
      <c r="P641" s="119"/>
      <c r="Q641" s="119"/>
      <c r="R641" s="119"/>
    </row>
    <row r="642" spans="5:18" ht="12.75">
      <c r="E642" s="119"/>
      <c r="F642" s="119"/>
      <c r="G642" s="119"/>
      <c r="P642" s="119"/>
      <c r="Q642" s="119"/>
      <c r="R642" s="119"/>
    </row>
    <row r="643" spans="5:18" ht="12.75">
      <c r="E643" s="119"/>
      <c r="F643" s="119"/>
      <c r="G643" s="119"/>
      <c r="P643" s="119"/>
      <c r="Q643" s="119"/>
      <c r="R643" s="119"/>
    </row>
    <row r="644" spans="5:18" ht="12.75">
      <c r="E644" s="119"/>
      <c r="F644" s="119"/>
      <c r="G644" s="119"/>
      <c r="P644" s="119"/>
      <c r="Q644" s="119"/>
      <c r="R644" s="119"/>
    </row>
    <row r="645" spans="5:18" ht="12.75">
      <c r="E645" s="119"/>
      <c r="F645" s="119"/>
      <c r="G645" s="119"/>
      <c r="P645" s="119"/>
      <c r="Q645" s="119"/>
      <c r="R645" s="119"/>
    </row>
    <row r="646" spans="5:18" ht="12.75">
      <c r="E646" s="119"/>
      <c r="F646" s="119"/>
      <c r="G646" s="119"/>
      <c r="P646" s="119"/>
      <c r="Q646" s="119"/>
      <c r="R646" s="119"/>
    </row>
    <row r="647" spans="5:18" ht="12.75">
      <c r="E647" s="119"/>
      <c r="F647" s="119"/>
      <c r="G647" s="119"/>
      <c r="P647" s="119"/>
      <c r="Q647" s="119"/>
      <c r="R647" s="119"/>
    </row>
    <row r="648" spans="5:18" ht="12.75">
      <c r="E648" s="119"/>
      <c r="F648" s="119"/>
      <c r="G648" s="119"/>
      <c r="P648" s="119"/>
      <c r="Q648" s="119"/>
      <c r="R648" s="119"/>
    </row>
    <row r="649" spans="5:18" ht="12.75">
      <c r="E649" s="119"/>
      <c r="F649" s="119"/>
      <c r="G649" s="119"/>
      <c r="P649" s="119"/>
      <c r="Q649" s="119"/>
      <c r="R649" s="119"/>
    </row>
    <row r="650" spans="5:18" ht="12.75">
      <c r="E650" s="119"/>
      <c r="F650" s="119"/>
      <c r="G650" s="119"/>
      <c r="P650" s="119"/>
      <c r="Q650" s="119"/>
      <c r="R650" s="119"/>
    </row>
    <row r="651" spans="5:18" ht="12.75">
      <c r="E651" s="119"/>
      <c r="F651" s="119"/>
      <c r="G651" s="119"/>
      <c r="P651" s="119"/>
      <c r="Q651" s="119"/>
      <c r="R651" s="119"/>
    </row>
    <row r="652" spans="5:18" ht="12.75">
      <c r="E652" s="119"/>
      <c r="F652" s="119"/>
      <c r="G652" s="119"/>
      <c r="P652" s="119"/>
      <c r="Q652" s="119"/>
      <c r="R652" s="119"/>
    </row>
    <row r="653" spans="5:18" ht="12.75">
      <c r="E653" s="119"/>
      <c r="F653" s="119"/>
      <c r="G653" s="119"/>
      <c r="P653" s="119"/>
      <c r="Q653" s="119"/>
      <c r="R653" s="119"/>
    </row>
    <row r="654" spans="5:18" ht="12.75">
      <c r="E654" s="119"/>
      <c r="F654" s="119"/>
      <c r="G654" s="119"/>
      <c r="P654" s="119"/>
      <c r="Q654" s="119"/>
      <c r="R654" s="119"/>
    </row>
    <row r="655" spans="5:18" ht="12.75">
      <c r="E655" s="119"/>
      <c r="F655" s="119"/>
      <c r="G655" s="119"/>
      <c r="P655" s="119"/>
      <c r="Q655" s="119"/>
      <c r="R655" s="119"/>
    </row>
    <row r="656" spans="5:18" ht="12.75">
      <c r="E656" s="119"/>
      <c r="F656" s="119"/>
      <c r="G656" s="119"/>
      <c r="P656" s="119"/>
      <c r="Q656" s="119"/>
      <c r="R656" s="119"/>
    </row>
    <row r="657" spans="5:18" ht="12.75">
      <c r="E657" s="119"/>
      <c r="F657" s="119"/>
      <c r="G657" s="119"/>
      <c r="P657" s="119"/>
      <c r="Q657" s="119"/>
      <c r="R657" s="119"/>
    </row>
    <row r="658" spans="5:18" ht="12.75">
      <c r="E658" s="119"/>
      <c r="F658" s="119"/>
      <c r="G658" s="119"/>
      <c r="P658" s="119"/>
      <c r="Q658" s="119"/>
      <c r="R658" s="119"/>
    </row>
    <row r="659" spans="5:18" ht="12.75">
      <c r="E659" s="119"/>
      <c r="F659" s="119"/>
      <c r="G659" s="119"/>
      <c r="P659" s="119"/>
      <c r="Q659" s="119"/>
      <c r="R659" s="119"/>
    </row>
    <row r="660" spans="5:18" ht="12.75">
      <c r="E660" s="119"/>
      <c r="F660" s="119"/>
      <c r="G660" s="119"/>
      <c r="P660" s="119"/>
      <c r="Q660" s="119"/>
      <c r="R660" s="119"/>
    </row>
    <row r="661" spans="5:18" ht="12.75">
      <c r="E661" s="119"/>
      <c r="F661" s="119"/>
      <c r="G661" s="119"/>
      <c r="P661" s="119"/>
      <c r="Q661" s="119"/>
      <c r="R661" s="119"/>
    </row>
    <row r="662" spans="5:18" ht="12.75">
      <c r="E662" s="119"/>
      <c r="F662" s="119"/>
      <c r="G662" s="119"/>
      <c r="P662" s="119"/>
      <c r="Q662" s="119"/>
      <c r="R662" s="119"/>
    </row>
    <row r="663" spans="5:18" ht="12.75">
      <c r="E663" s="119"/>
      <c r="F663" s="119"/>
      <c r="G663" s="119"/>
      <c r="P663" s="119"/>
      <c r="Q663" s="119"/>
      <c r="R663" s="119"/>
    </row>
    <row r="664" spans="5:18" ht="12.75">
      <c r="E664" s="119"/>
      <c r="F664" s="119"/>
      <c r="G664" s="119"/>
      <c r="P664" s="119"/>
      <c r="Q664" s="119"/>
      <c r="R664" s="119"/>
    </row>
    <row r="665" spans="5:18" ht="12.75">
      <c r="E665" s="119"/>
      <c r="F665" s="119"/>
      <c r="G665" s="119"/>
      <c r="P665" s="119"/>
      <c r="Q665" s="119"/>
      <c r="R665" s="119"/>
    </row>
    <row r="666" spans="5:18" ht="12.75">
      <c r="E666" s="119"/>
      <c r="F666" s="119"/>
      <c r="G666" s="119"/>
      <c r="P666" s="119"/>
      <c r="Q666" s="119"/>
      <c r="R666" s="119"/>
    </row>
    <row r="667" spans="5:18" ht="12.75">
      <c r="E667" s="119"/>
      <c r="F667" s="119"/>
      <c r="G667" s="119"/>
      <c r="P667" s="119"/>
      <c r="Q667" s="119"/>
      <c r="R667" s="119"/>
    </row>
    <row r="668" spans="5:18" ht="12.75">
      <c r="E668" s="119"/>
      <c r="F668" s="119"/>
      <c r="G668" s="119"/>
      <c r="P668" s="119"/>
      <c r="Q668" s="119"/>
      <c r="R668" s="119"/>
    </row>
    <row r="669" spans="5:18" ht="12.75">
      <c r="E669" s="119"/>
      <c r="F669" s="119"/>
      <c r="G669" s="119"/>
      <c r="P669" s="119"/>
      <c r="Q669" s="119"/>
      <c r="R669" s="119"/>
    </row>
    <row r="670" spans="5:18" ht="12.75">
      <c r="E670" s="119"/>
      <c r="F670" s="119"/>
      <c r="G670" s="119"/>
      <c r="P670" s="119"/>
      <c r="Q670" s="119"/>
      <c r="R670" s="119"/>
    </row>
    <row r="671" spans="5:18" ht="12.75">
      <c r="E671" s="119"/>
      <c r="F671" s="119"/>
      <c r="G671" s="119"/>
      <c r="P671" s="119"/>
      <c r="Q671" s="119"/>
      <c r="R671" s="119"/>
    </row>
    <row r="672" spans="5:18" ht="12.75">
      <c r="E672" s="119"/>
      <c r="F672" s="119"/>
      <c r="G672" s="119"/>
      <c r="P672" s="119"/>
      <c r="Q672" s="119"/>
      <c r="R672" s="119"/>
    </row>
    <row r="673" spans="5:18" ht="12.75">
      <c r="E673" s="119"/>
      <c r="F673" s="119"/>
      <c r="G673" s="119"/>
      <c r="P673" s="119"/>
      <c r="Q673" s="119"/>
      <c r="R673" s="119"/>
    </row>
    <row r="674" spans="5:18" ht="12.75">
      <c r="E674" s="119"/>
      <c r="F674" s="119"/>
      <c r="G674" s="119"/>
      <c r="P674" s="119"/>
      <c r="Q674" s="119"/>
      <c r="R674" s="119"/>
    </row>
    <row r="675" spans="5:18" ht="12.75">
      <c r="E675" s="119"/>
      <c r="F675" s="119"/>
      <c r="G675" s="119"/>
      <c r="P675" s="119"/>
      <c r="Q675" s="119"/>
      <c r="R675" s="119"/>
    </row>
    <row r="676" spans="5:18" ht="12.75">
      <c r="E676" s="119"/>
      <c r="F676" s="119"/>
      <c r="G676" s="119"/>
      <c r="P676" s="119"/>
      <c r="Q676" s="119"/>
      <c r="R676" s="119"/>
    </row>
    <row r="677" spans="5:18" ht="12.75">
      <c r="E677" s="119"/>
      <c r="F677" s="119"/>
      <c r="G677" s="119"/>
      <c r="P677" s="119"/>
      <c r="Q677" s="119"/>
      <c r="R677" s="119"/>
    </row>
    <row r="678" spans="5:18" ht="12.75">
      <c r="E678" s="119"/>
      <c r="F678" s="119"/>
      <c r="G678" s="119"/>
      <c r="P678" s="119"/>
      <c r="Q678" s="119"/>
      <c r="R678" s="119"/>
    </row>
    <row r="679" spans="5:18" ht="12.75">
      <c r="E679" s="119"/>
      <c r="F679" s="119"/>
      <c r="G679" s="119"/>
      <c r="P679" s="119"/>
      <c r="Q679" s="119"/>
      <c r="R679" s="119"/>
    </row>
    <row r="680" spans="5:18" ht="12.75">
      <c r="E680" s="119"/>
      <c r="F680" s="119"/>
      <c r="G680" s="119"/>
      <c r="P680" s="119"/>
      <c r="Q680" s="119"/>
      <c r="R680" s="119"/>
    </row>
    <row r="681" spans="5:18" ht="12.75">
      <c r="E681" s="119"/>
      <c r="F681" s="119"/>
      <c r="G681" s="119"/>
      <c r="P681" s="119"/>
      <c r="Q681" s="119"/>
      <c r="R681" s="119"/>
    </row>
    <row r="682" spans="5:18" ht="12.75">
      <c r="E682" s="119"/>
      <c r="F682" s="119"/>
      <c r="G682" s="119"/>
      <c r="P682" s="119"/>
      <c r="Q682" s="119"/>
      <c r="R682" s="119"/>
    </row>
    <row r="683" spans="5:18" ht="12.75">
      <c r="E683" s="119"/>
      <c r="F683" s="119"/>
      <c r="G683" s="119"/>
      <c r="P683" s="119"/>
      <c r="Q683" s="119"/>
      <c r="R683" s="119"/>
    </row>
    <row r="684" spans="5:18" ht="12.75">
      <c r="E684" s="119"/>
      <c r="F684" s="119"/>
      <c r="G684" s="119"/>
      <c r="P684" s="119"/>
      <c r="Q684" s="119"/>
      <c r="R684" s="119"/>
    </row>
    <row r="685" spans="5:18" ht="12.75">
      <c r="E685" s="119"/>
      <c r="F685" s="119"/>
      <c r="G685" s="119"/>
      <c r="P685" s="119"/>
      <c r="Q685" s="119"/>
      <c r="R685" s="119"/>
    </row>
    <row r="686" spans="5:18" ht="12.75">
      <c r="E686" s="119"/>
      <c r="F686" s="119"/>
      <c r="G686" s="119"/>
      <c r="P686" s="119"/>
      <c r="Q686" s="119"/>
      <c r="R686" s="119"/>
    </row>
    <row r="687" spans="5:18" ht="12.75">
      <c r="E687" s="119"/>
      <c r="F687" s="119"/>
      <c r="G687" s="119"/>
      <c r="P687" s="119"/>
      <c r="Q687" s="119"/>
      <c r="R687" s="119"/>
    </row>
    <row r="688" spans="5:18" ht="12.75">
      <c r="E688" s="119"/>
      <c r="F688" s="119"/>
      <c r="G688" s="119"/>
      <c r="P688" s="119"/>
      <c r="Q688" s="119"/>
      <c r="R688" s="119"/>
    </row>
    <row r="689" spans="5:18" ht="12.75">
      <c r="E689" s="119"/>
      <c r="F689" s="119"/>
      <c r="G689" s="119"/>
      <c r="P689" s="119"/>
      <c r="Q689" s="119"/>
      <c r="R689" s="119"/>
    </row>
    <row r="690" spans="5:18" ht="12.75">
      <c r="E690" s="119"/>
      <c r="F690" s="119"/>
      <c r="G690" s="119"/>
      <c r="P690" s="119"/>
      <c r="Q690" s="119"/>
      <c r="R690" s="119"/>
    </row>
    <row r="691" spans="5:18" ht="12.75">
      <c r="E691" s="119"/>
      <c r="F691" s="119"/>
      <c r="G691" s="119"/>
      <c r="P691" s="119"/>
      <c r="Q691" s="119"/>
      <c r="R691" s="119"/>
    </row>
    <row r="692" spans="5:18" ht="12.75">
      <c r="E692" s="119"/>
      <c r="F692" s="119"/>
      <c r="G692" s="119"/>
      <c r="P692" s="119"/>
      <c r="Q692" s="119"/>
      <c r="R692" s="119"/>
    </row>
    <row r="693" spans="5:18" ht="12.75">
      <c r="E693" s="119"/>
      <c r="F693" s="119"/>
      <c r="G693" s="119"/>
      <c r="P693" s="119"/>
      <c r="Q693" s="119"/>
      <c r="R693" s="119"/>
    </row>
    <row r="694" spans="5:18" ht="12.75">
      <c r="E694" s="119"/>
      <c r="F694" s="119"/>
      <c r="G694" s="119"/>
      <c r="P694" s="119"/>
      <c r="Q694" s="119"/>
      <c r="R694" s="119"/>
    </row>
    <row r="695" spans="5:18" ht="12.75">
      <c r="E695" s="119"/>
      <c r="F695" s="119"/>
      <c r="G695" s="119"/>
      <c r="P695" s="119"/>
      <c r="Q695" s="119"/>
      <c r="R695" s="119"/>
    </row>
    <row r="696" spans="5:18" ht="12.75">
      <c r="E696" s="119"/>
      <c r="F696" s="119"/>
      <c r="G696" s="119"/>
      <c r="P696" s="119"/>
      <c r="Q696" s="119"/>
      <c r="R696" s="119"/>
    </row>
    <row r="697" spans="5:18" ht="12.75">
      <c r="E697" s="119"/>
      <c r="F697" s="119"/>
      <c r="G697" s="119"/>
      <c r="P697" s="119"/>
      <c r="Q697" s="119"/>
      <c r="R697" s="119"/>
    </row>
    <row r="698" spans="5:18" ht="12.75">
      <c r="E698" s="119"/>
      <c r="F698" s="119"/>
      <c r="G698" s="119"/>
      <c r="P698" s="119"/>
      <c r="Q698" s="119"/>
      <c r="R698" s="119"/>
    </row>
    <row r="699" spans="5:18" ht="12.75">
      <c r="E699" s="119"/>
      <c r="F699" s="119"/>
      <c r="G699" s="119"/>
      <c r="P699" s="119"/>
      <c r="Q699" s="119"/>
      <c r="R699" s="119"/>
    </row>
    <row r="700" spans="5:18" ht="12.75">
      <c r="E700" s="119"/>
      <c r="F700" s="119"/>
      <c r="G700" s="119"/>
      <c r="P700" s="119"/>
      <c r="Q700" s="119"/>
      <c r="R700" s="119"/>
    </row>
    <row r="701" spans="5:18" ht="12.75">
      <c r="E701" s="119"/>
      <c r="F701" s="119"/>
      <c r="G701" s="119"/>
      <c r="P701" s="119"/>
      <c r="Q701" s="119"/>
      <c r="R701" s="119"/>
    </row>
    <row r="702" spans="5:18" ht="12.75">
      <c r="E702" s="119"/>
      <c r="F702" s="119"/>
      <c r="G702" s="119"/>
      <c r="P702" s="119"/>
      <c r="Q702" s="119"/>
      <c r="R702" s="119"/>
    </row>
    <row r="703" spans="5:18" ht="12.75">
      <c r="E703" s="119"/>
      <c r="F703" s="119"/>
      <c r="G703" s="119"/>
      <c r="P703" s="119"/>
      <c r="Q703" s="119"/>
      <c r="R703" s="119"/>
    </row>
    <row r="704" spans="5:18" ht="12.75">
      <c r="E704" s="119"/>
      <c r="F704" s="119"/>
      <c r="G704" s="119"/>
      <c r="P704" s="119"/>
      <c r="Q704" s="119"/>
      <c r="R704" s="119"/>
    </row>
    <row r="705" spans="5:18" ht="12.75">
      <c r="E705" s="119"/>
      <c r="F705" s="119"/>
      <c r="G705" s="119"/>
      <c r="P705" s="119"/>
      <c r="Q705" s="119"/>
      <c r="R705" s="119"/>
    </row>
    <row r="706" spans="5:18" ht="12.75">
      <c r="E706" s="119"/>
      <c r="F706" s="119"/>
      <c r="G706" s="119"/>
      <c r="P706" s="119"/>
      <c r="Q706" s="119"/>
      <c r="R706" s="119"/>
    </row>
    <row r="707" spans="5:18" ht="12.75">
      <c r="E707" s="119"/>
      <c r="F707" s="119"/>
      <c r="G707" s="119"/>
      <c r="P707" s="119"/>
      <c r="Q707" s="119"/>
      <c r="R707" s="119"/>
    </row>
    <row r="708" spans="5:18" ht="12.75">
      <c r="E708" s="119"/>
      <c r="F708" s="119"/>
      <c r="G708" s="119"/>
      <c r="P708" s="119"/>
      <c r="Q708" s="119"/>
      <c r="R708" s="119"/>
    </row>
    <row r="709" spans="5:18" ht="12.75">
      <c r="E709" s="119"/>
      <c r="F709" s="119"/>
      <c r="G709" s="119"/>
      <c r="P709" s="119"/>
      <c r="Q709" s="119"/>
      <c r="R709" s="119"/>
    </row>
    <row r="710" spans="5:18" ht="12.75">
      <c r="E710" s="119"/>
      <c r="F710" s="119"/>
      <c r="G710" s="119"/>
      <c r="P710" s="119"/>
      <c r="Q710" s="119"/>
      <c r="R710" s="119"/>
    </row>
    <row r="711" spans="5:18" ht="12.75">
      <c r="E711" s="119"/>
      <c r="F711" s="119"/>
      <c r="G711" s="119"/>
      <c r="P711" s="119"/>
      <c r="Q711" s="119"/>
      <c r="R711" s="119"/>
    </row>
    <row r="712" spans="5:18" ht="12.75">
      <c r="E712" s="119"/>
      <c r="F712" s="119"/>
      <c r="G712" s="119"/>
      <c r="P712" s="119"/>
      <c r="Q712" s="119"/>
      <c r="R712" s="119"/>
    </row>
    <row r="713" spans="5:18" ht="12.75">
      <c r="E713" s="119"/>
      <c r="F713" s="119"/>
      <c r="G713" s="119"/>
      <c r="P713" s="119"/>
      <c r="Q713" s="119"/>
      <c r="R713" s="119"/>
    </row>
    <row r="714" spans="5:18" ht="12.75">
      <c r="E714" s="119"/>
      <c r="F714" s="119"/>
      <c r="G714" s="119"/>
      <c r="P714" s="119"/>
      <c r="Q714" s="119"/>
      <c r="R714" s="119"/>
    </row>
    <row r="715" spans="5:18" ht="12.75">
      <c r="E715" s="119"/>
      <c r="F715" s="119"/>
      <c r="G715" s="119"/>
      <c r="P715" s="119"/>
      <c r="Q715" s="119"/>
      <c r="R715" s="119"/>
    </row>
    <row r="716" spans="5:18" ht="12.75">
      <c r="E716" s="119"/>
      <c r="F716" s="119"/>
      <c r="G716" s="119"/>
      <c r="P716" s="119"/>
      <c r="Q716" s="119"/>
      <c r="R716" s="119"/>
    </row>
    <row r="717" spans="5:18" ht="12.75">
      <c r="E717" s="119"/>
      <c r="F717" s="119"/>
      <c r="G717" s="119"/>
      <c r="P717" s="119"/>
      <c r="Q717" s="119"/>
      <c r="R717" s="119"/>
    </row>
    <row r="718" spans="5:18" ht="12.75">
      <c r="E718" s="119"/>
      <c r="F718" s="119"/>
      <c r="G718" s="119"/>
      <c r="P718" s="119"/>
      <c r="Q718" s="119"/>
      <c r="R718" s="119"/>
    </row>
    <row r="719" spans="5:18" ht="12.75">
      <c r="E719" s="119"/>
      <c r="F719" s="119"/>
      <c r="G719" s="119"/>
      <c r="P719" s="119"/>
      <c r="Q719" s="119"/>
      <c r="R719" s="119"/>
    </row>
    <row r="720" spans="5:18" ht="12.75">
      <c r="E720" s="119"/>
      <c r="F720" s="119"/>
      <c r="G720" s="119"/>
      <c r="P720" s="119"/>
      <c r="Q720" s="119"/>
      <c r="R720" s="119"/>
    </row>
    <row r="721" spans="5:18" ht="12.75">
      <c r="E721" s="119"/>
      <c r="F721" s="119"/>
      <c r="G721" s="119"/>
      <c r="P721" s="119"/>
      <c r="Q721" s="119"/>
      <c r="R721" s="119"/>
    </row>
    <row r="722" spans="5:18" ht="12.75">
      <c r="E722" s="119"/>
      <c r="F722" s="119"/>
      <c r="G722" s="119"/>
      <c r="P722" s="119"/>
      <c r="Q722" s="119"/>
      <c r="R722" s="119"/>
    </row>
    <row r="723" spans="5:18" ht="12.75">
      <c r="E723" s="119"/>
      <c r="F723" s="119"/>
      <c r="G723" s="119"/>
      <c r="P723" s="119"/>
      <c r="Q723" s="119"/>
      <c r="R723" s="119"/>
    </row>
    <row r="724" spans="5:18" ht="12.75">
      <c r="E724" s="119"/>
      <c r="F724" s="119"/>
      <c r="G724" s="119"/>
      <c r="P724" s="119"/>
      <c r="Q724" s="119"/>
      <c r="R724" s="119"/>
    </row>
    <row r="725" spans="5:18" ht="12.75">
      <c r="E725" s="119"/>
      <c r="F725" s="119"/>
      <c r="G725" s="119"/>
      <c r="P725" s="119"/>
      <c r="Q725" s="119"/>
      <c r="R725" s="119"/>
    </row>
    <row r="726" spans="5:18" ht="12.75">
      <c r="E726" s="119"/>
      <c r="F726" s="119"/>
      <c r="G726" s="119"/>
      <c r="P726" s="119"/>
      <c r="Q726" s="119"/>
      <c r="R726" s="119"/>
    </row>
    <row r="727" spans="5:18" ht="12.75">
      <c r="E727" s="119"/>
      <c r="F727" s="119"/>
      <c r="G727" s="119"/>
      <c r="P727" s="119"/>
      <c r="Q727" s="119"/>
      <c r="R727" s="119"/>
    </row>
    <row r="728" spans="5:18" ht="12.75">
      <c r="E728" s="119"/>
      <c r="F728" s="119"/>
      <c r="G728" s="119"/>
      <c r="P728" s="119"/>
      <c r="Q728" s="119"/>
      <c r="R728" s="119"/>
    </row>
    <row r="729" spans="5:18" ht="12.75">
      <c r="E729" s="119"/>
      <c r="F729" s="119"/>
      <c r="G729" s="119"/>
      <c r="P729" s="119"/>
      <c r="Q729" s="119"/>
      <c r="R729" s="119"/>
    </row>
    <row r="730" spans="5:18" ht="12.75">
      <c r="E730" s="119"/>
      <c r="F730" s="119"/>
      <c r="G730" s="119"/>
      <c r="P730" s="119"/>
      <c r="Q730" s="119"/>
      <c r="R730" s="119"/>
    </row>
    <row r="731" spans="5:18" ht="12.75">
      <c r="E731" s="119"/>
      <c r="F731" s="119"/>
      <c r="G731" s="119"/>
      <c r="P731" s="119"/>
      <c r="Q731" s="119"/>
      <c r="R731" s="119"/>
    </row>
    <row r="732" spans="5:18" ht="12.75">
      <c r="E732" s="119"/>
      <c r="F732" s="119"/>
      <c r="G732" s="119"/>
      <c r="P732" s="119"/>
      <c r="Q732" s="119"/>
      <c r="R732" s="119"/>
    </row>
    <row r="733" spans="5:18" ht="12.75">
      <c r="E733" s="119"/>
      <c r="F733" s="119"/>
      <c r="G733" s="119"/>
      <c r="P733" s="119"/>
      <c r="Q733" s="119"/>
      <c r="R733" s="119"/>
    </row>
    <row r="734" spans="5:18" ht="12.75">
      <c r="E734" s="119"/>
      <c r="F734" s="119"/>
      <c r="G734" s="119"/>
      <c r="P734" s="119"/>
      <c r="Q734" s="119"/>
      <c r="R734" s="119"/>
    </row>
    <row r="735" spans="5:18" ht="12.75">
      <c r="E735" s="119"/>
      <c r="F735" s="119"/>
      <c r="G735" s="119"/>
      <c r="P735" s="119"/>
      <c r="Q735" s="119"/>
      <c r="R735" s="119"/>
    </row>
    <row r="736" spans="5:18" ht="12.75">
      <c r="E736" s="119"/>
      <c r="F736" s="119"/>
      <c r="G736" s="119"/>
      <c r="P736" s="119"/>
      <c r="Q736" s="119"/>
      <c r="R736" s="119"/>
    </row>
    <row r="737" spans="5:18" ht="12.75">
      <c r="E737" s="119"/>
      <c r="F737" s="119"/>
      <c r="G737" s="119"/>
      <c r="P737" s="119"/>
      <c r="Q737" s="119"/>
      <c r="R737" s="119"/>
    </row>
    <row r="738" spans="5:18" ht="12.75">
      <c r="E738" s="119"/>
      <c r="F738" s="119"/>
      <c r="G738" s="119"/>
      <c r="P738" s="119"/>
      <c r="Q738" s="119"/>
      <c r="R738" s="119"/>
    </row>
    <row r="739" spans="5:18" ht="12.75">
      <c r="E739" s="119"/>
      <c r="F739" s="119"/>
      <c r="G739" s="119"/>
      <c r="P739" s="119"/>
      <c r="Q739" s="119"/>
      <c r="R739" s="119"/>
    </row>
    <row r="740" spans="5:18" ht="12.75">
      <c r="E740" s="119"/>
      <c r="F740" s="119"/>
      <c r="G740" s="119"/>
      <c r="P740" s="119"/>
      <c r="Q740" s="119"/>
      <c r="R740" s="119"/>
    </row>
    <row r="741" spans="5:18" ht="12.75">
      <c r="E741" s="119"/>
      <c r="F741" s="119"/>
      <c r="G741" s="119"/>
      <c r="P741" s="119"/>
      <c r="Q741" s="119"/>
      <c r="R741" s="119"/>
    </row>
    <row r="742" spans="5:18" ht="12.75">
      <c r="E742" s="119"/>
      <c r="F742" s="119"/>
      <c r="G742" s="119"/>
      <c r="P742" s="119"/>
      <c r="Q742" s="119"/>
      <c r="R742" s="119"/>
    </row>
    <row r="743" spans="5:18" ht="12.75">
      <c r="E743" s="119"/>
      <c r="F743" s="119"/>
      <c r="G743" s="119"/>
      <c r="P743" s="119"/>
      <c r="Q743" s="119"/>
      <c r="R743" s="119"/>
    </row>
    <row r="744" spans="5:18" ht="12.75">
      <c r="E744" s="119"/>
      <c r="F744" s="119"/>
      <c r="G744" s="119"/>
      <c r="P744" s="119"/>
      <c r="Q744" s="119"/>
      <c r="R744" s="119"/>
    </row>
    <row r="745" spans="5:18" ht="12.75">
      <c r="E745" s="119"/>
      <c r="F745" s="119"/>
      <c r="G745" s="119"/>
      <c r="P745" s="119"/>
      <c r="Q745" s="119"/>
      <c r="R745" s="119"/>
    </row>
    <row r="746" spans="5:18" ht="12.75">
      <c r="E746" s="119"/>
      <c r="F746" s="119"/>
      <c r="G746" s="119"/>
      <c r="P746" s="119"/>
      <c r="Q746" s="119"/>
      <c r="R746" s="119"/>
    </row>
    <row r="747" spans="5:18" ht="12.75">
      <c r="E747" s="119"/>
      <c r="F747" s="119"/>
      <c r="G747" s="119"/>
      <c r="P747" s="119"/>
      <c r="Q747" s="119"/>
      <c r="R747" s="119"/>
    </row>
    <row r="748" spans="5:18" ht="12.75">
      <c r="E748" s="119"/>
      <c r="F748" s="119"/>
      <c r="G748" s="119"/>
      <c r="P748" s="119"/>
      <c r="Q748" s="119"/>
      <c r="R748" s="119"/>
    </row>
    <row r="749" spans="5:18" ht="12.75">
      <c r="E749" s="119"/>
      <c r="F749" s="119"/>
      <c r="G749" s="119"/>
      <c r="P749" s="119"/>
      <c r="Q749" s="119"/>
      <c r="R749" s="119"/>
    </row>
    <row r="750" spans="5:18" ht="12.75">
      <c r="E750" s="119"/>
      <c r="F750" s="119"/>
      <c r="G750" s="119"/>
      <c r="P750" s="119"/>
      <c r="Q750" s="119"/>
      <c r="R750" s="119"/>
    </row>
    <row r="751" spans="5:18" ht="12.75">
      <c r="E751" s="119"/>
      <c r="F751" s="119"/>
      <c r="G751" s="119"/>
      <c r="P751" s="119"/>
      <c r="Q751" s="119"/>
      <c r="R751" s="119"/>
    </row>
    <row r="752" spans="5:18" ht="12.75">
      <c r="E752" s="119"/>
      <c r="F752" s="119"/>
      <c r="G752" s="119"/>
      <c r="P752" s="119"/>
      <c r="Q752" s="119"/>
      <c r="R752" s="119"/>
    </row>
    <row r="753" spans="5:18" ht="12.75">
      <c r="E753" s="119"/>
      <c r="F753" s="119"/>
      <c r="G753" s="119"/>
      <c r="P753" s="119"/>
      <c r="Q753" s="119"/>
      <c r="R753" s="119"/>
    </row>
    <row r="754" spans="5:18" ht="12.75">
      <c r="E754" s="119"/>
      <c r="F754" s="119"/>
      <c r="G754" s="119"/>
      <c r="P754" s="119"/>
      <c r="Q754" s="119"/>
      <c r="R754" s="119"/>
    </row>
    <row r="755" spans="5:18" ht="12.75">
      <c r="E755" s="119"/>
      <c r="F755" s="119"/>
      <c r="G755" s="119"/>
      <c r="P755" s="119"/>
      <c r="Q755" s="119"/>
      <c r="R755" s="119"/>
    </row>
    <row r="756" spans="5:18" ht="12.75">
      <c r="E756" s="119"/>
      <c r="F756" s="119"/>
      <c r="G756" s="119"/>
      <c r="P756" s="119"/>
      <c r="Q756" s="119"/>
      <c r="R756" s="119"/>
    </row>
    <row r="757" spans="5:18" ht="12.75">
      <c r="E757" s="119"/>
      <c r="F757" s="119"/>
      <c r="G757" s="119"/>
      <c r="P757" s="119"/>
      <c r="Q757" s="119"/>
      <c r="R757" s="119"/>
    </row>
    <row r="758" spans="5:18" ht="12.75">
      <c r="E758" s="119"/>
      <c r="F758" s="119"/>
      <c r="G758" s="119"/>
      <c r="P758" s="119"/>
      <c r="Q758" s="119"/>
      <c r="R758" s="119"/>
    </row>
    <row r="759" spans="5:18" ht="12.75">
      <c r="E759" s="119"/>
      <c r="F759" s="119"/>
      <c r="G759" s="119"/>
      <c r="P759" s="119"/>
      <c r="Q759" s="119"/>
      <c r="R759" s="119"/>
    </row>
    <row r="760" spans="5:18" ht="12.75">
      <c r="E760" s="119"/>
      <c r="F760" s="119"/>
      <c r="G760" s="119"/>
      <c r="P760" s="119"/>
      <c r="Q760" s="119"/>
      <c r="R760" s="119"/>
    </row>
    <row r="761" spans="5:18" ht="12.75">
      <c r="E761" s="119"/>
      <c r="F761" s="119"/>
      <c r="G761" s="119"/>
      <c r="P761" s="119"/>
      <c r="Q761" s="119"/>
      <c r="R761" s="119"/>
    </row>
    <row r="762" spans="5:18" ht="12.75">
      <c r="E762" s="119"/>
      <c r="F762" s="119"/>
      <c r="G762" s="119"/>
      <c r="P762" s="119"/>
      <c r="Q762" s="119"/>
      <c r="R762" s="119"/>
    </row>
    <row r="763" spans="5:18" ht="12.75">
      <c r="E763" s="119"/>
      <c r="F763" s="119"/>
      <c r="G763" s="119"/>
      <c r="P763" s="119"/>
      <c r="Q763" s="119"/>
      <c r="R763" s="119"/>
    </row>
    <row r="764" spans="5:18" ht="12.75">
      <c r="E764" s="119"/>
      <c r="F764" s="119"/>
      <c r="G764" s="119"/>
      <c r="P764" s="119"/>
      <c r="Q764" s="119"/>
      <c r="R764" s="119"/>
    </row>
    <row r="765" spans="5:18" ht="12.75">
      <c r="E765" s="119"/>
      <c r="F765" s="119"/>
      <c r="G765" s="119"/>
      <c r="P765" s="119"/>
      <c r="Q765" s="119"/>
      <c r="R765" s="119"/>
    </row>
    <row r="766" spans="5:18" ht="12.75">
      <c r="E766" s="119"/>
      <c r="F766" s="119"/>
      <c r="G766" s="119"/>
      <c r="P766" s="119"/>
      <c r="Q766" s="119"/>
      <c r="R766" s="119"/>
    </row>
    <row r="767" spans="5:18" ht="12.75">
      <c r="E767" s="119"/>
      <c r="F767" s="119"/>
      <c r="G767" s="119"/>
      <c r="P767" s="119"/>
      <c r="Q767" s="119"/>
      <c r="R767" s="119"/>
    </row>
    <row r="768" spans="5:18" ht="12.75">
      <c r="E768" s="119"/>
      <c r="F768" s="119"/>
      <c r="G768" s="119"/>
      <c r="P768" s="119"/>
      <c r="Q768" s="119"/>
      <c r="R768" s="119"/>
    </row>
    <row r="769" spans="5:18" ht="12.75">
      <c r="E769" s="119"/>
      <c r="F769" s="119"/>
      <c r="G769" s="119"/>
      <c r="P769" s="119"/>
      <c r="Q769" s="119"/>
      <c r="R769" s="119"/>
    </row>
    <row r="770" spans="5:18" ht="12.75">
      <c r="E770" s="119"/>
      <c r="F770" s="119"/>
      <c r="G770" s="119"/>
      <c r="P770" s="119"/>
      <c r="Q770" s="119"/>
      <c r="R770" s="119"/>
    </row>
    <row r="771" spans="5:18" ht="12.75">
      <c r="E771" s="119"/>
      <c r="F771" s="119"/>
      <c r="G771" s="119"/>
      <c r="P771" s="119"/>
      <c r="Q771" s="119"/>
      <c r="R771" s="119"/>
    </row>
    <row r="772" spans="5:18" ht="12.75">
      <c r="E772" s="119"/>
      <c r="F772" s="119"/>
      <c r="G772" s="119"/>
      <c r="P772" s="119"/>
      <c r="Q772" s="119"/>
      <c r="R772" s="119"/>
    </row>
    <row r="773" spans="5:18" ht="12.75">
      <c r="E773" s="119"/>
      <c r="F773" s="119"/>
      <c r="G773" s="119"/>
      <c r="P773" s="119"/>
      <c r="Q773" s="119"/>
      <c r="R773" s="119"/>
    </row>
    <row r="774" spans="5:18" ht="12.75">
      <c r="E774" s="119"/>
      <c r="F774" s="119"/>
      <c r="G774" s="119"/>
      <c r="P774" s="119"/>
      <c r="Q774" s="119"/>
      <c r="R774" s="119"/>
    </row>
    <row r="775" spans="5:18" ht="12.75">
      <c r="E775" s="119"/>
      <c r="F775" s="119"/>
      <c r="G775" s="119"/>
      <c r="P775" s="119"/>
      <c r="Q775" s="119"/>
      <c r="R775" s="119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3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42"/>
  <sheetViews>
    <sheetView zoomScale="90" zoomScaleNormal="90" workbookViewId="0" topLeftCell="A2">
      <pane xSplit="4" ySplit="6" topLeftCell="E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E42" sqref="E42"/>
    </sheetView>
  </sheetViews>
  <sheetFormatPr defaultColWidth="9.140625" defaultRowHeight="12.75" outlineLevelRow="1"/>
  <cols>
    <col min="1" max="1" width="3.421875" style="1" hidden="1" customWidth="1"/>
    <col min="2" max="2" width="3.421875" style="120" customWidth="1"/>
    <col min="3" max="3" width="86.421875" style="120" customWidth="1"/>
    <col min="4" max="4" width="3.57421875" style="120" customWidth="1"/>
    <col min="5" max="5" width="19.57421875" style="120" customWidth="1"/>
    <col min="6" max="7" width="19.57421875" style="120" hidden="1" customWidth="1"/>
    <col min="8" max="8" width="19.421875" style="119" customWidth="1"/>
    <col min="9" max="9" width="17.57421875" style="119" customWidth="1"/>
    <col min="10" max="10" width="0" style="1" hidden="1" customWidth="1"/>
    <col min="11" max="11" width="8.00390625" style="270" customWidth="1"/>
    <col min="12" max="13" width="8.00390625" style="270" hidden="1" customWidth="1"/>
    <col min="14" max="16384" width="8.00390625" style="270" customWidth="1"/>
  </cols>
  <sheetData>
    <row r="1" spans="1:9" ht="110.25" customHeight="1" hidden="1">
      <c r="A1" s="253" t="s">
        <v>3628</v>
      </c>
      <c r="B1" s="120" t="s">
        <v>2060</v>
      </c>
      <c r="C1" s="120" t="s">
        <v>2061</v>
      </c>
      <c r="D1" s="120" t="s">
        <v>2060</v>
      </c>
      <c r="E1" s="120" t="s">
        <v>2060</v>
      </c>
      <c r="H1" s="119" t="s">
        <v>2136</v>
      </c>
      <c r="I1" s="119" t="s">
        <v>2062</v>
      </c>
    </row>
    <row r="2" spans="1:12" ht="15.75" customHeight="1">
      <c r="A2" s="133"/>
      <c r="B2" s="5" t="str">
        <f>"University of Missouri - "&amp;RBN</f>
        <v>University of Missouri - Kansas City</v>
      </c>
      <c r="C2" s="47"/>
      <c r="D2" s="47"/>
      <c r="E2" s="47"/>
      <c r="F2" s="47"/>
      <c r="G2" s="47"/>
      <c r="H2" s="47"/>
      <c r="I2" s="242"/>
      <c r="J2" s="10"/>
      <c r="L2" s="271" t="s">
        <v>2151</v>
      </c>
    </row>
    <row r="3" spans="1:10" ht="15.75" customHeight="1">
      <c r="A3" s="133"/>
      <c r="B3" s="11" t="s">
        <v>3629</v>
      </c>
      <c r="C3" s="48"/>
      <c r="D3" s="48"/>
      <c r="E3" s="48"/>
      <c r="F3" s="48"/>
      <c r="G3" s="48"/>
      <c r="H3" s="48"/>
      <c r="I3" s="190"/>
      <c r="J3" s="10"/>
    </row>
    <row r="4" spans="1:10" ht="15.75" customHeight="1">
      <c r="A4" s="137"/>
      <c r="B4" s="84" t="str">
        <f>"For the Year Ending "&amp;TEXT(J4,"MMMM DD, YYY")</f>
        <v>For the Year Ending June 30, 2005</v>
      </c>
      <c r="C4" s="272"/>
      <c r="D4" s="272"/>
      <c r="E4" s="272"/>
      <c r="F4" s="272"/>
      <c r="G4" s="272"/>
      <c r="H4" s="272"/>
      <c r="I4" s="273"/>
      <c r="J4" s="142" t="s">
        <v>2150</v>
      </c>
    </row>
    <row r="5" spans="1:10" ht="12.75" customHeight="1">
      <c r="A5" s="133"/>
      <c r="B5" s="245"/>
      <c r="C5" s="246"/>
      <c r="D5" s="189"/>
      <c r="E5" s="246"/>
      <c r="F5" s="246"/>
      <c r="G5" s="246"/>
      <c r="H5" s="246"/>
      <c r="I5" s="274"/>
      <c r="J5" s="10"/>
    </row>
    <row r="6" spans="2:9" ht="12.75" customHeight="1">
      <c r="B6" s="210"/>
      <c r="C6" s="60"/>
      <c r="D6" s="60"/>
      <c r="E6" s="275" t="s">
        <v>2160</v>
      </c>
      <c r="F6" s="276"/>
      <c r="G6" s="276"/>
      <c r="H6" s="276"/>
      <c r="I6" s="160" t="s">
        <v>2156</v>
      </c>
    </row>
    <row r="7" spans="2:9" ht="12.75" customHeight="1">
      <c r="B7" s="212"/>
      <c r="C7" s="276"/>
      <c r="D7" s="276"/>
      <c r="E7" s="277" t="s">
        <v>2152</v>
      </c>
      <c r="F7" s="249" t="s">
        <v>3630</v>
      </c>
      <c r="G7" s="249" t="s">
        <v>3631</v>
      </c>
      <c r="H7" s="249" t="s">
        <v>2153</v>
      </c>
      <c r="I7" s="160" t="s">
        <v>2159</v>
      </c>
    </row>
    <row r="8" spans="2:18" ht="12.75" customHeight="1">
      <c r="B8" s="215"/>
      <c r="C8" s="216"/>
      <c r="D8" s="217"/>
      <c r="E8" s="201"/>
      <c r="F8" s="201"/>
      <c r="G8" s="201"/>
      <c r="H8" s="201"/>
      <c r="I8" s="218"/>
      <c r="K8" s="617"/>
      <c r="L8" s="617"/>
      <c r="M8" s="617"/>
      <c r="N8" s="617"/>
      <c r="O8" s="617"/>
      <c r="P8" s="617"/>
      <c r="Q8" s="617"/>
      <c r="R8" s="617"/>
    </row>
    <row r="9" spans="2:9" ht="12.75" customHeight="1">
      <c r="B9" s="61" t="s">
        <v>2093</v>
      </c>
      <c r="C9" s="220"/>
      <c r="D9" s="62"/>
      <c r="E9" s="198"/>
      <c r="F9" s="198"/>
      <c r="G9" s="198"/>
      <c r="H9" s="198"/>
      <c r="I9" s="198"/>
    </row>
    <row r="10" spans="1:10" s="278" customFormat="1" ht="12.75" customHeight="1">
      <c r="A10" s="170" t="s">
        <v>2060</v>
      </c>
      <c r="B10" s="222"/>
      <c r="C10" s="221" t="s">
        <v>3632</v>
      </c>
      <c r="D10" s="223"/>
      <c r="E10" s="198" t="s">
        <v>2060</v>
      </c>
      <c r="F10" s="198"/>
      <c r="G10" s="198"/>
      <c r="H10" s="198"/>
      <c r="I10" s="198"/>
      <c r="J10" s="170"/>
    </row>
    <row r="11" spans="1:10" s="278" customFormat="1" ht="12.75" customHeight="1">
      <c r="A11" s="170" t="s">
        <v>3633</v>
      </c>
      <c r="B11" s="222"/>
      <c r="C11" s="221" t="s">
        <v>3634</v>
      </c>
      <c r="D11" s="223"/>
      <c r="E11" s="224">
        <v>102673535.04</v>
      </c>
      <c r="F11" s="224"/>
      <c r="G11" s="224"/>
      <c r="H11" s="224">
        <v>0</v>
      </c>
      <c r="I11" s="224">
        <f aca="true" t="shared" si="0" ref="I11:I29">E11+H11</f>
        <v>102673535.04</v>
      </c>
      <c r="J11" s="170"/>
    </row>
    <row r="12" spans="1:10" s="278" customFormat="1" ht="12.75" customHeight="1">
      <c r="A12" s="170" t="s">
        <v>3635</v>
      </c>
      <c r="B12" s="222"/>
      <c r="C12" s="221" t="s">
        <v>3636</v>
      </c>
      <c r="D12" s="223"/>
      <c r="E12" s="101">
        <v>2764558.11</v>
      </c>
      <c r="F12" s="101"/>
      <c r="G12" s="101"/>
      <c r="H12" s="101">
        <v>0</v>
      </c>
      <c r="I12" s="101">
        <f t="shared" si="0"/>
        <v>2764558.11</v>
      </c>
      <c r="J12" s="170"/>
    </row>
    <row r="13" spans="1:10" s="278" customFormat="1" ht="12.75" customHeight="1">
      <c r="A13" s="170" t="s">
        <v>3637</v>
      </c>
      <c r="B13" s="222"/>
      <c r="C13" s="221" t="s">
        <v>3638</v>
      </c>
      <c r="D13" s="223"/>
      <c r="E13" s="101">
        <v>1227982.79</v>
      </c>
      <c r="F13" s="101"/>
      <c r="G13" s="101"/>
      <c r="H13" s="101">
        <v>0</v>
      </c>
      <c r="I13" s="101">
        <f t="shared" si="0"/>
        <v>1227982.79</v>
      </c>
      <c r="J13" s="170"/>
    </row>
    <row r="14" spans="1:10" s="278" customFormat="1" ht="12.75" customHeight="1">
      <c r="A14" s="170" t="s">
        <v>3639</v>
      </c>
      <c r="B14" s="222"/>
      <c r="C14" s="221" t="s">
        <v>3640</v>
      </c>
      <c r="D14" s="223"/>
      <c r="E14" s="101">
        <v>1512677.58</v>
      </c>
      <c r="F14" s="101"/>
      <c r="G14" s="101"/>
      <c r="H14" s="101">
        <v>0</v>
      </c>
      <c r="I14" s="101">
        <f t="shared" si="0"/>
        <v>1512677.58</v>
      </c>
      <c r="J14" s="170"/>
    </row>
    <row r="15" spans="1:10" s="278" customFormat="1" ht="12.75" customHeight="1">
      <c r="A15" s="170" t="s">
        <v>3641</v>
      </c>
      <c r="B15" s="222"/>
      <c r="C15" s="221" t="s">
        <v>3642</v>
      </c>
      <c r="D15" s="223"/>
      <c r="E15" s="101">
        <v>3017144.68</v>
      </c>
      <c r="F15" s="101"/>
      <c r="G15" s="101"/>
      <c r="H15" s="101">
        <v>0</v>
      </c>
      <c r="I15" s="101">
        <f t="shared" si="0"/>
        <v>3017144.68</v>
      </c>
      <c r="J15" s="170"/>
    </row>
    <row r="16" spans="1:10" s="278" customFormat="1" ht="12.75" customHeight="1">
      <c r="A16" s="170" t="s">
        <v>3643</v>
      </c>
      <c r="B16" s="222"/>
      <c r="C16" s="221" t="s">
        <v>3644</v>
      </c>
      <c r="D16" s="223"/>
      <c r="E16" s="101">
        <v>3415337.53</v>
      </c>
      <c r="F16" s="101"/>
      <c r="G16" s="101"/>
      <c r="H16" s="101">
        <v>0</v>
      </c>
      <c r="I16" s="101">
        <f t="shared" si="0"/>
        <v>3415337.53</v>
      </c>
      <c r="J16" s="170"/>
    </row>
    <row r="17" spans="1:9" ht="76.5" hidden="1" outlineLevel="1">
      <c r="A17" s="253" t="s">
        <v>56</v>
      </c>
      <c r="C17" s="120" t="s">
        <v>57</v>
      </c>
      <c r="H17" s="119">
        <v>873965.85</v>
      </c>
      <c r="I17" s="119">
        <f t="shared" si="0"/>
        <v>873965.85</v>
      </c>
    </row>
    <row r="18" spans="1:9" ht="76.5" hidden="1" outlineLevel="1">
      <c r="A18" s="253" t="s">
        <v>59</v>
      </c>
      <c r="C18" s="120" t="s">
        <v>60</v>
      </c>
      <c r="H18" s="119">
        <v>6081468.53</v>
      </c>
      <c r="I18" s="119">
        <f t="shared" si="0"/>
        <v>6081468.53</v>
      </c>
    </row>
    <row r="19" spans="1:9" ht="76.5" hidden="1" outlineLevel="1">
      <c r="A19" s="253" t="s">
        <v>62</v>
      </c>
      <c r="C19" s="120" t="s">
        <v>63</v>
      </c>
      <c r="H19" s="119">
        <v>1661112.14</v>
      </c>
      <c r="I19" s="119">
        <f t="shared" si="0"/>
        <v>1661112.14</v>
      </c>
    </row>
    <row r="20" spans="1:9" ht="76.5" hidden="1" outlineLevel="1">
      <c r="A20" s="253" t="s">
        <v>65</v>
      </c>
      <c r="C20" s="120" t="s">
        <v>66</v>
      </c>
      <c r="H20" s="119">
        <v>218097.81</v>
      </c>
      <c r="I20" s="119">
        <f t="shared" si="0"/>
        <v>218097.81</v>
      </c>
    </row>
    <row r="21" spans="1:9" ht="76.5" hidden="1" outlineLevel="1">
      <c r="A21" s="253" t="s">
        <v>68</v>
      </c>
      <c r="C21" s="120" t="s">
        <v>69</v>
      </c>
      <c r="H21" s="119">
        <v>322841.87</v>
      </c>
      <c r="I21" s="119">
        <f t="shared" si="0"/>
        <v>322841.87</v>
      </c>
    </row>
    <row r="22" spans="1:9" ht="76.5" hidden="1" outlineLevel="1">
      <c r="A22" s="253" t="s">
        <v>71</v>
      </c>
      <c r="C22" s="120" t="s">
        <v>72</v>
      </c>
      <c r="H22" s="119">
        <v>340682.87</v>
      </c>
      <c r="I22" s="119">
        <f t="shared" si="0"/>
        <v>340682.87</v>
      </c>
    </row>
    <row r="23" spans="1:9" ht="76.5" hidden="1" outlineLevel="1">
      <c r="A23" s="253" t="s">
        <v>74</v>
      </c>
      <c r="C23" s="120" t="s">
        <v>75</v>
      </c>
      <c r="H23" s="119">
        <v>92076.9</v>
      </c>
      <c r="I23" s="119">
        <f t="shared" si="0"/>
        <v>92076.9</v>
      </c>
    </row>
    <row r="24" spans="1:9" ht="76.5" hidden="1" outlineLevel="1">
      <c r="A24" s="253" t="s">
        <v>77</v>
      </c>
      <c r="C24" s="120" t="s">
        <v>78</v>
      </c>
      <c r="H24" s="119">
        <v>29918.08</v>
      </c>
      <c r="I24" s="119">
        <f t="shared" si="0"/>
        <v>29918.08</v>
      </c>
    </row>
    <row r="25" spans="1:9" ht="76.5" hidden="1" outlineLevel="1">
      <c r="A25" s="253" t="s">
        <v>80</v>
      </c>
      <c r="C25" s="120" t="s">
        <v>81</v>
      </c>
      <c r="H25" s="119">
        <v>31138.86</v>
      </c>
      <c r="I25" s="119">
        <f t="shared" si="0"/>
        <v>31138.86</v>
      </c>
    </row>
    <row r="26" spans="1:9" ht="76.5" hidden="1" outlineLevel="1">
      <c r="A26" s="253" t="s">
        <v>83</v>
      </c>
      <c r="C26" s="120" t="s">
        <v>84</v>
      </c>
      <c r="H26" s="119">
        <v>41286.1</v>
      </c>
      <c r="I26" s="119">
        <f t="shared" si="0"/>
        <v>41286.1</v>
      </c>
    </row>
    <row r="27" spans="1:9" ht="76.5" hidden="1" outlineLevel="1">
      <c r="A27" s="253" t="s">
        <v>86</v>
      </c>
      <c r="C27" s="120" t="s">
        <v>87</v>
      </c>
      <c r="H27" s="119">
        <v>771324.13</v>
      </c>
      <c r="I27" s="119">
        <f t="shared" si="0"/>
        <v>771324.13</v>
      </c>
    </row>
    <row r="28" spans="1:10" s="278" customFormat="1" ht="12.75" customHeight="1" collapsed="1">
      <c r="A28" s="170" t="s">
        <v>3645</v>
      </c>
      <c r="B28" s="222"/>
      <c r="C28" s="221" t="s">
        <v>90</v>
      </c>
      <c r="D28" s="223"/>
      <c r="E28" s="101">
        <v>15569529.370000001</v>
      </c>
      <c r="F28" s="101"/>
      <c r="G28" s="101"/>
      <c r="H28" s="101">
        <v>10463913.139999999</v>
      </c>
      <c r="I28" s="101">
        <f t="shared" si="0"/>
        <v>26033442.509999998</v>
      </c>
      <c r="J28" s="170"/>
    </row>
    <row r="29" spans="1:10" s="278" customFormat="1" ht="12.75" customHeight="1">
      <c r="A29" s="22"/>
      <c r="B29" s="226"/>
      <c r="C29" s="227" t="s">
        <v>3646</v>
      </c>
      <c r="D29" s="72"/>
      <c r="E29" s="103">
        <f>E11+E12+E13+E14+E15+E16-E28</f>
        <v>99041706.36000001</v>
      </c>
      <c r="F29" s="103"/>
      <c r="G29" s="103"/>
      <c r="H29" s="103">
        <f>H11+H12+H13+H14+H15+H16-H28</f>
        <v>-10463913.139999999</v>
      </c>
      <c r="I29" s="103">
        <f t="shared" si="0"/>
        <v>88577793.22000001</v>
      </c>
      <c r="J29" s="1"/>
    </row>
    <row r="30" spans="1:10" s="278" customFormat="1" ht="12.75" customHeight="1">
      <c r="A30" s="1"/>
      <c r="B30" s="222"/>
      <c r="C30" s="221"/>
      <c r="D30" s="223"/>
      <c r="E30" s="101"/>
      <c r="F30" s="101"/>
      <c r="G30" s="101"/>
      <c r="H30" s="101"/>
      <c r="I30" s="101"/>
      <c r="J30" s="1"/>
    </row>
    <row r="31" spans="1:10" s="278" customFormat="1" ht="12.75" customHeight="1">
      <c r="A31" s="170" t="s">
        <v>2060</v>
      </c>
      <c r="B31" s="222"/>
      <c r="C31" s="221" t="s">
        <v>3647</v>
      </c>
      <c r="D31" s="223"/>
      <c r="E31" s="101" t="s">
        <v>2060</v>
      </c>
      <c r="F31" s="101"/>
      <c r="G31" s="101"/>
      <c r="H31" s="101"/>
      <c r="I31" s="101"/>
      <c r="J31" s="170"/>
    </row>
    <row r="32" spans="1:10" s="278" customFormat="1" ht="12.75" customHeight="1">
      <c r="A32" s="170"/>
      <c r="B32" s="222"/>
      <c r="C32" s="221" t="s">
        <v>3648</v>
      </c>
      <c r="D32" s="223"/>
      <c r="E32" s="101"/>
      <c r="F32" s="101"/>
      <c r="G32" s="101"/>
      <c r="H32" s="101"/>
      <c r="I32" s="101"/>
      <c r="J32" s="170"/>
    </row>
    <row r="33" spans="1:10" s="278" customFormat="1" ht="12.75" customHeight="1">
      <c r="A33" s="170" t="s">
        <v>2060</v>
      </c>
      <c r="B33" s="222"/>
      <c r="C33" s="221" t="s">
        <v>3649</v>
      </c>
      <c r="D33" s="223"/>
      <c r="E33" s="101">
        <v>0</v>
      </c>
      <c r="F33" s="101">
        <v>0</v>
      </c>
      <c r="G33" s="101">
        <v>-103475.32</v>
      </c>
      <c r="H33" s="101">
        <f aca="true" t="shared" si="1" ref="H33:H48">F33+G33</f>
        <v>-103475.32</v>
      </c>
      <c r="I33" s="101">
        <f aca="true" t="shared" si="2" ref="I33:I49">H33</f>
        <v>-103475.32</v>
      </c>
      <c r="J33" s="170"/>
    </row>
    <row r="34" spans="1:10" s="278" customFormat="1" ht="12.75" customHeight="1">
      <c r="A34" s="170" t="s">
        <v>2060</v>
      </c>
      <c r="B34" s="222"/>
      <c r="C34" s="221" t="s">
        <v>3650</v>
      </c>
      <c r="D34" s="223"/>
      <c r="E34" s="101">
        <v>0</v>
      </c>
      <c r="F34" s="101"/>
      <c r="G34" s="101">
        <v>1218533.12</v>
      </c>
      <c r="H34" s="101">
        <f t="shared" si="1"/>
        <v>1218533.12</v>
      </c>
      <c r="I34" s="101">
        <f t="shared" si="2"/>
        <v>1218533.12</v>
      </c>
      <c r="J34" s="170"/>
    </row>
    <row r="35" spans="1:10" s="278" customFormat="1" ht="12.75" customHeight="1">
      <c r="A35" s="170" t="s">
        <v>2060</v>
      </c>
      <c r="B35" s="222"/>
      <c r="C35" s="221" t="s">
        <v>3651</v>
      </c>
      <c r="D35" s="223"/>
      <c r="E35" s="101">
        <v>0</v>
      </c>
      <c r="F35" s="101">
        <v>0</v>
      </c>
      <c r="G35" s="101">
        <v>411248.86</v>
      </c>
      <c r="H35" s="101">
        <f t="shared" si="1"/>
        <v>411248.86</v>
      </c>
      <c r="I35" s="101">
        <f t="shared" si="2"/>
        <v>411248.86</v>
      </c>
      <c r="J35" s="170"/>
    </row>
    <row r="36" spans="1:10" s="278" customFormat="1" ht="12.75" customHeight="1">
      <c r="A36" s="170" t="s">
        <v>2060</v>
      </c>
      <c r="B36" s="222"/>
      <c r="C36" s="221" t="s">
        <v>3652</v>
      </c>
      <c r="D36" s="223"/>
      <c r="E36" s="101">
        <v>0</v>
      </c>
      <c r="F36" s="101">
        <v>47695.19</v>
      </c>
      <c r="G36" s="101">
        <v>8082962.07</v>
      </c>
      <c r="H36" s="101">
        <f t="shared" si="1"/>
        <v>8130657.260000001</v>
      </c>
      <c r="I36" s="101">
        <f t="shared" si="2"/>
        <v>8130657.260000001</v>
      </c>
      <c r="J36" s="170"/>
    </row>
    <row r="37" spans="1:10" s="278" customFormat="1" ht="12.75" customHeight="1">
      <c r="A37" s="170" t="s">
        <v>2060</v>
      </c>
      <c r="B37" s="222"/>
      <c r="C37" s="221" t="s">
        <v>3653</v>
      </c>
      <c r="D37" s="223"/>
      <c r="E37" s="101">
        <v>0</v>
      </c>
      <c r="F37" s="101"/>
      <c r="G37" s="101">
        <v>141938.01</v>
      </c>
      <c r="H37" s="101">
        <f t="shared" si="1"/>
        <v>141938.01</v>
      </c>
      <c r="I37" s="101">
        <f t="shared" si="2"/>
        <v>141938.01</v>
      </c>
      <c r="J37" s="170"/>
    </row>
    <row r="38" spans="1:10" s="278" customFormat="1" ht="12.75" customHeight="1">
      <c r="A38" s="170" t="s">
        <v>2060</v>
      </c>
      <c r="B38" s="222"/>
      <c r="C38" s="221" t="s">
        <v>3654</v>
      </c>
      <c r="D38" s="223"/>
      <c r="E38" s="101">
        <v>0</v>
      </c>
      <c r="F38" s="101">
        <v>0</v>
      </c>
      <c r="G38" s="101">
        <v>15796722.27</v>
      </c>
      <c r="H38" s="101">
        <f t="shared" si="1"/>
        <v>15796722.27</v>
      </c>
      <c r="I38" s="101">
        <f t="shared" si="2"/>
        <v>15796722.27</v>
      </c>
      <c r="J38" s="170"/>
    </row>
    <row r="39" spans="1:10" s="278" customFormat="1" ht="12.75" customHeight="1">
      <c r="A39" s="170" t="s">
        <v>2060</v>
      </c>
      <c r="B39" s="222"/>
      <c r="C39" s="221" t="s">
        <v>3655</v>
      </c>
      <c r="D39" s="223"/>
      <c r="E39" s="101">
        <v>0</v>
      </c>
      <c r="F39" s="101"/>
      <c r="G39" s="101">
        <v>189118.45</v>
      </c>
      <c r="H39" s="101">
        <f t="shared" si="1"/>
        <v>189118.45</v>
      </c>
      <c r="I39" s="101">
        <f t="shared" si="2"/>
        <v>189118.45</v>
      </c>
      <c r="J39" s="170"/>
    </row>
    <row r="40" spans="1:10" s="278" customFormat="1" ht="12.75" customHeight="1">
      <c r="A40" s="170" t="s">
        <v>2060</v>
      </c>
      <c r="B40" s="222"/>
      <c r="C40" s="221" t="s">
        <v>3656</v>
      </c>
      <c r="D40" s="223"/>
      <c r="E40" s="101">
        <v>0</v>
      </c>
      <c r="F40" s="101"/>
      <c r="G40" s="101">
        <v>0</v>
      </c>
      <c r="H40" s="101">
        <f t="shared" si="1"/>
        <v>0</v>
      </c>
      <c r="I40" s="101">
        <f t="shared" si="2"/>
        <v>0</v>
      </c>
      <c r="J40" s="170"/>
    </row>
    <row r="41" spans="1:10" s="278" customFormat="1" ht="12.75" customHeight="1">
      <c r="A41" s="170" t="s">
        <v>2060</v>
      </c>
      <c r="B41" s="222"/>
      <c r="C41" s="221" t="s">
        <v>3657</v>
      </c>
      <c r="D41" s="223"/>
      <c r="E41" s="101">
        <v>0</v>
      </c>
      <c r="F41" s="101"/>
      <c r="G41" s="101">
        <v>2595.74</v>
      </c>
      <c r="H41" s="101">
        <f t="shared" si="1"/>
        <v>2595.74</v>
      </c>
      <c r="I41" s="101">
        <f t="shared" si="2"/>
        <v>2595.74</v>
      </c>
      <c r="J41" s="170"/>
    </row>
    <row r="42" spans="1:10" s="278" customFormat="1" ht="12.75" customHeight="1">
      <c r="A42" s="170" t="s">
        <v>2060</v>
      </c>
      <c r="B42" s="222"/>
      <c r="C42" s="221" t="s">
        <v>3658</v>
      </c>
      <c r="D42" s="223"/>
      <c r="E42" s="101">
        <v>0</v>
      </c>
      <c r="F42" s="101"/>
      <c r="G42" s="101">
        <v>0</v>
      </c>
      <c r="H42" s="101">
        <f t="shared" si="1"/>
        <v>0</v>
      </c>
      <c r="I42" s="101">
        <f t="shared" si="2"/>
        <v>0</v>
      </c>
      <c r="J42" s="170"/>
    </row>
    <row r="43" spans="1:10" s="278" customFormat="1" ht="12.75" customHeight="1">
      <c r="A43" s="170" t="s">
        <v>2060</v>
      </c>
      <c r="B43" s="222"/>
      <c r="C43" s="221" t="s">
        <v>3659</v>
      </c>
      <c r="D43" s="223"/>
      <c r="E43" s="101">
        <v>0</v>
      </c>
      <c r="F43" s="101"/>
      <c r="G43" s="101">
        <v>0</v>
      </c>
      <c r="H43" s="101">
        <f t="shared" si="1"/>
        <v>0</v>
      </c>
      <c r="I43" s="101">
        <f t="shared" si="2"/>
        <v>0</v>
      </c>
      <c r="J43" s="170"/>
    </row>
    <row r="44" spans="1:10" s="278" customFormat="1" ht="12.75" customHeight="1">
      <c r="A44" s="170" t="s">
        <v>2060</v>
      </c>
      <c r="B44" s="222"/>
      <c r="C44" s="221" t="s">
        <v>3660</v>
      </c>
      <c r="D44" s="223"/>
      <c r="E44" s="101">
        <v>0</v>
      </c>
      <c r="F44" s="101"/>
      <c r="G44" s="101">
        <v>0</v>
      </c>
      <c r="H44" s="101">
        <f t="shared" si="1"/>
        <v>0</v>
      </c>
      <c r="I44" s="101">
        <f t="shared" si="2"/>
        <v>0</v>
      </c>
      <c r="J44" s="170"/>
    </row>
    <row r="45" spans="1:10" s="278" customFormat="1" ht="12.75" customHeight="1">
      <c r="A45" s="170" t="s">
        <v>2060</v>
      </c>
      <c r="B45" s="222"/>
      <c r="C45" s="221" t="s">
        <v>3661</v>
      </c>
      <c r="D45" s="223"/>
      <c r="E45" s="101">
        <v>0</v>
      </c>
      <c r="F45" s="101"/>
      <c r="G45" s="101">
        <v>0</v>
      </c>
      <c r="H45" s="101">
        <f t="shared" si="1"/>
        <v>0</v>
      </c>
      <c r="I45" s="101">
        <f t="shared" si="2"/>
        <v>0</v>
      </c>
      <c r="J45" s="170"/>
    </row>
    <row r="46" spans="1:10" s="278" customFormat="1" ht="12.75" customHeight="1">
      <c r="A46" s="170" t="s">
        <v>2060</v>
      </c>
      <c r="B46" s="222"/>
      <c r="C46" s="221" t="s">
        <v>3662</v>
      </c>
      <c r="D46" s="223"/>
      <c r="E46" s="101">
        <v>0</v>
      </c>
      <c r="F46" s="101">
        <v>0</v>
      </c>
      <c r="G46" s="101">
        <v>1758637.69</v>
      </c>
      <c r="H46" s="101">
        <f t="shared" si="1"/>
        <v>1758637.69</v>
      </c>
      <c r="I46" s="101">
        <f t="shared" si="2"/>
        <v>1758637.69</v>
      </c>
      <c r="J46" s="170"/>
    </row>
    <row r="47" spans="1:10" s="278" customFormat="1" ht="12.75" customHeight="1">
      <c r="A47" s="170" t="s">
        <v>2060</v>
      </c>
      <c r="B47" s="222"/>
      <c r="C47" s="221" t="s">
        <v>3663</v>
      </c>
      <c r="D47" s="223"/>
      <c r="E47" s="101">
        <v>0</v>
      </c>
      <c r="F47" s="101"/>
      <c r="G47" s="101">
        <v>449760.35</v>
      </c>
      <c r="H47" s="101">
        <f t="shared" si="1"/>
        <v>449760.35</v>
      </c>
      <c r="I47" s="101">
        <f t="shared" si="2"/>
        <v>449760.35</v>
      </c>
      <c r="J47" s="170"/>
    </row>
    <row r="48" spans="1:10" s="278" customFormat="1" ht="12.75" customHeight="1">
      <c r="A48" s="170" t="s">
        <v>2060</v>
      </c>
      <c r="B48" s="222"/>
      <c r="C48" s="221" t="s">
        <v>3664</v>
      </c>
      <c r="D48" s="223"/>
      <c r="E48" s="101">
        <v>0</v>
      </c>
      <c r="F48" s="101"/>
      <c r="G48" s="101">
        <v>151853.74</v>
      </c>
      <c r="H48" s="101">
        <f t="shared" si="1"/>
        <v>151853.74</v>
      </c>
      <c r="I48" s="101">
        <f t="shared" si="2"/>
        <v>151853.74</v>
      </c>
      <c r="J48" s="170"/>
    </row>
    <row r="49" spans="1:10" s="278" customFormat="1" ht="12.75" customHeight="1">
      <c r="A49" s="169"/>
      <c r="B49" s="226"/>
      <c r="C49" s="227" t="s">
        <v>3665</v>
      </c>
      <c r="D49" s="72"/>
      <c r="E49" s="103">
        <v>0</v>
      </c>
      <c r="F49" s="103">
        <f>F33+F34+F35+F36+F37+F38+F39+F40+F41+F42+F43+F44+F45+F46+F47+F48</f>
        <v>47695.19</v>
      </c>
      <c r="G49" s="103">
        <f>G33+G34+G35+G36+G37+G38+G39+G40+G41+G42+G43+G44+G45+G46+G47+G48</f>
        <v>28099894.979999997</v>
      </c>
      <c r="H49" s="103">
        <f>H33+H34+H35+H36+H37+H38+H39+H40+H41+H42+H43+H44+H45+H46+H47+H48</f>
        <v>28147590.17</v>
      </c>
      <c r="I49" s="103">
        <f t="shared" si="2"/>
        <v>28147590.17</v>
      </c>
      <c r="J49" s="169"/>
    </row>
    <row r="50" spans="1:10" s="278" customFormat="1" ht="12.75" customHeight="1">
      <c r="A50" s="169"/>
      <c r="B50" s="226"/>
      <c r="C50" s="227"/>
      <c r="D50" s="72"/>
      <c r="E50" s="103"/>
      <c r="F50" s="103"/>
      <c r="G50" s="103"/>
      <c r="H50" s="103"/>
      <c r="I50" s="103"/>
      <c r="J50" s="169"/>
    </row>
    <row r="51" spans="1:9" ht="76.5" hidden="1" outlineLevel="1">
      <c r="A51" s="253" t="s">
        <v>3666</v>
      </c>
      <c r="C51" s="120" t="s">
        <v>3667</v>
      </c>
      <c r="H51" s="119">
        <v>5342555.13</v>
      </c>
      <c r="I51" s="119">
        <f aca="true" t="shared" si="3" ref="I51:I59">E51+H51</f>
        <v>5342555.13</v>
      </c>
    </row>
    <row r="52" spans="1:9" ht="76.5" hidden="1" outlineLevel="1">
      <c r="A52" s="253" t="s">
        <v>3668</v>
      </c>
      <c r="C52" s="120" t="s">
        <v>3669</v>
      </c>
      <c r="H52" s="119">
        <v>295344.54</v>
      </c>
      <c r="I52" s="119">
        <f t="shared" si="3"/>
        <v>295344.54</v>
      </c>
    </row>
    <row r="53" spans="1:10" s="278" customFormat="1" ht="12.75" customHeight="1" collapsed="1">
      <c r="A53" s="170" t="s">
        <v>3670</v>
      </c>
      <c r="B53" s="222"/>
      <c r="C53" s="221" t="s">
        <v>2096</v>
      </c>
      <c r="D53" s="223"/>
      <c r="E53" s="101">
        <v>0</v>
      </c>
      <c r="F53" s="101"/>
      <c r="G53" s="101"/>
      <c r="H53" s="101">
        <v>5637899.67</v>
      </c>
      <c r="I53" s="101">
        <f t="shared" si="3"/>
        <v>5637899.67</v>
      </c>
      <c r="J53" s="170"/>
    </row>
    <row r="54" spans="1:9" ht="76.5" hidden="1" outlineLevel="1">
      <c r="A54" s="253" t="s">
        <v>3671</v>
      </c>
      <c r="C54" s="120" t="s">
        <v>3672</v>
      </c>
      <c r="H54" s="119">
        <v>1045359.62</v>
      </c>
      <c r="I54" s="119">
        <f t="shared" si="3"/>
        <v>1045359.62</v>
      </c>
    </row>
    <row r="55" spans="1:9" ht="76.5" hidden="1" outlineLevel="1">
      <c r="A55" s="253" t="s">
        <v>3673</v>
      </c>
      <c r="C55" s="120" t="s">
        <v>3674</v>
      </c>
      <c r="H55" s="119">
        <v>-100</v>
      </c>
      <c r="I55" s="119">
        <f t="shared" si="3"/>
        <v>-100</v>
      </c>
    </row>
    <row r="56" spans="1:9" ht="76.5" hidden="1" outlineLevel="1">
      <c r="A56" s="253" t="s">
        <v>3675</v>
      </c>
      <c r="C56" s="120" t="s">
        <v>3676</v>
      </c>
      <c r="H56" s="119">
        <v>1023241</v>
      </c>
      <c r="I56" s="119">
        <f t="shared" si="3"/>
        <v>1023241</v>
      </c>
    </row>
    <row r="57" spans="1:9" ht="76.5" hidden="1" outlineLevel="1">
      <c r="A57" s="253" t="s">
        <v>3677</v>
      </c>
      <c r="C57" s="120" t="s">
        <v>3678</v>
      </c>
      <c r="H57" s="119">
        <v>10285256.4</v>
      </c>
      <c r="I57" s="119">
        <f t="shared" si="3"/>
        <v>10285256.4</v>
      </c>
    </row>
    <row r="58" spans="1:10" s="278" customFormat="1" ht="12.75" customHeight="1" collapsed="1">
      <c r="A58" s="170" t="s">
        <v>3679</v>
      </c>
      <c r="B58" s="222"/>
      <c r="C58" s="221" t="s">
        <v>2097</v>
      </c>
      <c r="D58" s="223"/>
      <c r="E58" s="101">
        <v>0</v>
      </c>
      <c r="F58" s="101"/>
      <c r="G58" s="101"/>
      <c r="H58" s="101">
        <v>12353757.02</v>
      </c>
      <c r="I58" s="101">
        <f t="shared" si="3"/>
        <v>12353757.02</v>
      </c>
      <c r="J58" s="170"/>
    </row>
    <row r="59" spans="1:10" s="278" customFormat="1" ht="12.75" customHeight="1">
      <c r="A59" s="170" t="s">
        <v>3680</v>
      </c>
      <c r="B59" s="222"/>
      <c r="C59" s="221" t="s">
        <v>102</v>
      </c>
      <c r="D59" s="223"/>
      <c r="E59" s="101">
        <v>2973924.52</v>
      </c>
      <c r="F59" s="101"/>
      <c r="G59" s="101"/>
      <c r="H59" s="101">
        <v>0</v>
      </c>
      <c r="I59" s="101">
        <f t="shared" si="3"/>
        <v>2973924.52</v>
      </c>
      <c r="J59" s="170"/>
    </row>
    <row r="60" spans="1:10" s="278" customFormat="1" ht="12.75" customHeight="1">
      <c r="A60" s="170"/>
      <c r="B60" s="222"/>
      <c r="C60" s="221" t="s">
        <v>3681</v>
      </c>
      <c r="D60" s="223"/>
      <c r="E60" s="101"/>
      <c r="F60" s="101"/>
      <c r="G60" s="101"/>
      <c r="H60" s="101"/>
      <c r="I60" s="101"/>
      <c r="J60" s="170"/>
    </row>
    <row r="61" spans="1:10" s="278" customFormat="1" ht="12.75" customHeight="1">
      <c r="A61" s="170" t="s">
        <v>2060</v>
      </c>
      <c r="B61" s="222"/>
      <c r="C61" s="221" t="s">
        <v>3590</v>
      </c>
      <c r="D61" s="223"/>
      <c r="E61" s="101">
        <v>0</v>
      </c>
      <c r="F61" s="101"/>
      <c r="G61" s="101"/>
      <c r="H61" s="101">
        <v>0</v>
      </c>
      <c r="I61" s="101">
        <f aca="true" t="shared" si="4" ref="I61:I66">E61+H61</f>
        <v>0</v>
      </c>
      <c r="J61" s="170"/>
    </row>
    <row r="62" spans="1:10" s="278" customFormat="1" ht="12.75" customHeight="1">
      <c r="A62" s="170" t="s">
        <v>2060</v>
      </c>
      <c r="B62" s="222"/>
      <c r="C62" s="221" t="s">
        <v>2109</v>
      </c>
      <c r="D62" s="223"/>
      <c r="E62" s="101">
        <v>6919440.109999999</v>
      </c>
      <c r="F62" s="101"/>
      <c r="G62" s="101"/>
      <c r="H62" s="101">
        <v>0</v>
      </c>
      <c r="I62" s="101">
        <f t="shared" si="4"/>
        <v>6919440.109999999</v>
      </c>
      <c r="J62" s="170"/>
    </row>
    <row r="63" spans="1:10" s="278" customFormat="1" ht="12.75" customHeight="1">
      <c r="A63" s="170" t="s">
        <v>2060</v>
      </c>
      <c r="B63" s="222"/>
      <c r="C63" s="221" t="s">
        <v>2110</v>
      </c>
      <c r="D63" s="223"/>
      <c r="E63" s="101">
        <v>5024016.44</v>
      </c>
      <c r="F63" s="101"/>
      <c r="G63" s="101"/>
      <c r="H63" s="101">
        <v>0</v>
      </c>
      <c r="I63" s="101">
        <f t="shared" si="4"/>
        <v>5024016.44</v>
      </c>
      <c r="J63" s="170"/>
    </row>
    <row r="64" spans="1:10" s="278" customFormat="1" ht="12.75" customHeight="1">
      <c r="A64" s="170" t="s">
        <v>2060</v>
      </c>
      <c r="B64" s="222"/>
      <c r="C64" s="221" t="s">
        <v>3682</v>
      </c>
      <c r="D64" s="223"/>
      <c r="E64" s="101">
        <v>15922236.040000001</v>
      </c>
      <c r="F64" s="101"/>
      <c r="G64" s="101"/>
      <c r="H64" s="101">
        <v>0</v>
      </c>
      <c r="I64" s="101">
        <f t="shared" si="4"/>
        <v>15922236.040000001</v>
      </c>
      <c r="J64" s="170"/>
    </row>
    <row r="65" spans="1:10" s="278" customFormat="1" ht="12.75" customHeight="1">
      <c r="A65" s="170" t="s">
        <v>3683</v>
      </c>
      <c r="B65" s="222"/>
      <c r="C65" s="221" t="s">
        <v>3684</v>
      </c>
      <c r="D65" s="223"/>
      <c r="E65" s="101">
        <v>17522810.15</v>
      </c>
      <c r="F65" s="101"/>
      <c r="G65" s="101"/>
      <c r="H65" s="101">
        <v>0</v>
      </c>
      <c r="I65" s="101">
        <f t="shared" si="4"/>
        <v>17522810.15</v>
      </c>
      <c r="J65" s="170"/>
    </row>
    <row r="66" spans="1:10" s="278" customFormat="1" ht="12.75" customHeight="1">
      <c r="A66" s="170" t="s">
        <v>3685</v>
      </c>
      <c r="B66" s="222"/>
      <c r="C66" s="221" t="s">
        <v>1981</v>
      </c>
      <c r="D66" s="223"/>
      <c r="E66" s="101">
        <v>0</v>
      </c>
      <c r="F66" s="101"/>
      <c r="G66" s="101"/>
      <c r="H66" s="101">
        <v>0</v>
      </c>
      <c r="I66" s="101">
        <f t="shared" si="4"/>
        <v>0</v>
      </c>
      <c r="J66" s="170"/>
    </row>
    <row r="67" spans="1:10" s="278" customFormat="1" ht="12.75" customHeight="1">
      <c r="A67" s="170" t="s">
        <v>2060</v>
      </c>
      <c r="B67" s="222"/>
      <c r="C67" s="221" t="s">
        <v>3686</v>
      </c>
      <c r="D67" s="223"/>
      <c r="E67" s="101" t="s">
        <v>2060</v>
      </c>
      <c r="F67" s="101"/>
      <c r="G67" s="101"/>
      <c r="H67" s="101"/>
      <c r="I67" s="101"/>
      <c r="J67" s="170"/>
    </row>
    <row r="68" spans="1:10" s="278" customFormat="1" ht="12.75" customHeight="1">
      <c r="A68" s="2" t="s">
        <v>3687</v>
      </c>
      <c r="B68" s="222"/>
      <c r="C68" s="221" t="s">
        <v>3688</v>
      </c>
      <c r="D68" s="223"/>
      <c r="E68" s="101">
        <v>5392493.64</v>
      </c>
      <c r="F68" s="101"/>
      <c r="G68" s="101"/>
      <c r="H68" s="101">
        <v>-5271672.31</v>
      </c>
      <c r="I68" s="101">
        <f>E68+H68</f>
        <v>120821.33000000007</v>
      </c>
      <c r="J68" s="2"/>
    </row>
    <row r="69" spans="1:10" s="278" customFormat="1" ht="12.75" customHeight="1">
      <c r="A69" s="2" t="s">
        <v>2060</v>
      </c>
      <c r="B69" s="222"/>
      <c r="C69" s="221" t="s">
        <v>3689</v>
      </c>
      <c r="D69" s="223"/>
      <c r="E69" s="101">
        <f>E75-E68</f>
        <v>6029722.64</v>
      </c>
      <c r="F69" s="101"/>
      <c r="G69" s="101"/>
      <c r="H69" s="101">
        <f>H75-H68</f>
        <v>2403743.4899999998</v>
      </c>
      <c r="I69" s="101">
        <f>E69+H69</f>
        <v>8433466.129999999</v>
      </c>
      <c r="J69" s="2"/>
    </row>
    <row r="70" spans="1:10" s="278" customFormat="1" ht="12.75" customHeight="1">
      <c r="A70" s="29"/>
      <c r="B70" s="226"/>
      <c r="C70" s="227"/>
      <c r="D70" s="72"/>
      <c r="E70" s="103"/>
      <c r="F70" s="103"/>
      <c r="G70" s="103"/>
      <c r="H70" s="103"/>
      <c r="I70" s="103"/>
      <c r="J70" s="29"/>
    </row>
    <row r="71" spans="1:10" s="278" customFormat="1" ht="12.75" customHeight="1">
      <c r="A71" s="29"/>
      <c r="B71" s="226"/>
      <c r="C71" s="220" t="s">
        <v>3690</v>
      </c>
      <c r="D71" s="62"/>
      <c r="E71" s="236">
        <f>+E29+E49+E53+E58+E59+E61+E62+E63+E64+E65+E66+E68+E69</f>
        <v>158826349.89999998</v>
      </c>
      <c r="F71" s="236"/>
      <c r="G71" s="236"/>
      <c r="H71" s="236">
        <f>+H29+H49+H53+H58+H59+H61+H62+H63+H64+H65+H66+H68+H69</f>
        <v>32807404.9</v>
      </c>
      <c r="I71" s="236">
        <f>+I29+I49+I53+I58+I59+I61+I62+I63+I64+I65+I66+I68+I69</f>
        <v>191633754.80000004</v>
      </c>
      <c r="J71" s="1"/>
    </row>
    <row r="72" spans="1:10" s="278" customFormat="1" ht="12.75">
      <c r="A72" s="1"/>
      <c r="B72" s="120"/>
      <c r="C72" s="120"/>
      <c r="D72" s="120"/>
      <c r="E72" s="120"/>
      <c r="F72" s="120"/>
      <c r="G72" s="120"/>
      <c r="H72" s="120"/>
      <c r="I72" s="120"/>
      <c r="J72" s="1"/>
    </row>
    <row r="73" spans="1:10" s="278" customFormat="1" ht="12.75">
      <c r="A73" s="1"/>
      <c r="B73" s="120"/>
      <c r="C73" s="120"/>
      <c r="D73" s="120"/>
      <c r="E73" s="119"/>
      <c r="F73" s="119"/>
      <c r="G73" s="119"/>
      <c r="H73" s="119"/>
      <c r="I73" s="119"/>
      <c r="J73" s="1"/>
    </row>
    <row r="74" spans="1:10" s="278" customFormat="1" ht="12.75" hidden="1">
      <c r="A74" s="1"/>
      <c r="B74" s="120"/>
      <c r="C74" s="120" t="s">
        <v>3691</v>
      </c>
      <c r="D74" s="120"/>
      <c r="E74" s="119"/>
      <c r="F74" s="119"/>
      <c r="G74" s="119"/>
      <c r="H74" s="119"/>
      <c r="I74" s="119"/>
      <c r="J74" s="1"/>
    </row>
    <row r="75" spans="1:10" s="278" customFormat="1" ht="12.75" hidden="1">
      <c r="A75" s="1" t="s">
        <v>3692</v>
      </c>
      <c r="B75" s="120"/>
      <c r="C75" s="120" t="s">
        <v>3693</v>
      </c>
      <c r="D75" s="120"/>
      <c r="E75" s="119">
        <v>11422216.28</v>
      </c>
      <c r="F75" s="119"/>
      <c r="G75" s="119"/>
      <c r="H75" s="119">
        <v>-2867928.82</v>
      </c>
      <c r="I75" s="119"/>
      <c r="J75" s="1"/>
    </row>
    <row r="76" spans="5:7" ht="12.75">
      <c r="E76" s="119"/>
      <c r="F76" s="119"/>
      <c r="G76" s="119"/>
    </row>
    <row r="77" spans="5:7" ht="12.75">
      <c r="E77" s="119"/>
      <c r="F77" s="119"/>
      <c r="G77" s="119"/>
    </row>
    <row r="78" spans="5:7" ht="12.75">
      <c r="E78" s="119"/>
      <c r="F78" s="119"/>
      <c r="G78" s="119"/>
    </row>
    <row r="79" spans="5:7" ht="12.75">
      <c r="E79" s="119"/>
      <c r="F79" s="119"/>
      <c r="G79" s="119"/>
    </row>
    <row r="80" spans="5:7" ht="12.75">
      <c r="E80" s="119"/>
      <c r="F80" s="119"/>
      <c r="G80" s="119"/>
    </row>
    <row r="81" spans="5:7" ht="12.75">
      <c r="E81" s="119"/>
      <c r="F81" s="119"/>
      <c r="G81" s="119"/>
    </row>
    <row r="82" spans="5:7" ht="12.75">
      <c r="E82" s="119"/>
      <c r="F82" s="119"/>
      <c r="G82" s="119"/>
    </row>
    <row r="83" spans="5:7" ht="12.75">
      <c r="E83" s="119"/>
      <c r="F83" s="119"/>
      <c r="G83" s="119"/>
    </row>
    <row r="84" spans="5:7" ht="12.75">
      <c r="E84" s="119"/>
      <c r="F84" s="119"/>
      <c r="G84" s="119"/>
    </row>
    <row r="85" spans="5:7" ht="12.75">
      <c r="E85" s="119"/>
      <c r="F85" s="119"/>
      <c r="G85" s="119"/>
    </row>
    <row r="86" spans="5:7" ht="12.75">
      <c r="E86" s="119"/>
      <c r="F86" s="119"/>
      <c r="G86" s="119"/>
    </row>
    <row r="87" spans="5:7" ht="12.75">
      <c r="E87" s="119"/>
      <c r="F87" s="119"/>
      <c r="G87" s="119"/>
    </row>
    <row r="88" spans="5:7" ht="12.75">
      <c r="E88" s="119"/>
      <c r="F88" s="119"/>
      <c r="G88" s="119"/>
    </row>
    <row r="89" spans="5:7" ht="12.75">
      <c r="E89" s="119"/>
      <c r="F89" s="119"/>
      <c r="G89" s="119"/>
    </row>
    <row r="90" spans="5:7" ht="12.75">
      <c r="E90" s="119"/>
      <c r="F90" s="119"/>
      <c r="G90" s="119"/>
    </row>
    <row r="91" spans="5:7" ht="12.75">
      <c r="E91" s="119"/>
      <c r="F91" s="119"/>
      <c r="G91" s="119"/>
    </row>
    <row r="92" spans="5:7" ht="12.75">
      <c r="E92" s="119"/>
      <c r="F92" s="119"/>
      <c r="G92" s="119"/>
    </row>
    <row r="93" spans="5:7" ht="12.75">
      <c r="E93" s="119"/>
      <c r="F93" s="119"/>
      <c r="G93" s="119"/>
    </row>
    <row r="94" spans="5:7" ht="12.75">
      <c r="E94" s="119"/>
      <c r="F94" s="119"/>
      <c r="G94" s="119"/>
    </row>
    <row r="95" spans="5:7" ht="12.75">
      <c r="E95" s="119"/>
      <c r="F95" s="119"/>
      <c r="G95" s="119"/>
    </row>
    <row r="96" spans="5:7" ht="12.75">
      <c r="E96" s="119"/>
      <c r="F96" s="119"/>
      <c r="G96" s="119"/>
    </row>
    <row r="97" spans="5:7" ht="12.75">
      <c r="E97" s="119"/>
      <c r="F97" s="119"/>
      <c r="G97" s="119"/>
    </row>
    <row r="98" spans="5:7" ht="12.75">
      <c r="E98" s="119"/>
      <c r="F98" s="119"/>
      <c r="G98" s="119"/>
    </row>
    <row r="99" spans="5:7" ht="12.75">
      <c r="E99" s="119"/>
      <c r="F99" s="119"/>
      <c r="G99" s="119"/>
    </row>
    <row r="100" spans="5:7" ht="12.75">
      <c r="E100" s="119"/>
      <c r="F100" s="119"/>
      <c r="G100" s="119"/>
    </row>
    <row r="101" spans="5:7" ht="12.75">
      <c r="E101" s="119"/>
      <c r="F101" s="119"/>
      <c r="G101" s="119"/>
    </row>
    <row r="102" spans="5:7" ht="12.75">
      <c r="E102" s="119"/>
      <c r="F102" s="119"/>
      <c r="G102" s="119"/>
    </row>
    <row r="103" spans="5:7" ht="12.75">
      <c r="E103" s="119"/>
      <c r="F103" s="119"/>
      <c r="G103" s="119"/>
    </row>
    <row r="104" spans="5:7" ht="12.75">
      <c r="E104" s="119"/>
      <c r="F104" s="119"/>
      <c r="G104" s="119"/>
    </row>
    <row r="105" spans="5:7" ht="12.75">
      <c r="E105" s="119"/>
      <c r="F105" s="119"/>
      <c r="G105" s="119"/>
    </row>
    <row r="106" spans="5:7" ht="12.75">
      <c r="E106" s="119"/>
      <c r="F106" s="119"/>
      <c r="G106" s="119"/>
    </row>
    <row r="107" spans="5:7" ht="12.75">
      <c r="E107" s="119"/>
      <c r="F107" s="119"/>
      <c r="G107" s="119"/>
    </row>
    <row r="108" spans="5:7" ht="12.75">
      <c r="E108" s="119"/>
      <c r="F108" s="119"/>
      <c r="G108" s="119"/>
    </row>
    <row r="109" spans="5:7" ht="12.75">
      <c r="E109" s="119"/>
      <c r="F109" s="119"/>
      <c r="G109" s="119"/>
    </row>
    <row r="110" spans="5:7" ht="12.75">
      <c r="E110" s="119"/>
      <c r="F110" s="119"/>
      <c r="G110" s="119"/>
    </row>
    <row r="111" spans="5:7" ht="12.75">
      <c r="E111" s="119"/>
      <c r="F111" s="119"/>
      <c r="G111" s="119"/>
    </row>
    <row r="112" spans="5:7" ht="12.75">
      <c r="E112" s="119"/>
      <c r="F112" s="119"/>
      <c r="G112" s="119"/>
    </row>
    <row r="113" spans="5:7" ht="12.75">
      <c r="E113" s="119"/>
      <c r="F113" s="119"/>
      <c r="G113" s="119"/>
    </row>
    <row r="114" spans="5:7" ht="12.75">
      <c r="E114" s="119"/>
      <c r="F114" s="119"/>
      <c r="G114" s="119"/>
    </row>
    <row r="115" spans="5:7" ht="12.75">
      <c r="E115" s="119"/>
      <c r="F115" s="119"/>
      <c r="G115" s="119"/>
    </row>
    <row r="116" spans="5:7" ht="12.75">
      <c r="E116" s="119"/>
      <c r="F116" s="119"/>
      <c r="G116" s="119"/>
    </row>
    <row r="117" spans="5:7" ht="12.75">
      <c r="E117" s="119"/>
      <c r="F117" s="119"/>
      <c r="G117" s="119"/>
    </row>
    <row r="118" spans="5:7" ht="12.75">
      <c r="E118" s="119"/>
      <c r="F118" s="119"/>
      <c r="G118" s="119"/>
    </row>
    <row r="119" spans="5:7" ht="12.75">
      <c r="E119" s="119"/>
      <c r="F119" s="119"/>
      <c r="G119" s="119"/>
    </row>
    <row r="120" spans="5:7" ht="12.75">
      <c r="E120" s="119"/>
      <c r="F120" s="119"/>
      <c r="G120" s="119"/>
    </row>
    <row r="121" spans="5:7" ht="12.75">
      <c r="E121" s="119"/>
      <c r="F121" s="119"/>
      <c r="G121" s="119"/>
    </row>
    <row r="122" spans="5:7" ht="12.75">
      <c r="E122" s="119"/>
      <c r="F122" s="119"/>
      <c r="G122" s="119"/>
    </row>
    <row r="123" spans="5:7" ht="12.75">
      <c r="E123" s="119"/>
      <c r="F123" s="119"/>
      <c r="G123" s="119"/>
    </row>
    <row r="124" spans="5:7" ht="12.75">
      <c r="E124" s="119"/>
      <c r="F124" s="119"/>
      <c r="G124" s="119"/>
    </row>
    <row r="125" spans="5:7" ht="12.75">
      <c r="E125" s="119"/>
      <c r="F125" s="119"/>
      <c r="G125" s="119"/>
    </row>
    <row r="126" spans="5:7" ht="12.75">
      <c r="E126" s="119"/>
      <c r="F126" s="119"/>
      <c r="G126" s="119"/>
    </row>
    <row r="127" spans="5:7" ht="12.75">
      <c r="E127" s="119"/>
      <c r="F127" s="119"/>
      <c r="G127" s="119"/>
    </row>
    <row r="128" spans="5:7" ht="12.75">
      <c r="E128" s="119"/>
      <c r="F128" s="119"/>
      <c r="G128" s="119"/>
    </row>
    <row r="129" spans="5:7" ht="12.75">
      <c r="E129" s="119"/>
      <c r="F129" s="119"/>
      <c r="G129" s="119"/>
    </row>
    <row r="130" spans="5:7" ht="12.75">
      <c r="E130" s="119"/>
      <c r="F130" s="119"/>
      <c r="G130" s="119"/>
    </row>
    <row r="131" spans="5:7" ht="12.75">
      <c r="E131" s="119"/>
      <c r="F131" s="119"/>
      <c r="G131" s="119"/>
    </row>
    <row r="132" spans="5:7" ht="12.75">
      <c r="E132" s="119"/>
      <c r="F132" s="119"/>
      <c r="G132" s="119"/>
    </row>
    <row r="133" spans="5:7" ht="12.75">
      <c r="E133" s="119"/>
      <c r="F133" s="119"/>
      <c r="G133" s="119"/>
    </row>
    <row r="134" spans="5:7" ht="12.75">
      <c r="E134" s="119"/>
      <c r="F134" s="119"/>
      <c r="G134" s="119"/>
    </row>
    <row r="135" spans="5:7" ht="12.75">
      <c r="E135" s="119"/>
      <c r="F135" s="119"/>
      <c r="G135" s="119"/>
    </row>
    <row r="136" spans="5:7" ht="12.75">
      <c r="E136" s="119"/>
      <c r="F136" s="119"/>
      <c r="G136" s="119"/>
    </row>
    <row r="137" spans="5:7" ht="12.75">
      <c r="E137" s="119"/>
      <c r="F137" s="119"/>
      <c r="G137" s="119"/>
    </row>
    <row r="138" spans="5:7" ht="12.75">
      <c r="E138" s="119"/>
      <c r="F138" s="119"/>
      <c r="G138" s="119"/>
    </row>
    <row r="139" spans="5:7" ht="12.75">
      <c r="E139" s="119"/>
      <c r="F139" s="119"/>
      <c r="G139" s="119"/>
    </row>
    <row r="140" spans="5:7" ht="12.75">
      <c r="E140" s="119"/>
      <c r="F140" s="119"/>
      <c r="G140" s="119"/>
    </row>
    <row r="141" spans="5:7" ht="12.75">
      <c r="E141" s="119"/>
      <c r="F141" s="119"/>
      <c r="G141" s="119"/>
    </row>
    <row r="142" spans="5:7" ht="12.75">
      <c r="E142" s="119"/>
      <c r="F142" s="119"/>
      <c r="G142" s="119"/>
    </row>
  </sheetData>
  <printOptions horizontalCentered="1"/>
  <pageMargins left="0.5" right="0.5" top="0.75" bottom="0.5" header="0" footer="0"/>
  <pageSetup fitToHeight="2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zoomScale="85" zoomScaleNormal="85" workbookViewId="0" topLeftCell="B2">
      <selection activeCell="T14" sqref="T14"/>
    </sheetView>
  </sheetViews>
  <sheetFormatPr defaultColWidth="9.140625" defaultRowHeight="12.75"/>
  <cols>
    <col min="1" max="1" width="2.140625" style="279" hidden="1" customWidth="1"/>
    <col min="2" max="2" width="75.00390625" style="279" customWidth="1"/>
    <col min="3" max="8" width="21.28125" style="280" customWidth="1"/>
    <col min="9" max="9" width="15.28125" style="279" hidden="1" customWidth="1"/>
    <col min="10" max="15" width="0" style="279" hidden="1" customWidth="1"/>
    <col min="16" max="16" width="13.7109375" style="279" hidden="1" customWidth="1"/>
    <col min="17" max="17" width="10.28125" style="279" customWidth="1"/>
    <col min="18" max="18" width="10.28125" style="279" hidden="1" customWidth="1"/>
    <col min="19" max="16384" width="10.28125" style="279" customWidth="1"/>
  </cols>
  <sheetData>
    <row r="1" spans="1:6" ht="12" hidden="1">
      <c r="A1" s="279" t="s">
        <v>3694</v>
      </c>
      <c r="C1" s="280" t="s">
        <v>3695</v>
      </c>
      <c r="D1" s="280" t="s">
        <v>3696</v>
      </c>
      <c r="E1" s="280" t="s">
        <v>3697</v>
      </c>
      <c r="F1" s="280" t="s">
        <v>2060</v>
      </c>
    </row>
    <row r="2" spans="2:18" s="281" customFormat="1" ht="15.75" customHeight="1">
      <c r="B2" s="282" t="str">
        <f>"University of Missouri - "&amp;RBN</f>
        <v>University of Missouri - Kansas City</v>
      </c>
      <c r="C2" s="283"/>
      <c r="D2" s="283"/>
      <c r="E2" s="283"/>
      <c r="F2" s="283"/>
      <c r="G2" s="283"/>
      <c r="H2" s="284"/>
      <c r="M2" s="285" t="s">
        <v>3698</v>
      </c>
      <c r="P2" s="286" t="s">
        <v>3699</v>
      </c>
      <c r="R2" s="285" t="s">
        <v>2151</v>
      </c>
    </row>
    <row r="3" spans="2:16" s="281" customFormat="1" ht="15.75" customHeight="1">
      <c r="B3" s="287" t="s">
        <v>3700</v>
      </c>
      <c r="C3" s="288"/>
      <c r="D3" s="289"/>
      <c r="E3" s="288"/>
      <c r="F3" s="288"/>
      <c r="G3" s="288"/>
      <c r="H3" s="290"/>
      <c r="M3" s="285" t="s">
        <v>3701</v>
      </c>
      <c r="P3" s="291">
        <f ca="1">NOW()</f>
        <v>38889.66157986111</v>
      </c>
    </row>
    <row r="4" spans="2:16" ht="15.75" customHeight="1">
      <c r="B4" s="292" t="str">
        <f>"For the Year Ending "&amp;TEXT(M4,"MMMM DD, YYYY")</f>
        <v>For the Year Ending June 30, 2005</v>
      </c>
      <c r="C4" s="293"/>
      <c r="D4" s="294"/>
      <c r="E4" s="293"/>
      <c r="F4" s="293"/>
      <c r="G4" s="293"/>
      <c r="H4" s="295"/>
      <c r="M4" s="296" t="s">
        <v>2150</v>
      </c>
      <c r="P4" s="297">
        <f ca="1">NOW()</f>
        <v>38889.66157986111</v>
      </c>
    </row>
    <row r="5" spans="2:9" ht="12.75" customHeight="1">
      <c r="B5" s="298"/>
      <c r="C5" s="299"/>
      <c r="D5" s="300"/>
      <c r="E5" s="299"/>
      <c r="F5" s="299"/>
      <c r="G5" s="299"/>
      <c r="H5" s="301"/>
      <c r="I5" s="302"/>
    </row>
    <row r="6" spans="2:8" ht="38.25" customHeight="1">
      <c r="B6" s="303"/>
      <c r="C6" s="304" t="s">
        <v>3702</v>
      </c>
      <c r="D6" s="305" t="s">
        <v>1983</v>
      </c>
      <c r="E6" s="306" t="s">
        <v>1984</v>
      </c>
      <c r="F6" s="306" t="s">
        <v>1985</v>
      </c>
      <c r="G6" s="306" t="s">
        <v>3703</v>
      </c>
      <c r="H6" s="305" t="s">
        <v>2156</v>
      </c>
    </row>
    <row r="7" spans="2:8" ht="12.75" customHeight="1">
      <c r="B7" s="303"/>
      <c r="C7" s="307"/>
      <c r="D7" s="308"/>
      <c r="E7" s="306"/>
      <c r="F7" s="306"/>
      <c r="G7" s="306"/>
      <c r="H7" s="308"/>
    </row>
    <row r="8" spans="2:8" ht="12.75" customHeight="1">
      <c r="B8" s="309" t="s">
        <v>3704</v>
      </c>
      <c r="C8" s="310"/>
      <c r="D8" s="311"/>
      <c r="E8" s="312"/>
      <c r="F8" s="313" t="s">
        <v>3705</v>
      </c>
      <c r="G8" s="312"/>
      <c r="H8" s="314"/>
    </row>
    <row r="9" spans="2:8" ht="12.75" customHeight="1">
      <c r="B9" s="303"/>
      <c r="C9" s="315"/>
      <c r="D9" s="314"/>
      <c r="E9" s="314"/>
      <c r="F9" s="314"/>
      <c r="G9" s="314"/>
      <c r="H9" s="314"/>
    </row>
    <row r="10" spans="1:8" ht="12.75" customHeight="1">
      <c r="A10" s="279" t="s">
        <v>3706</v>
      </c>
      <c r="B10" s="303" t="s">
        <v>3707</v>
      </c>
      <c r="C10" s="316">
        <v>80397770.061</v>
      </c>
      <c r="D10" s="317">
        <v>16501786.695</v>
      </c>
      <c r="E10" s="317">
        <v>14686773.409999998</v>
      </c>
      <c r="F10" s="317">
        <v>0</v>
      </c>
      <c r="G10" s="317">
        <v>0</v>
      </c>
      <c r="H10" s="317">
        <f>C10+D10+E10+F10+G10</f>
        <v>111586330.16600001</v>
      </c>
    </row>
    <row r="11" spans="2:8" ht="12.75" customHeight="1">
      <c r="B11" s="303"/>
      <c r="C11" s="318"/>
      <c r="D11" s="319"/>
      <c r="E11" s="319"/>
      <c r="F11" s="319"/>
      <c r="G11" s="319"/>
      <c r="H11" s="319"/>
    </row>
    <row r="12" spans="1:8" ht="12.75" customHeight="1">
      <c r="A12" s="279" t="s">
        <v>3708</v>
      </c>
      <c r="B12" s="303" t="s">
        <v>3709</v>
      </c>
      <c r="C12" s="318">
        <v>9247123.437</v>
      </c>
      <c r="D12" s="319">
        <v>1958443.517</v>
      </c>
      <c r="E12" s="319">
        <v>8207511.679999999</v>
      </c>
      <c r="F12" s="319">
        <v>0</v>
      </c>
      <c r="G12" s="319">
        <v>0</v>
      </c>
      <c r="H12" s="319">
        <f>C12+D12+E12+F12+G12</f>
        <v>19413078.634</v>
      </c>
    </row>
    <row r="13" spans="2:8" ht="12.75" customHeight="1">
      <c r="B13" s="303"/>
      <c r="C13" s="318"/>
      <c r="D13" s="319"/>
      <c r="E13" s="319"/>
      <c r="F13" s="319"/>
      <c r="G13" s="319"/>
      <c r="H13" s="319"/>
    </row>
    <row r="14" spans="1:8" ht="12.75" customHeight="1">
      <c r="A14" s="279" t="s">
        <v>3710</v>
      </c>
      <c r="B14" s="303" t="s">
        <v>3711</v>
      </c>
      <c r="C14" s="318">
        <v>8524159.176</v>
      </c>
      <c r="D14" s="319">
        <v>2104427.906</v>
      </c>
      <c r="E14" s="319">
        <v>6778180.214000002</v>
      </c>
      <c r="F14" s="319">
        <v>0</v>
      </c>
      <c r="G14" s="319">
        <v>0</v>
      </c>
      <c r="H14" s="319">
        <f>C14+D14+E14+F14+G14</f>
        <v>17406767.296000004</v>
      </c>
    </row>
    <row r="15" spans="2:8" ht="12.75" customHeight="1">
      <c r="B15" s="303"/>
      <c r="C15" s="318"/>
      <c r="D15" s="319"/>
      <c r="E15" s="319"/>
      <c r="F15" s="319"/>
      <c r="G15" s="319"/>
      <c r="H15" s="319"/>
    </row>
    <row r="16" spans="1:8" ht="12.75" customHeight="1">
      <c r="A16" s="279" t="s">
        <v>3712</v>
      </c>
      <c r="B16" s="303" t="s">
        <v>3713</v>
      </c>
      <c r="C16" s="318">
        <v>13092736.494</v>
      </c>
      <c r="D16" s="319">
        <v>3198860.882</v>
      </c>
      <c r="E16" s="319">
        <v>8375582.427</v>
      </c>
      <c r="F16" s="319">
        <v>0</v>
      </c>
      <c r="G16" s="319">
        <v>0</v>
      </c>
      <c r="H16" s="319">
        <f>C16+D16+E16+F16+G16</f>
        <v>24667179.803000003</v>
      </c>
    </row>
    <row r="17" spans="2:8" ht="12.75" customHeight="1">
      <c r="B17" s="303"/>
      <c r="C17" s="318"/>
      <c r="D17" s="319"/>
      <c r="E17" s="319"/>
      <c r="F17" s="319"/>
      <c r="G17" s="319"/>
      <c r="H17" s="319"/>
    </row>
    <row r="18" spans="1:8" ht="12.75" customHeight="1">
      <c r="A18" s="279" t="s">
        <v>3714</v>
      </c>
      <c r="B18" s="303" t="s">
        <v>3715</v>
      </c>
      <c r="C18" s="318">
        <v>8305514.925</v>
      </c>
      <c r="D18" s="319">
        <v>1589495.704</v>
      </c>
      <c r="E18" s="319">
        <v>4132493.673</v>
      </c>
      <c r="F18" s="319">
        <v>0</v>
      </c>
      <c r="G18" s="319">
        <v>0</v>
      </c>
      <c r="H18" s="319">
        <f>C18+D18+E18+F18+G18</f>
        <v>14027504.302000001</v>
      </c>
    </row>
    <row r="19" spans="2:8" ht="12.75" customHeight="1">
      <c r="B19" s="303"/>
      <c r="C19" s="318"/>
      <c r="D19" s="319"/>
      <c r="E19" s="319"/>
      <c r="F19" s="319"/>
      <c r="G19" s="319"/>
      <c r="H19" s="319"/>
    </row>
    <row r="20" spans="1:8" ht="12.75" customHeight="1">
      <c r="A20" s="279" t="s">
        <v>3716</v>
      </c>
      <c r="B20" s="303" t="s">
        <v>3717</v>
      </c>
      <c r="C20" s="318">
        <v>14822819.252</v>
      </c>
      <c r="D20" s="319">
        <v>3669161.09</v>
      </c>
      <c r="E20" s="319">
        <v>7561863.496999999</v>
      </c>
      <c r="F20" s="319">
        <v>0</v>
      </c>
      <c r="G20" s="319">
        <v>0</v>
      </c>
      <c r="H20" s="319">
        <f>C20+D20+E20+F20+G20</f>
        <v>26053843.838999998</v>
      </c>
    </row>
    <row r="21" spans="2:8" ht="12.75" customHeight="1">
      <c r="B21" s="303"/>
      <c r="C21" s="318"/>
      <c r="D21" s="319"/>
      <c r="E21" s="319"/>
      <c r="F21" s="319"/>
      <c r="G21" s="319"/>
      <c r="H21" s="319"/>
    </row>
    <row r="22" spans="1:8" ht="12.75" customHeight="1">
      <c r="A22" s="279" t="s">
        <v>3718</v>
      </c>
      <c r="B22" s="303" t="s">
        <v>3719</v>
      </c>
      <c r="C22" s="318">
        <v>6826033.444</v>
      </c>
      <c r="D22" s="319">
        <v>1777977.696</v>
      </c>
      <c r="E22" s="319">
        <v>6085352.139999999</v>
      </c>
      <c r="F22" s="319">
        <v>0</v>
      </c>
      <c r="G22" s="319">
        <v>0</v>
      </c>
      <c r="H22" s="319">
        <f>C22+D22+E22+F22+G22</f>
        <v>14689363.28</v>
      </c>
    </row>
    <row r="23" spans="2:8" ht="12.75" customHeight="1">
      <c r="B23" s="303" t="s">
        <v>3720</v>
      </c>
      <c r="C23" s="318"/>
      <c r="D23" s="319"/>
      <c r="E23" s="319"/>
      <c r="F23" s="319"/>
      <c r="G23" s="319"/>
      <c r="H23" s="319"/>
    </row>
    <row r="24" spans="1:8" ht="12.75" customHeight="1">
      <c r="A24" s="279" t="s">
        <v>2060</v>
      </c>
      <c r="B24" s="303" t="s">
        <v>3721</v>
      </c>
      <c r="C24" s="318">
        <v>0</v>
      </c>
      <c r="D24" s="319">
        <v>0</v>
      </c>
      <c r="E24" s="319">
        <v>0</v>
      </c>
      <c r="F24" s="319">
        <v>7270000</v>
      </c>
      <c r="G24" s="319">
        <v>0</v>
      </c>
      <c r="H24" s="319">
        <f>C24+D24+E24+F24+G24</f>
        <v>7270000</v>
      </c>
    </row>
    <row r="25" spans="2:8" ht="12.75" customHeight="1">
      <c r="B25" s="303"/>
      <c r="C25" s="318"/>
      <c r="D25" s="319"/>
      <c r="E25" s="319"/>
      <c r="F25" s="319"/>
      <c r="G25" s="319"/>
      <c r="H25" s="319"/>
    </row>
    <row r="26" spans="2:8" s="320" customFormat="1" ht="12.75" customHeight="1">
      <c r="B26" s="309" t="s">
        <v>3722</v>
      </c>
      <c r="C26" s="321">
        <f aca="true" t="shared" si="0" ref="C26:H26">+C24+C22+C20+C18+C16+C14+C12+C10</f>
        <v>141216156.789</v>
      </c>
      <c r="D26" s="321">
        <f t="shared" si="0"/>
        <v>30800153.490000002</v>
      </c>
      <c r="E26" s="321">
        <f t="shared" si="0"/>
        <v>55827757.04099999</v>
      </c>
      <c r="F26" s="321">
        <f t="shared" si="0"/>
        <v>7270000</v>
      </c>
      <c r="G26" s="321">
        <f t="shared" si="0"/>
        <v>0</v>
      </c>
      <c r="H26" s="321">
        <f t="shared" si="0"/>
        <v>235114067.32000002</v>
      </c>
    </row>
    <row r="27" spans="2:8" ht="12.75" customHeight="1">
      <c r="B27" s="303"/>
      <c r="C27" s="318"/>
      <c r="D27" s="319"/>
      <c r="E27" s="319"/>
      <c r="F27" s="319"/>
      <c r="G27" s="319"/>
      <c r="H27" s="319"/>
    </row>
    <row r="28" spans="1:8" ht="12.75" customHeight="1">
      <c r="A28" s="279" t="s">
        <v>3723</v>
      </c>
      <c r="B28" s="303" t="s">
        <v>3724</v>
      </c>
      <c r="C28" s="318">
        <v>9507186.204</v>
      </c>
      <c r="D28" s="319">
        <v>2111443.577</v>
      </c>
      <c r="E28" s="319">
        <v>14980445</v>
      </c>
      <c r="F28" s="319">
        <v>0</v>
      </c>
      <c r="G28" s="319">
        <v>0</v>
      </c>
      <c r="H28" s="319">
        <f>C28+D28+E28+F28+G28</f>
        <v>26599074.781</v>
      </c>
    </row>
    <row r="29" spans="2:8" ht="12.75" customHeight="1">
      <c r="B29" s="303"/>
      <c r="C29" s="318"/>
      <c r="D29" s="319"/>
      <c r="E29" s="319"/>
      <c r="F29" s="319"/>
      <c r="G29" s="319"/>
      <c r="H29" s="319"/>
    </row>
    <row r="30" spans="2:8" s="320" customFormat="1" ht="12.75" customHeight="1">
      <c r="B30" s="309" t="s">
        <v>3725</v>
      </c>
      <c r="C30" s="321">
        <f aca="true" t="shared" si="1" ref="C30:H30">C28+C26</f>
        <v>150723342.993</v>
      </c>
      <c r="D30" s="321">
        <f t="shared" si="1"/>
        <v>32911597.067</v>
      </c>
      <c r="E30" s="321">
        <f t="shared" si="1"/>
        <v>70808202.041</v>
      </c>
      <c r="F30" s="321">
        <f t="shared" si="1"/>
        <v>7270000</v>
      </c>
      <c r="G30" s="321">
        <f t="shared" si="1"/>
        <v>0</v>
      </c>
      <c r="H30" s="321">
        <f t="shared" si="1"/>
        <v>261713142.101</v>
      </c>
    </row>
    <row r="31" spans="2:8" ht="12.75" customHeight="1">
      <c r="B31" s="303"/>
      <c r="C31" s="318"/>
      <c r="D31" s="319"/>
      <c r="E31" s="319"/>
      <c r="F31" s="319"/>
      <c r="G31" s="319"/>
      <c r="H31" s="319"/>
    </row>
    <row r="32" spans="1:8" s="320" customFormat="1" ht="12.75" customHeight="1">
      <c r="A32" s="320" t="s">
        <v>3726</v>
      </c>
      <c r="B32" s="309" t="s">
        <v>3727</v>
      </c>
      <c r="C32" s="322">
        <v>0</v>
      </c>
      <c r="D32" s="322">
        <v>0</v>
      </c>
      <c r="E32" s="322">
        <v>135489.7</v>
      </c>
      <c r="F32" s="322">
        <v>0</v>
      </c>
      <c r="G32" s="322">
        <v>0</v>
      </c>
      <c r="H32" s="322">
        <f>C32+D32+E32+F32+G32</f>
        <v>135489.7</v>
      </c>
    </row>
    <row r="33" spans="2:8" s="320" customFormat="1" ht="12.75" customHeight="1">
      <c r="B33" s="309"/>
      <c r="C33" s="322"/>
      <c r="D33" s="322"/>
      <c r="E33" s="322"/>
      <c r="F33" s="322"/>
      <c r="G33" s="322"/>
      <c r="H33" s="322"/>
    </row>
    <row r="34" spans="1:8" s="320" customFormat="1" ht="12.75" customHeight="1">
      <c r="A34" s="320" t="s">
        <v>3728</v>
      </c>
      <c r="B34" s="309" t="s">
        <v>3729</v>
      </c>
      <c r="C34" s="322">
        <v>0</v>
      </c>
      <c r="D34" s="322">
        <v>0</v>
      </c>
      <c r="E34" s="322">
        <v>11942.53</v>
      </c>
      <c r="F34" s="322">
        <v>0</v>
      </c>
      <c r="G34" s="322">
        <v>0</v>
      </c>
      <c r="H34" s="322">
        <f>C34+D34+E34+F34+G34</f>
        <v>11942.53</v>
      </c>
    </row>
    <row r="35" spans="2:8" s="320" customFormat="1" ht="12.75" customHeight="1">
      <c r="B35" s="309"/>
      <c r="C35" s="322"/>
      <c r="D35" s="322"/>
      <c r="E35" s="322"/>
      <c r="F35" s="322"/>
      <c r="G35" s="322"/>
      <c r="H35" s="322"/>
    </row>
    <row r="36" spans="1:8" s="320" customFormat="1" ht="12.75" customHeight="1">
      <c r="A36" s="320" t="s">
        <v>3730</v>
      </c>
      <c r="B36" s="309" t="s">
        <v>3731</v>
      </c>
      <c r="C36" s="322">
        <v>0</v>
      </c>
      <c r="D36" s="322">
        <v>0</v>
      </c>
      <c r="E36" s="322">
        <v>-1822886.2</v>
      </c>
      <c r="F36" s="322">
        <v>0</v>
      </c>
      <c r="G36" s="322">
        <v>0</v>
      </c>
      <c r="H36" s="322">
        <f>C36+D36+E36+F36+G36</f>
        <v>-1822886.2</v>
      </c>
    </row>
    <row r="37" spans="2:8" s="320" customFormat="1" ht="12.75" customHeight="1">
      <c r="B37" s="309"/>
      <c r="C37" s="322"/>
      <c r="D37" s="322"/>
      <c r="E37" s="322"/>
      <c r="F37" s="322"/>
      <c r="G37" s="322"/>
      <c r="H37" s="322"/>
    </row>
    <row r="38" spans="2:8" s="320" customFormat="1" ht="12.75" customHeight="1">
      <c r="B38" s="309" t="s">
        <v>3703</v>
      </c>
      <c r="C38" s="322">
        <v>0</v>
      </c>
      <c r="D38" s="322">
        <v>0</v>
      </c>
      <c r="E38" s="322">
        <v>0</v>
      </c>
      <c r="F38" s="322">
        <v>0</v>
      </c>
      <c r="G38" s="322">
        <v>12032569.72</v>
      </c>
      <c r="H38" s="322">
        <f>C38+D38+E38+F38+G38</f>
        <v>12032569.72</v>
      </c>
    </row>
    <row r="39" spans="2:8" ht="12.75" customHeight="1">
      <c r="B39" s="303"/>
      <c r="C39" s="319"/>
      <c r="D39" s="319"/>
      <c r="E39" s="319"/>
      <c r="F39" s="319"/>
      <c r="G39" s="319"/>
      <c r="H39" s="319"/>
    </row>
    <row r="40" spans="2:8" s="320" customFormat="1" ht="12.75" customHeight="1">
      <c r="B40" s="309" t="s">
        <v>3732</v>
      </c>
      <c r="C40" s="323">
        <f aca="true" t="shared" si="2" ref="C40:H40">C30+C32+C34+C36+C38</f>
        <v>150723342.993</v>
      </c>
      <c r="D40" s="323">
        <f t="shared" si="2"/>
        <v>32911597.067</v>
      </c>
      <c r="E40" s="323">
        <f t="shared" si="2"/>
        <v>69132748.071</v>
      </c>
      <c r="F40" s="323">
        <f t="shared" si="2"/>
        <v>7270000</v>
      </c>
      <c r="G40" s="323">
        <f t="shared" si="2"/>
        <v>12032569.72</v>
      </c>
      <c r="H40" s="323">
        <f t="shared" si="2"/>
        <v>272070257.851</v>
      </c>
    </row>
    <row r="41" spans="2:8" ht="12.75">
      <c r="B41" s="324"/>
      <c r="C41" s="325"/>
      <c r="D41" s="325"/>
      <c r="E41" s="325"/>
      <c r="F41" s="325"/>
      <c r="G41" s="325"/>
      <c r="H41" s="325"/>
    </row>
    <row r="42" spans="2:8" ht="12.75">
      <c r="B42" s="324" t="s">
        <v>3733</v>
      </c>
      <c r="C42" s="325"/>
      <c r="D42" s="325"/>
      <c r="E42" s="325"/>
      <c r="F42" s="325"/>
      <c r="G42" s="325"/>
      <c r="H42" s="325"/>
    </row>
    <row r="43" spans="2:8" ht="12.75" customHeight="1">
      <c r="B43" s="324" t="s">
        <v>3734</v>
      </c>
      <c r="C43" s="325"/>
      <c r="D43" s="325"/>
      <c r="E43" s="325"/>
      <c r="F43" s="325"/>
      <c r="G43" s="325"/>
      <c r="H43" s="325"/>
    </row>
    <row r="44" spans="2:8" ht="7.5" customHeight="1">
      <c r="B44" s="324"/>
      <c r="C44" s="325"/>
      <c r="D44" s="325"/>
      <c r="E44" s="325"/>
      <c r="F44" s="325"/>
      <c r="G44" s="325"/>
      <c r="H44" s="325"/>
    </row>
    <row r="45" spans="2:8" ht="12.75">
      <c r="B45" s="324" t="s">
        <v>1078</v>
      </c>
      <c r="C45" s="325"/>
      <c r="D45" s="325"/>
      <c r="E45" s="325"/>
      <c r="F45" s="325"/>
      <c r="G45" s="325"/>
      <c r="H45" s="325"/>
    </row>
    <row r="46" ht="7.5" customHeight="1"/>
    <row r="47" spans="1:18" ht="12.75">
      <c r="A47" s="326"/>
      <c r="B47" s="327" t="s">
        <v>1079</v>
      </c>
      <c r="C47" s="328"/>
      <c r="D47" s="328"/>
      <c r="E47" s="328"/>
      <c r="F47" s="328"/>
      <c r="G47" s="328"/>
      <c r="H47" s="328"/>
      <c r="I47" s="326"/>
      <c r="J47" s="326"/>
      <c r="K47" s="326"/>
      <c r="L47" s="326"/>
      <c r="M47" s="326"/>
      <c r="N47" s="326"/>
      <c r="O47" s="326"/>
      <c r="P47" s="326"/>
      <c r="Q47" s="326"/>
      <c r="R47" s="326"/>
    </row>
    <row r="48" ht="7.5" customHeight="1"/>
    <row r="49" spans="1:18" ht="12.75">
      <c r="A49" s="326"/>
      <c r="B49" s="327" t="s">
        <v>1080</v>
      </c>
      <c r="C49" s="328"/>
      <c r="D49" s="328"/>
      <c r="E49" s="328"/>
      <c r="F49" s="328"/>
      <c r="G49" s="328"/>
      <c r="H49" s="328"/>
      <c r="I49" s="326"/>
      <c r="J49" s="326"/>
      <c r="K49" s="326"/>
      <c r="L49" s="326"/>
      <c r="M49" s="326"/>
      <c r="N49" s="326"/>
      <c r="O49" s="326"/>
      <c r="P49" s="326"/>
      <c r="Q49" s="326"/>
      <c r="R49" s="326"/>
    </row>
    <row r="50" ht="7.5" customHeight="1"/>
    <row r="51" spans="1:18" ht="12.75">
      <c r="A51" s="326"/>
      <c r="B51" s="327" t="s">
        <v>1081</v>
      </c>
      <c r="C51" s="328"/>
      <c r="D51" s="328"/>
      <c r="E51" s="328"/>
      <c r="F51" s="328"/>
      <c r="G51" s="328"/>
      <c r="H51" s="328"/>
      <c r="I51" s="326"/>
      <c r="J51" s="326"/>
      <c r="K51" s="326"/>
      <c r="L51" s="326"/>
      <c r="M51" s="326"/>
      <c r="N51" s="326"/>
      <c r="O51" s="326"/>
      <c r="P51" s="326"/>
      <c r="Q51" s="326"/>
      <c r="R51" s="326"/>
    </row>
    <row r="52" ht="7.5" customHeight="1"/>
    <row r="53" spans="1:18" ht="12.75">
      <c r="A53" s="326"/>
      <c r="B53" s="327" t="s">
        <v>1082</v>
      </c>
      <c r="C53" s="328"/>
      <c r="D53" s="328"/>
      <c r="E53" s="328"/>
      <c r="F53" s="328"/>
      <c r="G53" s="328"/>
      <c r="H53" s="328"/>
      <c r="I53" s="326"/>
      <c r="J53" s="326"/>
      <c r="K53" s="326"/>
      <c r="L53" s="326"/>
      <c r="M53" s="326"/>
      <c r="N53" s="326"/>
      <c r="O53" s="326"/>
      <c r="P53" s="326"/>
      <c r="Q53" s="326"/>
      <c r="R53" s="326"/>
    </row>
    <row r="54" ht="7.5" customHeight="1"/>
    <row r="55" spans="1:18" ht="12.75">
      <c r="A55" s="326"/>
      <c r="B55" s="327" t="s">
        <v>1083</v>
      </c>
      <c r="C55" s="328"/>
      <c r="D55" s="328"/>
      <c r="E55" s="328"/>
      <c r="F55" s="328"/>
      <c r="G55" s="328"/>
      <c r="H55" s="328"/>
      <c r="I55" s="326"/>
      <c r="J55" s="326"/>
      <c r="K55" s="326"/>
      <c r="L55" s="326"/>
      <c r="M55" s="326"/>
      <c r="N55" s="326"/>
      <c r="O55" s="326"/>
      <c r="P55" s="326"/>
      <c r="Q55" s="326"/>
      <c r="R55" s="326"/>
    </row>
    <row r="60" ht="12.75">
      <c r="B60" s="329"/>
    </row>
    <row r="61" ht="12.75">
      <c r="B61" s="329"/>
    </row>
    <row r="62" ht="12.75">
      <c r="B62" s="330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48"/>
  <sheetViews>
    <sheetView zoomScale="90" zoomScaleNormal="90" workbookViewId="0" topLeftCell="B2">
      <selection activeCell="F48" sqref="F48"/>
    </sheetView>
  </sheetViews>
  <sheetFormatPr defaultColWidth="9.140625" defaultRowHeight="12.75" outlineLevelRow="1"/>
  <cols>
    <col min="1" max="1" width="0" style="331" hidden="1" customWidth="1"/>
    <col min="2" max="2" width="2.57421875" style="336" customWidth="1"/>
    <col min="3" max="3" width="75.00390625" style="366" hidden="1" customWidth="1"/>
    <col min="4" max="4" width="75.00390625" style="367" customWidth="1"/>
    <col min="5" max="9" width="21.28125" style="335" customWidth="1"/>
    <col min="10" max="10" width="13.421875" style="331" hidden="1" customWidth="1"/>
    <col min="11" max="13" width="10.28125" style="331" hidden="1" customWidth="1"/>
    <col min="14" max="16384" width="10.28125" style="331" customWidth="1"/>
  </cols>
  <sheetData>
    <row r="1" spans="1:58" ht="204" hidden="1">
      <c r="A1" s="331" t="s">
        <v>3694</v>
      </c>
      <c r="B1" s="332" t="s">
        <v>2062</v>
      </c>
      <c r="C1" s="333" t="s">
        <v>2061</v>
      </c>
      <c r="D1" s="334" t="s">
        <v>2062</v>
      </c>
      <c r="E1" s="335" t="s">
        <v>1084</v>
      </c>
      <c r="F1" s="335" t="s">
        <v>1085</v>
      </c>
      <c r="G1" s="335" t="s">
        <v>1086</v>
      </c>
      <c r="H1" s="335" t="s">
        <v>1087</v>
      </c>
      <c r="I1" s="335" t="s">
        <v>2062</v>
      </c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618"/>
      <c r="AU1" s="618"/>
      <c r="AV1" s="618"/>
      <c r="AW1" s="618"/>
      <c r="AX1" s="618"/>
      <c r="AY1" s="618"/>
      <c r="AZ1" s="618"/>
      <c r="BA1" s="618"/>
      <c r="BB1" s="618"/>
      <c r="BC1" s="618"/>
      <c r="BD1" s="618"/>
      <c r="BE1" s="618"/>
      <c r="BF1" s="618"/>
    </row>
    <row r="2" spans="1:58" ht="15.75" customHeight="1">
      <c r="A2" s="336"/>
      <c r="B2" s="337" t="str">
        <f>"University of Missouri - "&amp;RBN</f>
        <v>University of Missouri - Kansas City</v>
      </c>
      <c r="C2" s="338"/>
      <c r="D2" s="338"/>
      <c r="E2" s="339"/>
      <c r="F2" s="339"/>
      <c r="G2" s="339"/>
      <c r="H2" s="339"/>
      <c r="I2" s="339"/>
      <c r="J2" s="340" t="s">
        <v>3699</v>
      </c>
      <c r="K2" s="341" t="s">
        <v>2151</v>
      </c>
      <c r="M2" s="341" t="s">
        <v>3698</v>
      </c>
      <c r="N2" s="619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  <c r="BB2" s="621"/>
      <c r="BC2" s="621"/>
      <c r="BD2" s="621"/>
      <c r="BE2" s="621"/>
      <c r="BF2" s="621"/>
    </row>
    <row r="3" spans="1:58" ht="15.75" customHeight="1">
      <c r="A3" s="336"/>
      <c r="B3" s="342" t="s">
        <v>1088</v>
      </c>
      <c r="C3" s="343"/>
      <c r="D3" s="343"/>
      <c r="E3" s="339"/>
      <c r="F3" s="339"/>
      <c r="G3" s="339"/>
      <c r="H3" s="339"/>
      <c r="I3" s="339"/>
      <c r="J3" s="344">
        <f ca="1">NOW()</f>
        <v>38889.66157986111</v>
      </c>
      <c r="K3" s="341" t="s">
        <v>1089</v>
      </c>
      <c r="M3" s="341" t="s">
        <v>1089</v>
      </c>
      <c r="N3" s="619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  <c r="BF3" s="621"/>
    </row>
    <row r="4" spans="1:58" ht="15.75" customHeight="1">
      <c r="A4" s="336"/>
      <c r="B4" s="345" t="str">
        <f>"As of "&amp;TEXT(K4,"MMMM DD, YYYY")</f>
        <v>As of June 30, 2005</v>
      </c>
      <c r="C4" s="346"/>
      <c r="D4" s="346"/>
      <c r="E4" s="339"/>
      <c r="F4" s="339"/>
      <c r="G4" s="339"/>
      <c r="H4" s="339"/>
      <c r="I4" s="339"/>
      <c r="J4" s="347">
        <f ca="1">NOW()</f>
        <v>38889.66157986111</v>
      </c>
      <c r="K4" s="341" t="s">
        <v>2150</v>
      </c>
      <c r="M4" s="341" t="s">
        <v>2150</v>
      </c>
      <c r="N4" s="619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</row>
    <row r="5" spans="1:58" ht="12.75" customHeight="1">
      <c r="A5" s="336"/>
      <c r="B5" s="348"/>
      <c r="C5" s="349"/>
      <c r="D5" s="349"/>
      <c r="E5" s="339"/>
      <c r="F5" s="339"/>
      <c r="G5" s="339"/>
      <c r="H5" s="339"/>
      <c r="I5" s="339"/>
      <c r="J5" s="350"/>
      <c r="M5" s="351"/>
      <c r="N5" s="619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</row>
    <row r="6" spans="1:58" ht="51">
      <c r="A6" s="351"/>
      <c r="B6" s="352"/>
      <c r="C6" s="353"/>
      <c r="D6" s="354"/>
      <c r="E6" s="355" t="s">
        <v>1090</v>
      </c>
      <c r="F6" s="355" t="s">
        <v>1091</v>
      </c>
      <c r="G6" s="355" t="s">
        <v>1092</v>
      </c>
      <c r="H6" s="355" t="s">
        <v>1093</v>
      </c>
      <c r="I6" s="355" t="s">
        <v>1094</v>
      </c>
      <c r="N6" s="619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1"/>
      <c r="AM6" s="621"/>
      <c r="AN6" s="621"/>
      <c r="AO6" s="621"/>
      <c r="AP6" s="621"/>
      <c r="AQ6" s="621"/>
      <c r="AR6" s="621"/>
      <c r="AS6" s="621"/>
      <c r="AT6" s="621"/>
      <c r="AU6" s="621"/>
      <c r="AV6" s="621"/>
      <c r="AW6" s="621"/>
      <c r="AX6" s="621"/>
      <c r="AY6" s="621"/>
      <c r="AZ6" s="621"/>
      <c r="BA6" s="621"/>
      <c r="BB6" s="621"/>
      <c r="BC6" s="621"/>
      <c r="BD6" s="621"/>
      <c r="BE6" s="621"/>
      <c r="BF6" s="621"/>
    </row>
    <row r="7" spans="1:58" ht="12.75">
      <c r="A7" s="336"/>
      <c r="B7" s="356" t="s">
        <v>1095</v>
      </c>
      <c r="C7" s="357"/>
      <c r="D7" s="358"/>
      <c r="E7" s="359"/>
      <c r="F7" s="360"/>
      <c r="N7" s="619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621"/>
      <c r="AQ7" s="621"/>
      <c r="AR7" s="621"/>
      <c r="AS7" s="621"/>
      <c r="AT7" s="621"/>
      <c r="AU7" s="621"/>
      <c r="AV7" s="621"/>
      <c r="AW7" s="621"/>
      <c r="AX7" s="621"/>
      <c r="AY7" s="621"/>
      <c r="AZ7" s="621"/>
      <c r="BA7" s="621"/>
      <c r="BB7" s="621"/>
      <c r="BC7" s="621"/>
      <c r="BD7" s="621"/>
      <c r="BE7" s="621"/>
      <c r="BF7" s="621"/>
    </row>
    <row r="8" spans="1:58" ht="12.75" outlineLevel="1">
      <c r="A8" s="331" t="s">
        <v>1096</v>
      </c>
      <c r="B8" s="332"/>
      <c r="C8" s="333" t="s">
        <v>1097</v>
      </c>
      <c r="D8" s="334" t="str">
        <f aca="true" t="shared" si="0" ref="D8:D23">C8</f>
        <v>Intercoll Athletics Auxiliary</v>
      </c>
      <c r="E8" s="361">
        <v>-639334.39</v>
      </c>
      <c r="F8" s="361">
        <v>1281505.61</v>
      </c>
      <c r="G8" s="361">
        <v>3648949.2210000018</v>
      </c>
      <c r="H8" s="361">
        <v>1858043.59</v>
      </c>
      <c r="I8" s="361">
        <f aca="true" t="shared" si="1" ref="I8:I23">E8+F8-G8+H8</f>
        <v>-1148734.4110000015</v>
      </c>
      <c r="N8" s="619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1"/>
      <c r="BA8" s="621"/>
      <c r="BB8" s="621"/>
      <c r="BC8" s="621"/>
      <c r="BD8" s="621"/>
      <c r="BE8" s="621"/>
      <c r="BF8" s="621"/>
    </row>
    <row r="9" spans="1:58" ht="12.75" outlineLevel="1">
      <c r="A9" s="331" t="s">
        <v>1098</v>
      </c>
      <c r="B9" s="332"/>
      <c r="C9" s="333" t="s">
        <v>1099</v>
      </c>
      <c r="D9" s="334" t="str">
        <f t="shared" si="0"/>
        <v>Bookstore</v>
      </c>
      <c r="E9" s="335">
        <v>-1918223.78</v>
      </c>
      <c r="F9" s="335">
        <v>5024016.44</v>
      </c>
      <c r="G9" s="335">
        <v>4890975.925</v>
      </c>
      <c r="H9" s="335">
        <v>-136443.39</v>
      </c>
      <c r="I9" s="335">
        <f t="shared" si="1"/>
        <v>-1921626.6549999998</v>
      </c>
      <c r="N9" s="619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  <c r="BC9" s="621"/>
      <c r="BD9" s="621"/>
      <c r="BE9" s="621"/>
      <c r="BF9" s="621"/>
    </row>
    <row r="10" spans="1:58" ht="12.75" outlineLevel="1">
      <c r="A10" s="331" t="s">
        <v>1100</v>
      </c>
      <c r="B10" s="332"/>
      <c r="C10" s="333" t="s">
        <v>1101</v>
      </c>
      <c r="D10" s="334" t="str">
        <f t="shared" si="0"/>
        <v>Housing</v>
      </c>
      <c r="E10" s="335">
        <v>-1568204.55</v>
      </c>
      <c r="F10" s="335">
        <v>6919440.109999999</v>
      </c>
      <c r="G10" s="335">
        <v>5620128.126000001</v>
      </c>
      <c r="H10" s="335">
        <v>-1367160.87</v>
      </c>
      <c r="I10" s="335">
        <f t="shared" si="1"/>
        <v>-1636053.4360000016</v>
      </c>
      <c r="N10" s="619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1"/>
      <c r="BE10" s="621"/>
      <c r="BF10" s="621"/>
    </row>
    <row r="11" spans="1:58" ht="12.75" outlineLevel="1">
      <c r="A11" s="331" t="s">
        <v>1102</v>
      </c>
      <c r="B11" s="332"/>
      <c r="C11" s="333" t="s">
        <v>1103</v>
      </c>
      <c r="D11" s="334" t="str">
        <f t="shared" si="0"/>
        <v>Parking</v>
      </c>
      <c r="E11" s="335">
        <v>1572246.09</v>
      </c>
      <c r="F11" s="335">
        <v>2393499.07</v>
      </c>
      <c r="G11" s="335">
        <v>562527.393</v>
      </c>
      <c r="H11" s="335">
        <v>-1685681</v>
      </c>
      <c r="I11" s="335">
        <f t="shared" si="1"/>
        <v>1717536.767</v>
      </c>
      <c r="N11" s="619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621"/>
      <c r="BB11" s="621"/>
      <c r="BC11" s="621"/>
      <c r="BD11" s="621"/>
      <c r="BE11" s="621"/>
      <c r="BF11" s="621"/>
    </row>
    <row r="12" spans="1:58" ht="12.75" outlineLevel="1">
      <c r="A12" s="331" t="s">
        <v>1104</v>
      </c>
      <c r="B12" s="332"/>
      <c r="C12" s="333" t="s">
        <v>1105</v>
      </c>
      <c r="D12" s="334" t="str">
        <f t="shared" si="0"/>
        <v>Student Health Center</v>
      </c>
      <c r="E12" s="335">
        <v>197563.94</v>
      </c>
      <c r="F12" s="335">
        <v>668007.19</v>
      </c>
      <c r="G12" s="335">
        <v>557647.8489999999</v>
      </c>
      <c r="H12" s="335">
        <v>-93385.43</v>
      </c>
      <c r="I12" s="335">
        <f t="shared" si="1"/>
        <v>214537.85099999997</v>
      </c>
      <c r="N12" s="619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21"/>
      <c r="BF12" s="621"/>
    </row>
    <row r="13" spans="1:58" ht="12.75" outlineLevel="1">
      <c r="A13" s="331" t="s">
        <v>1106</v>
      </c>
      <c r="B13" s="332"/>
      <c r="C13" s="333" t="s">
        <v>1107</v>
      </c>
      <c r="D13" s="334" t="str">
        <f t="shared" si="0"/>
        <v>University Centers</v>
      </c>
      <c r="E13" s="335">
        <v>755507.17</v>
      </c>
      <c r="F13" s="335">
        <v>1342074.68</v>
      </c>
      <c r="G13" s="335">
        <v>1267732.469</v>
      </c>
      <c r="H13" s="335">
        <v>96988.87</v>
      </c>
      <c r="I13" s="335">
        <f t="shared" si="1"/>
        <v>926838.251</v>
      </c>
      <c r="N13" s="619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</row>
    <row r="14" spans="1:58" ht="12.75" outlineLevel="1">
      <c r="A14" s="331" t="s">
        <v>1108</v>
      </c>
      <c r="B14" s="332"/>
      <c r="C14" s="333" t="s">
        <v>1109</v>
      </c>
      <c r="D14" s="334" t="str">
        <f t="shared" si="0"/>
        <v>Applied Language Institute</v>
      </c>
      <c r="E14" s="335">
        <v>-331027.51</v>
      </c>
      <c r="F14" s="335">
        <v>1038135.59</v>
      </c>
      <c r="G14" s="335">
        <v>424124.16599999997</v>
      </c>
      <c r="H14" s="335">
        <v>0</v>
      </c>
      <c r="I14" s="335">
        <f t="shared" si="1"/>
        <v>282983.914</v>
      </c>
      <c r="N14" s="619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21"/>
      <c r="BB14" s="621"/>
      <c r="BC14" s="621"/>
      <c r="BD14" s="621"/>
      <c r="BE14" s="621"/>
      <c r="BF14" s="621"/>
    </row>
    <row r="15" spans="1:58" ht="12.75" outlineLevel="1">
      <c r="A15" s="331" t="s">
        <v>1110</v>
      </c>
      <c r="B15" s="332"/>
      <c r="C15" s="333" t="s">
        <v>1111</v>
      </c>
      <c r="D15" s="334" t="str">
        <f t="shared" si="0"/>
        <v>Center for Academic Developmen</v>
      </c>
      <c r="E15" s="335">
        <v>98802.96</v>
      </c>
      <c r="F15" s="335">
        <v>201781.19</v>
      </c>
      <c r="G15" s="335">
        <v>347673.48699999996</v>
      </c>
      <c r="H15" s="335">
        <v>178762.46</v>
      </c>
      <c r="I15" s="335">
        <f t="shared" si="1"/>
        <v>131673.12300000005</v>
      </c>
      <c r="N15" s="619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21"/>
      <c r="BC15" s="621"/>
      <c r="BD15" s="621"/>
      <c r="BE15" s="621"/>
      <c r="BF15" s="621"/>
    </row>
    <row r="16" spans="1:58" ht="12.75" outlineLevel="1">
      <c r="A16" s="331" t="s">
        <v>1112</v>
      </c>
      <c r="B16" s="332"/>
      <c r="C16" s="333" t="s">
        <v>1113</v>
      </c>
      <c r="D16" s="334" t="str">
        <f t="shared" si="0"/>
        <v>Child Development</v>
      </c>
      <c r="E16" s="335">
        <v>63332.57</v>
      </c>
      <c r="F16" s="335">
        <v>839100.44</v>
      </c>
      <c r="G16" s="335">
        <v>834372.8929999998</v>
      </c>
      <c r="H16" s="335">
        <v>20000</v>
      </c>
      <c r="I16" s="335">
        <f t="shared" si="1"/>
        <v>88060.11700000009</v>
      </c>
      <c r="N16" s="619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621"/>
      <c r="AU16" s="621"/>
      <c r="AV16" s="621"/>
      <c r="AW16" s="621"/>
      <c r="AX16" s="621"/>
      <c r="AY16" s="621"/>
      <c r="AZ16" s="621"/>
      <c r="BA16" s="621"/>
      <c r="BB16" s="621"/>
      <c r="BC16" s="621"/>
      <c r="BD16" s="621"/>
      <c r="BE16" s="621"/>
      <c r="BF16" s="621"/>
    </row>
    <row r="17" spans="1:58" ht="12.75" outlineLevel="1">
      <c r="A17" s="331" t="s">
        <v>1114</v>
      </c>
      <c r="B17" s="332"/>
      <c r="C17" s="333" t="s">
        <v>1115</v>
      </c>
      <c r="D17" s="334" t="str">
        <f t="shared" si="0"/>
        <v>Dental Clinics</v>
      </c>
      <c r="E17" s="335">
        <v>-190712.01</v>
      </c>
      <c r="F17" s="335">
        <v>5922929.58</v>
      </c>
      <c r="G17" s="335">
        <v>6326548.761000002</v>
      </c>
      <c r="H17" s="335">
        <v>595758.91</v>
      </c>
      <c r="I17" s="335">
        <f t="shared" si="1"/>
        <v>1427.7189999985276</v>
      </c>
      <c r="N17" s="619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1"/>
    </row>
    <row r="18" spans="1:58" ht="12.75" outlineLevel="1">
      <c r="A18" s="331" t="s">
        <v>1116</v>
      </c>
      <c r="B18" s="332"/>
      <c r="C18" s="333" t="s">
        <v>1117</v>
      </c>
      <c r="D18" s="334" t="str">
        <f t="shared" si="0"/>
        <v>Institute for Human Developmen</v>
      </c>
      <c r="E18" s="335">
        <v>-23917.91</v>
      </c>
      <c r="F18" s="335">
        <v>80983.15</v>
      </c>
      <c r="G18" s="335">
        <v>207168.81</v>
      </c>
      <c r="H18" s="335">
        <v>276453.4</v>
      </c>
      <c r="I18" s="335">
        <f t="shared" si="1"/>
        <v>126349.83000000002</v>
      </c>
      <c r="N18" s="619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621"/>
    </row>
    <row r="19" spans="1:58" ht="12.75" outlineLevel="1">
      <c r="A19" s="331" t="s">
        <v>1118</v>
      </c>
      <c r="B19" s="332"/>
      <c r="C19" s="333" t="s">
        <v>1119</v>
      </c>
      <c r="D19" s="334" t="str">
        <f t="shared" si="0"/>
        <v>Institute for Professional Pre</v>
      </c>
      <c r="E19" s="335">
        <v>34042.02</v>
      </c>
      <c r="F19" s="335">
        <v>637700.5</v>
      </c>
      <c r="G19" s="335">
        <v>553663.8180000001</v>
      </c>
      <c r="H19" s="335">
        <v>-20000</v>
      </c>
      <c r="I19" s="335">
        <f t="shared" si="1"/>
        <v>98078.70199999993</v>
      </c>
      <c r="N19" s="619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  <c r="AT19" s="621"/>
      <c r="AU19" s="621"/>
      <c r="AV19" s="621"/>
      <c r="AW19" s="621"/>
      <c r="AX19" s="621"/>
      <c r="AY19" s="621"/>
      <c r="AZ19" s="621"/>
      <c r="BA19" s="621"/>
      <c r="BB19" s="621"/>
      <c r="BC19" s="621"/>
      <c r="BD19" s="621"/>
      <c r="BE19" s="621"/>
      <c r="BF19" s="621"/>
    </row>
    <row r="20" spans="1:58" ht="12.75" outlineLevel="1">
      <c r="A20" s="331" t="s">
        <v>1120</v>
      </c>
      <c r="B20" s="332"/>
      <c r="C20" s="333" t="s">
        <v>1121</v>
      </c>
      <c r="D20" s="334" t="str">
        <f t="shared" si="0"/>
        <v>Rental Properties</v>
      </c>
      <c r="E20" s="335">
        <v>133998.42</v>
      </c>
      <c r="F20" s="335">
        <v>573477.16</v>
      </c>
      <c r="G20" s="335">
        <v>633484.0150000001</v>
      </c>
      <c r="H20" s="335">
        <v>78309.65</v>
      </c>
      <c r="I20" s="335">
        <f t="shared" si="1"/>
        <v>152301.21499999994</v>
      </c>
      <c r="N20" s="619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21"/>
      <c r="AW20" s="621"/>
      <c r="AX20" s="621"/>
      <c r="AY20" s="621"/>
      <c r="AZ20" s="621"/>
      <c r="BA20" s="621"/>
      <c r="BB20" s="621"/>
      <c r="BC20" s="621"/>
      <c r="BD20" s="621"/>
      <c r="BE20" s="621"/>
      <c r="BF20" s="621"/>
    </row>
    <row r="21" spans="1:58" ht="12.75" outlineLevel="1">
      <c r="A21" s="331" t="s">
        <v>1122</v>
      </c>
      <c r="B21" s="332"/>
      <c r="C21" s="333" t="s">
        <v>1123</v>
      </c>
      <c r="D21" s="334" t="str">
        <f t="shared" si="0"/>
        <v>Repertory Theatre</v>
      </c>
      <c r="E21" s="335">
        <v>-159994.98</v>
      </c>
      <c r="F21" s="335">
        <v>850236.77</v>
      </c>
      <c r="G21" s="335">
        <v>700464.0920000001</v>
      </c>
      <c r="H21" s="335">
        <v>3695</v>
      </c>
      <c r="I21" s="335">
        <f t="shared" si="1"/>
        <v>-6527.302000000025</v>
      </c>
      <c r="N21" s="619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621"/>
      <c r="AL21" s="621"/>
      <c r="AM21" s="621"/>
      <c r="AN21" s="621"/>
      <c r="AO21" s="621"/>
      <c r="AP21" s="621"/>
      <c r="AQ21" s="621"/>
      <c r="AR21" s="621"/>
      <c r="AS21" s="621"/>
      <c r="AT21" s="621"/>
      <c r="AU21" s="621"/>
      <c r="AV21" s="621"/>
      <c r="AW21" s="621"/>
      <c r="AX21" s="621"/>
      <c r="AY21" s="621"/>
      <c r="AZ21" s="621"/>
      <c r="BA21" s="621"/>
      <c r="BB21" s="621"/>
      <c r="BC21" s="621"/>
      <c r="BD21" s="621"/>
      <c r="BE21" s="621"/>
      <c r="BF21" s="621"/>
    </row>
    <row r="22" spans="1:58" ht="12.75" outlineLevel="1">
      <c r="A22" s="331" t="s">
        <v>1124</v>
      </c>
      <c r="B22" s="332"/>
      <c r="C22" s="333" t="s">
        <v>1125</v>
      </c>
      <c r="D22" s="334" t="str">
        <f t="shared" si="0"/>
        <v>Miscellaneous Other Auxiliarie</v>
      </c>
      <c r="E22" s="335">
        <v>24956.16</v>
      </c>
      <c r="F22" s="335">
        <v>92805.11</v>
      </c>
      <c r="G22" s="335">
        <v>23613.39</v>
      </c>
      <c r="H22" s="335">
        <v>1009</v>
      </c>
      <c r="I22" s="335">
        <f t="shared" si="1"/>
        <v>95156.88</v>
      </c>
      <c r="N22" s="619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621"/>
      <c r="AJ22" s="621"/>
      <c r="AK22" s="621"/>
      <c r="AL22" s="621"/>
      <c r="AM22" s="621"/>
      <c r="AN22" s="621"/>
      <c r="AO22" s="621"/>
      <c r="AP22" s="621"/>
      <c r="AQ22" s="621"/>
      <c r="AR22" s="621"/>
      <c r="AS22" s="621"/>
      <c r="AT22" s="621"/>
      <c r="AU22" s="621"/>
      <c r="AV22" s="621"/>
      <c r="AW22" s="621"/>
      <c r="AX22" s="621"/>
      <c r="AY22" s="621"/>
      <c r="AZ22" s="621"/>
      <c r="BA22" s="621"/>
      <c r="BB22" s="621"/>
      <c r="BC22" s="621"/>
      <c r="BD22" s="621"/>
      <c r="BE22" s="621"/>
      <c r="BF22" s="621"/>
    </row>
    <row r="23" spans="1:58" s="351" customFormat="1" ht="12.75">
      <c r="A23" s="356" t="s">
        <v>1126</v>
      </c>
      <c r="B23" s="356"/>
      <c r="C23" s="362" t="s">
        <v>1127</v>
      </c>
      <c r="D23" s="363" t="str">
        <f t="shared" si="0"/>
        <v>      Total Auxiliaries</v>
      </c>
      <c r="E23" s="364">
        <v>-1950965.8</v>
      </c>
      <c r="F23" s="365">
        <v>27865692.590000004</v>
      </c>
      <c r="G23" s="355">
        <v>26599074.415000007</v>
      </c>
      <c r="H23" s="355">
        <v>-193649.80999999924</v>
      </c>
      <c r="I23" s="355">
        <f t="shared" si="1"/>
        <v>-877997.435000003</v>
      </c>
      <c r="N23" s="620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2"/>
      <c r="AV23" s="622"/>
      <c r="AW23" s="622"/>
      <c r="AX23" s="622"/>
      <c r="AY23" s="622"/>
      <c r="AZ23" s="622"/>
      <c r="BA23" s="622"/>
      <c r="BB23" s="622"/>
      <c r="BC23" s="622"/>
      <c r="BD23" s="622"/>
      <c r="BE23" s="622"/>
      <c r="BF23" s="622"/>
    </row>
    <row r="24" spans="1:58" ht="12.75">
      <c r="A24" s="336"/>
      <c r="E24" s="359"/>
      <c r="F24" s="360"/>
      <c r="N24" s="619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21"/>
      <c r="AQ24" s="621"/>
      <c r="AR24" s="621"/>
      <c r="AS24" s="621"/>
      <c r="AT24" s="621"/>
      <c r="AU24" s="621"/>
      <c r="AV24" s="621"/>
      <c r="AW24" s="621"/>
      <c r="AX24" s="621"/>
      <c r="AY24" s="621"/>
      <c r="AZ24" s="621"/>
      <c r="BA24" s="621"/>
      <c r="BB24" s="621"/>
      <c r="BC24" s="621"/>
      <c r="BD24" s="621"/>
      <c r="BE24" s="621"/>
      <c r="BF24" s="621"/>
    </row>
    <row r="25" spans="1:58" ht="12.75">
      <c r="A25" s="336"/>
      <c r="B25" s="356" t="s">
        <v>1128</v>
      </c>
      <c r="C25" s="357"/>
      <c r="D25" s="358"/>
      <c r="E25" s="359"/>
      <c r="F25" s="360"/>
      <c r="N25" s="619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21"/>
      <c r="AW25" s="621"/>
      <c r="AX25" s="621"/>
      <c r="AY25" s="621"/>
      <c r="AZ25" s="621"/>
      <c r="BA25" s="621"/>
      <c r="BB25" s="621"/>
      <c r="BC25" s="621"/>
      <c r="BD25" s="621"/>
      <c r="BE25" s="621"/>
      <c r="BF25" s="621"/>
    </row>
    <row r="26" spans="1:58" ht="12.75" outlineLevel="1">
      <c r="A26" s="331" t="s">
        <v>3363</v>
      </c>
      <c r="B26" s="332"/>
      <c r="C26" s="333" t="s">
        <v>3378</v>
      </c>
      <c r="D26" s="334" t="str">
        <f aca="true" t="shared" si="2" ref="D26:D34">C26</f>
        <v>Building Services</v>
      </c>
      <c r="E26" s="335">
        <v>-223760.79</v>
      </c>
      <c r="F26" s="335">
        <v>122930.45</v>
      </c>
      <c r="G26" s="335">
        <v>-1708196.909</v>
      </c>
      <c r="H26" s="335">
        <v>0</v>
      </c>
      <c r="I26" s="335">
        <f aca="true" t="shared" si="3" ref="I26:I34">E26+F26-G26+H26</f>
        <v>1607366.569</v>
      </c>
      <c r="N26" s="619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1"/>
      <c r="AQ26" s="621"/>
      <c r="AR26" s="621"/>
      <c r="AS26" s="621"/>
      <c r="AT26" s="621"/>
      <c r="AU26" s="621"/>
      <c r="AV26" s="621"/>
      <c r="AW26" s="621"/>
      <c r="AX26" s="621"/>
      <c r="AY26" s="621"/>
      <c r="AZ26" s="621"/>
      <c r="BA26" s="621"/>
      <c r="BB26" s="621"/>
      <c r="BC26" s="621"/>
      <c r="BD26" s="621"/>
      <c r="BE26" s="621"/>
      <c r="BF26" s="621"/>
    </row>
    <row r="27" spans="1:58" ht="12.75" outlineLevel="1">
      <c r="A27" s="331" t="s">
        <v>3364</v>
      </c>
      <c r="B27" s="332"/>
      <c r="C27" s="333" t="s">
        <v>3379</v>
      </c>
      <c r="D27" s="334" t="str">
        <f t="shared" si="2"/>
        <v>Campus Plng, Design, Constr</v>
      </c>
      <c r="E27" s="335">
        <v>253247.31</v>
      </c>
      <c r="F27" s="335">
        <v>0</v>
      </c>
      <c r="G27" s="335">
        <v>-219601.94700000007</v>
      </c>
      <c r="H27" s="335">
        <v>0</v>
      </c>
      <c r="I27" s="335">
        <f t="shared" si="3"/>
        <v>472849.2570000001</v>
      </c>
      <c r="N27" s="619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  <c r="BE27" s="621"/>
      <c r="BF27" s="621"/>
    </row>
    <row r="28" spans="1:58" ht="12.75" outlineLevel="1">
      <c r="A28" s="331" t="s">
        <v>3365</v>
      </c>
      <c r="B28" s="332"/>
      <c r="C28" s="333" t="s">
        <v>3380</v>
      </c>
      <c r="D28" s="334" t="str">
        <f t="shared" si="2"/>
        <v>Central Mail</v>
      </c>
      <c r="E28" s="335">
        <v>33568.22</v>
      </c>
      <c r="F28" s="335">
        <v>212896.39</v>
      </c>
      <c r="G28" s="335">
        <v>481430.43</v>
      </c>
      <c r="H28" s="335">
        <v>330513</v>
      </c>
      <c r="I28" s="335">
        <f t="shared" si="3"/>
        <v>95547.18000000002</v>
      </c>
      <c r="N28" s="619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1"/>
      <c r="AM28" s="621"/>
      <c r="AN28" s="621"/>
      <c r="AO28" s="621"/>
      <c r="AP28" s="621"/>
      <c r="AQ28" s="621"/>
      <c r="AR28" s="621"/>
      <c r="AS28" s="621"/>
      <c r="AT28" s="621"/>
      <c r="AU28" s="621"/>
      <c r="AV28" s="621"/>
      <c r="AW28" s="621"/>
      <c r="AX28" s="621"/>
      <c r="AY28" s="621"/>
      <c r="AZ28" s="621"/>
      <c r="BA28" s="621"/>
      <c r="BB28" s="621"/>
      <c r="BC28" s="621"/>
      <c r="BD28" s="621"/>
      <c r="BE28" s="621"/>
      <c r="BF28" s="621"/>
    </row>
    <row r="29" spans="1:58" ht="12.75" outlineLevel="1">
      <c r="A29" s="331" t="s">
        <v>3366</v>
      </c>
      <c r="B29" s="332"/>
      <c r="C29" s="333" t="s">
        <v>3381</v>
      </c>
      <c r="D29" s="334" t="str">
        <f t="shared" si="2"/>
        <v>Printing</v>
      </c>
      <c r="E29" s="335">
        <v>-464310.22</v>
      </c>
      <c r="F29" s="335">
        <v>102321.99</v>
      </c>
      <c r="G29" s="335">
        <v>79195.64600000018</v>
      </c>
      <c r="H29" s="335">
        <v>-44388</v>
      </c>
      <c r="I29" s="335">
        <f t="shared" si="3"/>
        <v>-485571.87600000016</v>
      </c>
      <c r="N29" s="619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/>
      <c r="AO29" s="621"/>
      <c r="AP29" s="621"/>
      <c r="AQ29" s="621"/>
      <c r="AR29" s="621"/>
      <c r="AS29" s="621"/>
      <c r="AT29" s="621"/>
      <c r="AU29" s="621"/>
      <c r="AV29" s="621"/>
      <c r="AW29" s="621"/>
      <c r="AX29" s="621"/>
      <c r="AY29" s="621"/>
      <c r="AZ29" s="621"/>
      <c r="BA29" s="621"/>
      <c r="BB29" s="621"/>
      <c r="BC29" s="621"/>
      <c r="BD29" s="621"/>
      <c r="BE29" s="621"/>
      <c r="BF29" s="621"/>
    </row>
    <row r="30" spans="1:58" ht="12.75" outlineLevel="1">
      <c r="A30" s="331" t="s">
        <v>3367</v>
      </c>
      <c r="B30" s="332"/>
      <c r="C30" s="333" t="s">
        <v>3382</v>
      </c>
      <c r="D30" s="334" t="str">
        <f t="shared" si="2"/>
        <v>Public Communications</v>
      </c>
      <c r="E30" s="335">
        <v>-3797.87</v>
      </c>
      <c r="F30" s="335">
        <v>76413.76</v>
      </c>
      <c r="G30" s="335">
        <v>-279501.9759999999</v>
      </c>
      <c r="H30" s="335">
        <v>-338735.36</v>
      </c>
      <c r="I30" s="335">
        <f t="shared" si="3"/>
        <v>13382.505999999936</v>
      </c>
      <c r="N30" s="619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621"/>
      <c r="AL30" s="621"/>
      <c r="AM30" s="621"/>
      <c r="AN30" s="621"/>
      <c r="AO30" s="621"/>
      <c r="AP30" s="621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1"/>
      <c r="BC30" s="621"/>
      <c r="BD30" s="621"/>
      <c r="BE30" s="621"/>
      <c r="BF30" s="621"/>
    </row>
    <row r="31" spans="1:58" ht="12.75" outlineLevel="1">
      <c r="A31" s="331" t="s">
        <v>3368</v>
      </c>
      <c r="B31" s="332"/>
      <c r="C31" s="333" t="s">
        <v>3383</v>
      </c>
      <c r="D31" s="334" t="str">
        <f t="shared" si="2"/>
        <v>Telecommunications</v>
      </c>
      <c r="E31" s="335">
        <v>749699.22</v>
      </c>
      <c r="F31" s="335">
        <v>195513.76</v>
      </c>
      <c r="G31" s="335">
        <v>-633313.6929999999</v>
      </c>
      <c r="H31" s="335">
        <v>-413404.47</v>
      </c>
      <c r="I31" s="335">
        <f t="shared" si="3"/>
        <v>1165122.203</v>
      </c>
      <c r="N31" s="619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621"/>
      <c r="AI31" s="621"/>
      <c r="AJ31" s="621"/>
      <c r="AK31" s="621"/>
      <c r="AL31" s="621"/>
      <c r="AM31" s="621"/>
      <c r="AN31" s="621"/>
      <c r="AO31" s="621"/>
      <c r="AP31" s="621"/>
      <c r="AQ31" s="621"/>
      <c r="AR31" s="621"/>
      <c r="AS31" s="621"/>
      <c r="AT31" s="621"/>
      <c r="AU31" s="621"/>
      <c r="AV31" s="621"/>
      <c r="AW31" s="621"/>
      <c r="AX31" s="621"/>
      <c r="AY31" s="621"/>
      <c r="AZ31" s="621"/>
      <c r="BA31" s="621"/>
      <c r="BB31" s="621"/>
      <c r="BC31" s="621"/>
      <c r="BD31" s="621"/>
      <c r="BE31" s="621"/>
      <c r="BF31" s="621"/>
    </row>
    <row r="32" spans="1:58" ht="12.75" outlineLevel="1">
      <c r="A32" s="331" t="s">
        <v>3369</v>
      </c>
      <c r="B32" s="332"/>
      <c r="C32" s="333" t="s">
        <v>3384</v>
      </c>
      <c r="D32" s="334" t="str">
        <f t="shared" si="2"/>
        <v>University Garage</v>
      </c>
      <c r="E32" s="335">
        <v>-3047.91</v>
      </c>
      <c r="F32" s="335">
        <v>0</v>
      </c>
      <c r="G32" s="335">
        <v>-16371.473000000056</v>
      </c>
      <c r="H32" s="335">
        <v>0</v>
      </c>
      <c r="I32" s="335">
        <f t="shared" si="3"/>
        <v>13323.563000000056</v>
      </c>
      <c r="N32" s="619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1"/>
      <c r="AK32" s="621"/>
      <c r="AL32" s="621"/>
      <c r="AM32" s="621"/>
      <c r="AN32" s="621"/>
      <c r="AO32" s="621"/>
      <c r="AP32" s="621"/>
      <c r="AQ32" s="621"/>
      <c r="AR32" s="621"/>
      <c r="AS32" s="621"/>
      <c r="AT32" s="621"/>
      <c r="AU32" s="621"/>
      <c r="AV32" s="621"/>
      <c r="AW32" s="621"/>
      <c r="AX32" s="621"/>
      <c r="AY32" s="621"/>
      <c r="AZ32" s="621"/>
      <c r="BA32" s="621"/>
      <c r="BB32" s="621"/>
      <c r="BC32" s="621"/>
      <c r="BD32" s="621"/>
      <c r="BE32" s="621"/>
      <c r="BF32" s="621"/>
    </row>
    <row r="33" spans="1:58" ht="12.75" outlineLevel="1">
      <c r="A33" s="331" t="s">
        <v>3370</v>
      </c>
      <c r="B33" s="332"/>
      <c r="C33" s="333" t="s">
        <v>3385</v>
      </c>
      <c r="D33" s="334" t="str">
        <f t="shared" si="2"/>
        <v>Other Service Oper</v>
      </c>
      <c r="E33" s="335">
        <v>29374.31</v>
      </c>
      <c r="F33" s="335">
        <v>401594.24</v>
      </c>
      <c r="G33" s="335">
        <v>1200527.4740000002</v>
      </c>
      <c r="H33" s="335">
        <v>922277.85</v>
      </c>
      <c r="I33" s="335">
        <f t="shared" si="3"/>
        <v>152718.92599999986</v>
      </c>
      <c r="N33" s="619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1"/>
      <c r="AK33" s="621"/>
      <c r="AL33" s="621"/>
      <c r="AM33" s="621"/>
      <c r="AN33" s="621"/>
      <c r="AO33" s="621"/>
      <c r="AP33" s="621"/>
      <c r="AQ33" s="621"/>
      <c r="AR33" s="621"/>
      <c r="AS33" s="621"/>
      <c r="AT33" s="621"/>
      <c r="AU33" s="621"/>
      <c r="AV33" s="621"/>
      <c r="AW33" s="621"/>
      <c r="AX33" s="621"/>
      <c r="AY33" s="621"/>
      <c r="AZ33" s="621"/>
      <c r="BA33" s="621"/>
      <c r="BB33" s="621"/>
      <c r="BC33" s="621"/>
      <c r="BD33" s="621"/>
      <c r="BE33" s="621"/>
      <c r="BF33" s="621"/>
    </row>
    <row r="34" spans="1:58" s="351" customFormat="1" ht="12.75">
      <c r="A34" s="356" t="s">
        <v>3371</v>
      </c>
      <c r="B34" s="356"/>
      <c r="C34" s="362" t="s">
        <v>1129</v>
      </c>
      <c r="D34" s="363" t="str">
        <f t="shared" si="2"/>
        <v>      Total Service Operations</v>
      </c>
      <c r="E34" s="368">
        <v>370972.27</v>
      </c>
      <c r="F34" s="369">
        <v>1111670.59</v>
      </c>
      <c r="G34" s="370">
        <v>-1095832.448</v>
      </c>
      <c r="H34" s="370">
        <v>456263.02</v>
      </c>
      <c r="I34" s="370">
        <f t="shared" si="3"/>
        <v>3034738.328</v>
      </c>
      <c r="N34" s="620"/>
      <c r="O34" s="622"/>
      <c r="P34" s="622"/>
      <c r="Q34" s="622"/>
      <c r="R34" s="622"/>
      <c r="S34" s="622"/>
      <c r="T34" s="622"/>
      <c r="U34" s="622"/>
      <c r="V34" s="622"/>
      <c r="W34" s="622"/>
      <c r="X34" s="622"/>
      <c r="Y34" s="622"/>
      <c r="Z34" s="622"/>
      <c r="AA34" s="622"/>
      <c r="AB34" s="622"/>
      <c r="AC34" s="622"/>
      <c r="AD34" s="622"/>
      <c r="AE34" s="622"/>
      <c r="AF34" s="622"/>
      <c r="AG34" s="622"/>
      <c r="AH34" s="622"/>
      <c r="AI34" s="622"/>
      <c r="AJ34" s="622"/>
      <c r="AK34" s="622"/>
      <c r="AL34" s="622"/>
      <c r="AM34" s="622"/>
      <c r="AN34" s="622"/>
      <c r="AO34" s="622"/>
      <c r="AP34" s="622"/>
      <c r="AQ34" s="622"/>
      <c r="AR34" s="622"/>
      <c r="AS34" s="622"/>
      <c r="AT34" s="622"/>
      <c r="AU34" s="622"/>
      <c r="AV34" s="622"/>
      <c r="AW34" s="622"/>
      <c r="AX34" s="622"/>
      <c r="AY34" s="622"/>
      <c r="AZ34" s="622"/>
      <c r="BA34" s="622"/>
      <c r="BB34" s="622"/>
      <c r="BC34" s="622"/>
      <c r="BD34" s="622"/>
      <c r="BE34" s="622"/>
      <c r="BF34" s="622"/>
    </row>
    <row r="35" spans="1:58" ht="12.75">
      <c r="A35" s="336"/>
      <c r="B35" s="333"/>
      <c r="C35" s="626"/>
      <c r="D35" s="626"/>
      <c r="E35" s="627"/>
      <c r="F35" s="627"/>
      <c r="G35" s="627"/>
      <c r="H35" s="627"/>
      <c r="I35" s="627"/>
      <c r="J35" s="367"/>
      <c r="N35" s="619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1"/>
      <c r="AK35" s="621"/>
      <c r="AL35" s="621"/>
      <c r="AM35" s="621"/>
      <c r="AN35" s="621"/>
      <c r="AO35" s="621"/>
      <c r="AP35" s="621"/>
      <c r="AQ35" s="621"/>
      <c r="AR35" s="621"/>
      <c r="AS35" s="621"/>
      <c r="AT35" s="621"/>
      <c r="AU35" s="621"/>
      <c r="AV35" s="621"/>
      <c r="AW35" s="621"/>
      <c r="AX35" s="621"/>
      <c r="AY35" s="621"/>
      <c r="AZ35" s="621"/>
      <c r="BA35" s="621"/>
      <c r="BB35" s="621"/>
      <c r="BC35" s="621"/>
      <c r="BD35" s="621"/>
      <c r="BE35" s="621"/>
      <c r="BF35" s="621"/>
    </row>
    <row r="36" spans="2:58" ht="12.75" hidden="1">
      <c r="B36" s="352" t="s">
        <v>1130</v>
      </c>
      <c r="C36" s="623"/>
      <c r="D36" s="624"/>
      <c r="E36" s="625"/>
      <c r="F36" s="625"/>
      <c r="G36" s="625"/>
      <c r="H36" s="625"/>
      <c r="I36" s="625"/>
      <c r="N36" s="619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  <c r="AD36" s="621"/>
      <c r="AE36" s="621"/>
      <c r="AF36" s="621"/>
      <c r="AG36" s="621"/>
      <c r="AH36" s="621"/>
      <c r="AI36" s="621"/>
      <c r="AJ36" s="621"/>
      <c r="AK36" s="621"/>
      <c r="AL36" s="621"/>
      <c r="AM36" s="621"/>
      <c r="AN36" s="621"/>
      <c r="AO36" s="621"/>
      <c r="AP36" s="621"/>
      <c r="AQ36" s="621"/>
      <c r="AR36" s="621"/>
      <c r="AS36" s="621"/>
      <c r="AT36" s="621"/>
      <c r="AU36" s="621"/>
      <c r="AV36" s="621"/>
      <c r="AW36" s="621"/>
      <c r="AX36" s="621"/>
      <c r="AY36" s="621"/>
      <c r="AZ36" s="621"/>
      <c r="BA36" s="621"/>
      <c r="BB36" s="621"/>
      <c r="BC36" s="621"/>
      <c r="BD36" s="621"/>
      <c r="BE36" s="621"/>
      <c r="BF36" s="621"/>
    </row>
    <row r="37" spans="1:58" ht="12.75" hidden="1">
      <c r="A37" s="331" t="s">
        <v>2135</v>
      </c>
      <c r="B37" s="356" t="s">
        <v>2170</v>
      </c>
      <c r="C37" s="357" t="s">
        <v>1131</v>
      </c>
      <c r="D37" s="358"/>
      <c r="E37" s="335">
        <v>138639.72</v>
      </c>
      <c r="F37" s="335">
        <v>-57258.99</v>
      </c>
      <c r="G37" s="335">
        <v>256283.132</v>
      </c>
      <c r="H37" s="335">
        <v>115235.48</v>
      </c>
      <c r="I37" s="335">
        <f>E37+F37-G37+H37</f>
        <v>-59666.922000000006</v>
      </c>
      <c r="N37" s="619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1"/>
      <c r="AH37" s="621"/>
      <c r="AI37" s="621"/>
      <c r="AJ37" s="621"/>
      <c r="AK37" s="621"/>
      <c r="AL37" s="621"/>
      <c r="AM37" s="621"/>
      <c r="AN37" s="621"/>
      <c r="AO37" s="621"/>
      <c r="AP37" s="621"/>
      <c r="AQ37" s="621"/>
      <c r="AR37" s="621"/>
      <c r="AS37" s="621"/>
      <c r="AT37" s="621"/>
      <c r="AU37" s="621"/>
      <c r="AV37" s="621"/>
      <c r="AW37" s="621"/>
      <c r="AX37" s="621"/>
      <c r="AY37" s="621"/>
      <c r="AZ37" s="621"/>
      <c r="BA37" s="621"/>
      <c r="BB37" s="621"/>
      <c r="BC37" s="621"/>
      <c r="BD37" s="621"/>
      <c r="BE37" s="621"/>
      <c r="BF37" s="621"/>
    </row>
    <row r="38" spans="1:58" ht="12.75" hidden="1">
      <c r="A38" s="331" t="s">
        <v>1132</v>
      </c>
      <c r="B38" s="356" t="s">
        <v>1133</v>
      </c>
      <c r="C38" s="357" t="s">
        <v>1133</v>
      </c>
      <c r="D38" s="358"/>
      <c r="E38" s="335">
        <v>28722679.89</v>
      </c>
      <c r="F38" s="335">
        <v>121956237.75</v>
      </c>
      <c r="G38" s="335">
        <v>184563358.524</v>
      </c>
      <c r="H38" s="335">
        <v>66635865.919999994</v>
      </c>
      <c r="I38" s="335">
        <f>E38+F38-G38+H38</f>
        <v>32751425.03599999</v>
      </c>
      <c r="N38" s="619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1"/>
      <c r="AK38" s="621"/>
      <c r="AL38" s="621"/>
      <c r="AM38" s="621"/>
      <c r="AN38" s="621"/>
      <c r="AO38" s="621"/>
      <c r="AP38" s="621"/>
      <c r="AQ38" s="621"/>
      <c r="AR38" s="621"/>
      <c r="AS38" s="621"/>
      <c r="AT38" s="621"/>
      <c r="AU38" s="621"/>
      <c r="AV38" s="621"/>
      <c r="AW38" s="621"/>
      <c r="AX38" s="621"/>
      <c r="AY38" s="621"/>
      <c r="AZ38" s="621"/>
      <c r="BA38" s="621"/>
      <c r="BB38" s="621"/>
      <c r="BC38" s="621"/>
      <c r="BD38" s="621"/>
      <c r="BE38" s="621"/>
      <c r="BF38" s="621"/>
    </row>
    <row r="39" spans="1:58" ht="12.75" hidden="1">
      <c r="A39" s="331" t="s">
        <v>1134</v>
      </c>
      <c r="B39" s="356" t="s">
        <v>1135</v>
      </c>
      <c r="C39" s="357" t="s">
        <v>1136</v>
      </c>
      <c r="D39" s="358"/>
      <c r="E39" s="335">
        <v>0</v>
      </c>
      <c r="F39" s="335">
        <v>0</v>
      </c>
      <c r="G39" s="335">
        <v>0</v>
      </c>
      <c r="H39" s="335">
        <v>0</v>
      </c>
      <c r="I39" s="335">
        <f>E39+F39-G39+H39</f>
        <v>0</v>
      </c>
      <c r="N39" s="619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21"/>
      <c r="AG39" s="621"/>
      <c r="AH39" s="621"/>
      <c r="AI39" s="621"/>
      <c r="AJ39" s="621"/>
      <c r="AK39" s="621"/>
      <c r="AL39" s="621"/>
      <c r="AM39" s="621"/>
      <c r="AN39" s="621"/>
      <c r="AO39" s="621"/>
      <c r="AP39" s="621"/>
      <c r="AQ39" s="621"/>
      <c r="AR39" s="621"/>
      <c r="AS39" s="621"/>
      <c r="AT39" s="621"/>
      <c r="AU39" s="621"/>
      <c r="AV39" s="621"/>
      <c r="AW39" s="621"/>
      <c r="AX39" s="621"/>
      <c r="AY39" s="621"/>
      <c r="AZ39" s="621"/>
      <c r="BA39" s="621"/>
      <c r="BB39" s="621"/>
      <c r="BC39" s="621"/>
      <c r="BD39" s="621"/>
      <c r="BE39" s="621"/>
      <c r="BF39" s="621"/>
    </row>
    <row r="40" spans="2:58" s="618" customFormat="1" ht="12.75" hidden="1">
      <c r="B40" s="628" t="s">
        <v>1137</v>
      </c>
      <c r="C40" s="629" t="s">
        <v>1137</v>
      </c>
      <c r="D40" s="630"/>
      <c r="E40" s="631">
        <f>E23+E34+E37+E38+E39</f>
        <v>27281326.080000002</v>
      </c>
      <c r="F40" s="631">
        <f>F23+F34+F37+F38+F39</f>
        <v>150876341.94</v>
      </c>
      <c r="G40" s="631">
        <f>G23+G34+G37+G38+G39</f>
        <v>210322883.623</v>
      </c>
      <c r="H40" s="631">
        <f>H23+H34+H37+H38+H39</f>
        <v>67013714.60999999</v>
      </c>
      <c r="I40" s="631">
        <f>I23+I34+I37+I38+I39</f>
        <v>34848499.00699999</v>
      </c>
      <c r="N40" s="619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1"/>
      <c r="AH40" s="621"/>
      <c r="AI40" s="621"/>
      <c r="AJ40" s="621"/>
      <c r="AK40" s="621"/>
      <c r="AL40" s="621"/>
      <c r="AM40" s="621"/>
      <c r="AN40" s="621"/>
      <c r="AO40" s="621"/>
      <c r="AP40" s="621"/>
      <c r="AQ40" s="621"/>
      <c r="AR40" s="621"/>
      <c r="AS40" s="621"/>
      <c r="AT40" s="621"/>
      <c r="AU40" s="621"/>
      <c r="AV40" s="621"/>
      <c r="AW40" s="621"/>
      <c r="AX40" s="621"/>
      <c r="AY40" s="621"/>
      <c r="AZ40" s="621"/>
      <c r="BA40" s="621"/>
      <c r="BB40" s="621"/>
      <c r="BC40" s="621"/>
      <c r="BD40" s="621"/>
      <c r="BE40" s="621"/>
      <c r="BF40" s="621"/>
    </row>
    <row r="41" spans="5:9" s="621" customFormat="1" ht="12.75">
      <c r="E41" s="636"/>
      <c r="F41" s="636"/>
      <c r="G41" s="636"/>
      <c r="H41" s="636"/>
      <c r="I41" s="636"/>
    </row>
    <row r="42" spans="5:9" s="621" customFormat="1" ht="12.75">
      <c r="E42" s="636"/>
      <c r="F42" s="636"/>
      <c r="G42" s="636"/>
      <c r="H42" s="636"/>
      <c r="I42" s="636"/>
    </row>
    <row r="43" spans="5:9" s="621" customFormat="1" ht="12.75">
      <c r="E43" s="636"/>
      <c r="F43" s="636"/>
      <c r="G43" s="636"/>
      <c r="H43" s="636"/>
      <c r="I43" s="636"/>
    </row>
    <row r="44" spans="5:9" s="621" customFormat="1" ht="12.75">
      <c r="E44" s="636"/>
      <c r="F44" s="636"/>
      <c r="G44" s="636"/>
      <c r="H44" s="636"/>
      <c r="I44" s="636"/>
    </row>
    <row r="45" spans="5:9" s="621" customFormat="1" ht="12.75">
      <c r="E45" s="636"/>
      <c r="F45" s="636"/>
      <c r="G45" s="636"/>
      <c r="H45" s="636"/>
      <c r="I45" s="636"/>
    </row>
    <row r="46" spans="5:9" s="621" customFormat="1" ht="12.75">
      <c r="E46" s="636"/>
      <c r="F46" s="636"/>
      <c r="G46" s="636"/>
      <c r="H46" s="636"/>
      <c r="I46" s="636"/>
    </row>
    <row r="47" spans="5:9" s="621" customFormat="1" ht="12.75">
      <c r="E47" s="636"/>
      <c r="F47" s="636"/>
      <c r="G47" s="636"/>
      <c r="H47" s="636"/>
      <c r="I47" s="636"/>
    </row>
    <row r="48" spans="5:9" s="621" customFormat="1" ht="12.75">
      <c r="E48" s="636"/>
      <c r="F48" s="636"/>
      <c r="G48" s="636"/>
      <c r="H48" s="636"/>
      <c r="I48" s="636"/>
    </row>
    <row r="49" spans="5:9" s="621" customFormat="1" ht="12.75">
      <c r="E49" s="636"/>
      <c r="F49" s="636"/>
      <c r="G49" s="636"/>
      <c r="H49" s="636"/>
      <c r="I49" s="636"/>
    </row>
    <row r="50" spans="5:9" s="621" customFormat="1" ht="12.75">
      <c r="E50" s="636"/>
      <c r="F50" s="636"/>
      <c r="G50" s="636"/>
      <c r="H50" s="636"/>
      <c r="I50" s="636"/>
    </row>
    <row r="51" spans="5:9" s="621" customFormat="1" ht="12.75">
      <c r="E51" s="636"/>
      <c r="F51" s="636"/>
      <c r="G51" s="636"/>
      <c r="H51" s="636"/>
      <c r="I51" s="636"/>
    </row>
    <row r="52" spans="5:9" s="621" customFormat="1" ht="12.75">
      <c r="E52" s="636"/>
      <c r="F52" s="636"/>
      <c r="G52" s="636"/>
      <c r="H52" s="636"/>
      <c r="I52" s="636"/>
    </row>
    <row r="53" spans="5:9" s="621" customFormat="1" ht="12.75">
      <c r="E53" s="636"/>
      <c r="F53" s="636"/>
      <c r="G53" s="636"/>
      <c r="H53" s="636"/>
      <c r="I53" s="636"/>
    </row>
    <row r="54" spans="5:9" s="621" customFormat="1" ht="12.75">
      <c r="E54" s="636"/>
      <c r="F54" s="636"/>
      <c r="G54" s="636"/>
      <c r="H54" s="636"/>
      <c r="I54" s="636"/>
    </row>
    <row r="55" spans="5:9" s="621" customFormat="1" ht="12.75">
      <c r="E55" s="636"/>
      <c r="F55" s="636"/>
      <c r="G55" s="636"/>
      <c r="H55" s="636"/>
      <c r="I55" s="636"/>
    </row>
    <row r="56" spans="5:9" s="621" customFormat="1" ht="12.75">
      <c r="E56" s="636"/>
      <c r="F56" s="636"/>
      <c r="G56" s="636"/>
      <c r="H56" s="636"/>
      <c r="I56" s="636"/>
    </row>
    <row r="57" spans="5:9" s="621" customFormat="1" ht="12.75">
      <c r="E57" s="636"/>
      <c r="F57" s="636"/>
      <c r="G57" s="636"/>
      <c r="H57" s="636"/>
      <c r="I57" s="636"/>
    </row>
    <row r="58" spans="5:9" s="621" customFormat="1" ht="12.75">
      <c r="E58" s="636"/>
      <c r="F58" s="636"/>
      <c r="G58" s="636"/>
      <c r="H58" s="636"/>
      <c r="I58" s="636"/>
    </row>
    <row r="59" spans="5:9" s="621" customFormat="1" ht="12.75">
      <c r="E59" s="636"/>
      <c r="F59" s="636"/>
      <c r="G59" s="636"/>
      <c r="H59" s="636"/>
      <c r="I59" s="636"/>
    </row>
    <row r="60" spans="5:9" s="621" customFormat="1" ht="12.75">
      <c r="E60" s="636"/>
      <c r="F60" s="636"/>
      <c r="G60" s="636"/>
      <c r="H60" s="636"/>
      <c r="I60" s="636"/>
    </row>
    <row r="61" spans="5:9" s="621" customFormat="1" ht="12.75">
      <c r="E61" s="636"/>
      <c r="F61" s="636"/>
      <c r="G61" s="636"/>
      <c r="H61" s="636"/>
      <c r="I61" s="636"/>
    </row>
    <row r="62" spans="5:9" s="621" customFormat="1" ht="12.75">
      <c r="E62" s="636"/>
      <c r="F62" s="636"/>
      <c r="G62" s="636"/>
      <c r="H62" s="636"/>
      <c r="I62" s="636"/>
    </row>
    <row r="63" spans="5:9" s="621" customFormat="1" ht="12.75">
      <c r="E63" s="636"/>
      <c r="F63" s="636"/>
      <c r="G63" s="636"/>
      <c r="H63" s="636"/>
      <c r="I63" s="636"/>
    </row>
    <row r="64" spans="5:9" s="621" customFormat="1" ht="12.75">
      <c r="E64" s="636"/>
      <c r="F64" s="636"/>
      <c r="G64" s="636"/>
      <c r="H64" s="636"/>
      <c r="I64" s="636"/>
    </row>
    <row r="65" spans="5:9" s="621" customFormat="1" ht="12.75">
      <c r="E65" s="636"/>
      <c r="F65" s="636"/>
      <c r="G65" s="636"/>
      <c r="H65" s="636"/>
      <c r="I65" s="636"/>
    </row>
    <row r="66" spans="5:9" s="621" customFormat="1" ht="12.75">
      <c r="E66" s="636"/>
      <c r="F66" s="636"/>
      <c r="G66" s="636"/>
      <c r="H66" s="636"/>
      <c r="I66" s="636"/>
    </row>
    <row r="67" spans="5:9" s="621" customFormat="1" ht="12.75">
      <c r="E67" s="636"/>
      <c r="F67" s="636"/>
      <c r="G67" s="636"/>
      <c r="H67" s="636"/>
      <c r="I67" s="636"/>
    </row>
    <row r="68" spans="5:9" s="621" customFormat="1" ht="12.75">
      <c r="E68" s="636"/>
      <c r="F68" s="636"/>
      <c r="G68" s="636"/>
      <c r="H68" s="636"/>
      <c r="I68" s="636"/>
    </row>
    <row r="69" spans="5:9" s="621" customFormat="1" ht="12.75">
      <c r="E69" s="636"/>
      <c r="F69" s="636"/>
      <c r="G69" s="636"/>
      <c r="H69" s="636"/>
      <c r="I69" s="636"/>
    </row>
    <row r="70" spans="5:9" s="621" customFormat="1" ht="12.75">
      <c r="E70" s="636"/>
      <c r="F70" s="636"/>
      <c r="G70" s="636"/>
      <c r="H70" s="636"/>
      <c r="I70" s="636"/>
    </row>
    <row r="71" spans="5:9" s="621" customFormat="1" ht="12.75">
      <c r="E71" s="636"/>
      <c r="F71" s="636"/>
      <c r="G71" s="636"/>
      <c r="H71" s="636"/>
      <c r="I71" s="636"/>
    </row>
    <row r="72" spans="5:9" s="621" customFormat="1" ht="12.75">
      <c r="E72" s="636"/>
      <c r="F72" s="636"/>
      <c r="G72" s="636"/>
      <c r="H72" s="636"/>
      <c r="I72" s="636"/>
    </row>
    <row r="73" spans="5:9" s="621" customFormat="1" ht="12.75">
      <c r="E73" s="636"/>
      <c r="F73" s="636"/>
      <c r="G73" s="636"/>
      <c r="H73" s="636"/>
      <c r="I73" s="636"/>
    </row>
    <row r="74" spans="5:9" s="621" customFormat="1" ht="12.75">
      <c r="E74" s="636"/>
      <c r="F74" s="636"/>
      <c r="G74" s="636"/>
      <c r="H74" s="636"/>
      <c r="I74" s="636"/>
    </row>
    <row r="75" spans="5:9" s="621" customFormat="1" ht="12.75">
      <c r="E75" s="636"/>
      <c r="F75" s="636"/>
      <c r="G75" s="636"/>
      <c r="H75" s="636"/>
      <c r="I75" s="636"/>
    </row>
    <row r="76" spans="5:9" s="621" customFormat="1" ht="12.75">
      <c r="E76" s="636"/>
      <c r="F76" s="636"/>
      <c r="G76" s="636"/>
      <c r="H76" s="636"/>
      <c r="I76" s="636"/>
    </row>
    <row r="77" spans="5:9" s="621" customFormat="1" ht="12.75">
      <c r="E77" s="636"/>
      <c r="F77" s="636"/>
      <c r="G77" s="636"/>
      <c r="H77" s="636"/>
      <c r="I77" s="636"/>
    </row>
    <row r="78" spans="5:9" s="621" customFormat="1" ht="12.75">
      <c r="E78" s="636"/>
      <c r="F78" s="636"/>
      <c r="G78" s="636"/>
      <c r="H78" s="636"/>
      <c r="I78" s="636"/>
    </row>
    <row r="79" spans="5:9" s="621" customFormat="1" ht="12.75">
      <c r="E79" s="636"/>
      <c r="F79" s="636"/>
      <c r="G79" s="636"/>
      <c r="H79" s="636"/>
      <c r="I79" s="636"/>
    </row>
    <row r="80" spans="5:9" s="621" customFormat="1" ht="12.75">
      <c r="E80" s="636"/>
      <c r="F80" s="636"/>
      <c r="G80" s="636"/>
      <c r="H80" s="636"/>
      <c r="I80" s="636"/>
    </row>
    <row r="81" spans="5:9" s="621" customFormat="1" ht="12.75">
      <c r="E81" s="636"/>
      <c r="F81" s="636"/>
      <c r="G81" s="636"/>
      <c r="H81" s="636"/>
      <c r="I81" s="636"/>
    </row>
    <row r="82" spans="5:9" s="621" customFormat="1" ht="12.75">
      <c r="E82" s="636"/>
      <c r="F82" s="636"/>
      <c r="G82" s="636"/>
      <c r="H82" s="636"/>
      <c r="I82" s="636"/>
    </row>
    <row r="83" spans="5:9" s="621" customFormat="1" ht="12.75">
      <c r="E83" s="636"/>
      <c r="F83" s="636"/>
      <c r="G83" s="636"/>
      <c r="H83" s="636"/>
      <c r="I83" s="636"/>
    </row>
    <row r="84" spans="5:9" s="621" customFormat="1" ht="12.75">
      <c r="E84" s="636"/>
      <c r="F84" s="636"/>
      <c r="G84" s="636"/>
      <c r="H84" s="636"/>
      <c r="I84" s="636"/>
    </row>
    <row r="85" spans="5:9" s="621" customFormat="1" ht="12.75">
      <c r="E85" s="636"/>
      <c r="F85" s="636"/>
      <c r="G85" s="636"/>
      <c r="H85" s="636"/>
      <c r="I85" s="636"/>
    </row>
    <row r="86" spans="5:9" s="621" customFormat="1" ht="12.75">
      <c r="E86" s="636"/>
      <c r="F86" s="636"/>
      <c r="G86" s="636"/>
      <c r="H86" s="636"/>
      <c r="I86" s="636"/>
    </row>
    <row r="87" spans="5:9" s="621" customFormat="1" ht="12.75">
      <c r="E87" s="636"/>
      <c r="F87" s="636"/>
      <c r="G87" s="636"/>
      <c r="H87" s="636"/>
      <c r="I87" s="636"/>
    </row>
    <row r="88" spans="5:9" s="621" customFormat="1" ht="12.75">
      <c r="E88" s="636"/>
      <c r="F88" s="636"/>
      <c r="G88" s="636"/>
      <c r="H88" s="636"/>
      <c r="I88" s="636"/>
    </row>
    <row r="89" spans="5:9" s="621" customFormat="1" ht="12.75">
      <c r="E89" s="636"/>
      <c r="F89" s="636"/>
      <c r="G89" s="636"/>
      <c r="H89" s="636"/>
      <c r="I89" s="636"/>
    </row>
    <row r="90" spans="5:9" s="621" customFormat="1" ht="12.75">
      <c r="E90" s="636"/>
      <c r="F90" s="636"/>
      <c r="G90" s="636"/>
      <c r="H90" s="636"/>
      <c r="I90" s="636"/>
    </row>
    <row r="91" spans="5:9" s="621" customFormat="1" ht="12.75">
      <c r="E91" s="636"/>
      <c r="F91" s="636"/>
      <c r="G91" s="636"/>
      <c r="H91" s="636"/>
      <c r="I91" s="636"/>
    </row>
    <row r="92" spans="5:9" s="621" customFormat="1" ht="12.75">
      <c r="E92" s="636"/>
      <c r="F92" s="636"/>
      <c r="G92" s="636"/>
      <c r="H92" s="636"/>
      <c r="I92" s="636"/>
    </row>
    <row r="93" spans="5:9" s="621" customFormat="1" ht="12.75">
      <c r="E93" s="636"/>
      <c r="F93" s="636"/>
      <c r="G93" s="636"/>
      <c r="H93" s="636"/>
      <c r="I93" s="636"/>
    </row>
    <row r="94" spans="5:9" s="621" customFormat="1" ht="12.75">
      <c r="E94" s="636"/>
      <c r="F94" s="636"/>
      <c r="G94" s="636"/>
      <c r="H94" s="636"/>
      <c r="I94" s="636"/>
    </row>
    <row r="95" spans="5:9" s="621" customFormat="1" ht="12.75">
      <c r="E95" s="636"/>
      <c r="F95" s="636"/>
      <c r="G95" s="636"/>
      <c r="H95" s="636"/>
      <c r="I95" s="636"/>
    </row>
    <row r="96" spans="5:9" s="621" customFormat="1" ht="12.75">
      <c r="E96" s="636"/>
      <c r="F96" s="636"/>
      <c r="G96" s="636"/>
      <c r="H96" s="636"/>
      <c r="I96" s="636"/>
    </row>
    <row r="97" spans="5:9" s="621" customFormat="1" ht="12.75">
      <c r="E97" s="636"/>
      <c r="F97" s="636"/>
      <c r="G97" s="636"/>
      <c r="H97" s="636"/>
      <c r="I97" s="636"/>
    </row>
    <row r="98" spans="5:9" s="621" customFormat="1" ht="12.75">
      <c r="E98" s="636"/>
      <c r="F98" s="636"/>
      <c r="G98" s="636"/>
      <c r="H98" s="636"/>
      <c r="I98" s="636"/>
    </row>
    <row r="99" spans="5:9" s="621" customFormat="1" ht="12.75">
      <c r="E99" s="636"/>
      <c r="F99" s="636"/>
      <c r="G99" s="636"/>
      <c r="H99" s="636"/>
      <c r="I99" s="636"/>
    </row>
    <row r="100" spans="5:9" s="621" customFormat="1" ht="12.75">
      <c r="E100" s="636"/>
      <c r="F100" s="636"/>
      <c r="G100" s="636"/>
      <c r="H100" s="636"/>
      <c r="I100" s="636"/>
    </row>
    <row r="101" spans="5:9" s="621" customFormat="1" ht="12.75">
      <c r="E101" s="636"/>
      <c r="F101" s="636"/>
      <c r="G101" s="636"/>
      <c r="H101" s="636"/>
      <c r="I101" s="636"/>
    </row>
    <row r="102" spans="5:9" s="621" customFormat="1" ht="12.75">
      <c r="E102" s="636"/>
      <c r="F102" s="636"/>
      <c r="G102" s="636"/>
      <c r="H102" s="636"/>
      <c r="I102" s="636"/>
    </row>
    <row r="103" spans="5:9" s="621" customFormat="1" ht="12.75">
      <c r="E103" s="636"/>
      <c r="F103" s="636"/>
      <c r="G103" s="636"/>
      <c r="H103" s="636"/>
      <c r="I103" s="636"/>
    </row>
    <row r="104" spans="5:9" s="621" customFormat="1" ht="12.75">
      <c r="E104" s="636"/>
      <c r="F104" s="636"/>
      <c r="G104" s="636"/>
      <c r="H104" s="636"/>
      <c r="I104" s="636"/>
    </row>
    <row r="105" spans="5:9" s="621" customFormat="1" ht="12.75">
      <c r="E105" s="636"/>
      <c r="F105" s="636"/>
      <c r="G105" s="636"/>
      <c r="H105" s="636"/>
      <c r="I105" s="636"/>
    </row>
    <row r="106" spans="5:9" s="621" customFormat="1" ht="12.75">
      <c r="E106" s="636"/>
      <c r="F106" s="636"/>
      <c r="G106" s="636"/>
      <c r="H106" s="636"/>
      <c r="I106" s="636"/>
    </row>
    <row r="107" spans="5:9" s="621" customFormat="1" ht="12.75">
      <c r="E107" s="636"/>
      <c r="F107" s="636"/>
      <c r="G107" s="636"/>
      <c r="H107" s="636"/>
      <c r="I107" s="636"/>
    </row>
    <row r="108" spans="5:9" s="621" customFormat="1" ht="12.75">
      <c r="E108" s="636"/>
      <c r="F108" s="636"/>
      <c r="G108" s="636"/>
      <c r="H108" s="636"/>
      <c r="I108" s="636"/>
    </row>
    <row r="109" spans="5:9" s="621" customFormat="1" ht="12.75">
      <c r="E109" s="636"/>
      <c r="F109" s="636"/>
      <c r="G109" s="636"/>
      <c r="H109" s="636"/>
      <c r="I109" s="636"/>
    </row>
    <row r="110" spans="5:9" s="621" customFormat="1" ht="12.75">
      <c r="E110" s="636"/>
      <c r="F110" s="636"/>
      <c r="G110" s="636"/>
      <c r="H110" s="636"/>
      <c r="I110" s="636"/>
    </row>
    <row r="111" spans="5:9" s="621" customFormat="1" ht="12.75">
      <c r="E111" s="636"/>
      <c r="F111" s="636"/>
      <c r="G111" s="636"/>
      <c r="H111" s="636"/>
      <c r="I111" s="636"/>
    </row>
    <row r="112" spans="5:9" s="621" customFormat="1" ht="12.75">
      <c r="E112" s="636"/>
      <c r="F112" s="636"/>
      <c r="G112" s="636"/>
      <c r="H112" s="636"/>
      <c r="I112" s="636"/>
    </row>
    <row r="113" spans="5:9" s="621" customFormat="1" ht="12.75">
      <c r="E113" s="636"/>
      <c r="F113" s="636"/>
      <c r="G113" s="636"/>
      <c r="H113" s="636"/>
      <c r="I113" s="636"/>
    </row>
    <row r="114" spans="5:9" s="621" customFormat="1" ht="12.75">
      <c r="E114" s="636"/>
      <c r="F114" s="636"/>
      <c r="G114" s="636"/>
      <c r="H114" s="636"/>
      <c r="I114" s="636"/>
    </row>
    <row r="115" spans="5:9" s="621" customFormat="1" ht="12.75">
      <c r="E115" s="636"/>
      <c r="F115" s="636"/>
      <c r="G115" s="636"/>
      <c r="H115" s="636"/>
      <c r="I115" s="636"/>
    </row>
    <row r="116" spans="5:9" s="621" customFormat="1" ht="12.75">
      <c r="E116" s="636"/>
      <c r="F116" s="636"/>
      <c r="G116" s="636"/>
      <c r="H116" s="636"/>
      <c r="I116" s="636"/>
    </row>
    <row r="117" spans="5:9" s="621" customFormat="1" ht="12.75">
      <c r="E117" s="636"/>
      <c r="F117" s="636"/>
      <c r="G117" s="636"/>
      <c r="H117" s="636"/>
      <c r="I117" s="636"/>
    </row>
    <row r="118" spans="5:9" s="621" customFormat="1" ht="12.75">
      <c r="E118" s="636"/>
      <c r="F118" s="636"/>
      <c r="G118" s="636"/>
      <c r="H118" s="636"/>
      <c r="I118" s="636"/>
    </row>
    <row r="119" spans="5:9" s="621" customFormat="1" ht="12.75">
      <c r="E119" s="636"/>
      <c r="F119" s="636"/>
      <c r="G119" s="636"/>
      <c r="H119" s="636"/>
      <c r="I119" s="636"/>
    </row>
    <row r="120" spans="5:9" s="621" customFormat="1" ht="12.75">
      <c r="E120" s="636"/>
      <c r="F120" s="636"/>
      <c r="G120" s="636"/>
      <c r="H120" s="636"/>
      <c r="I120" s="636"/>
    </row>
    <row r="121" spans="5:9" s="621" customFormat="1" ht="12.75">
      <c r="E121" s="636"/>
      <c r="F121" s="636"/>
      <c r="G121" s="636"/>
      <c r="H121" s="636"/>
      <c r="I121" s="636"/>
    </row>
    <row r="122" spans="5:9" s="621" customFormat="1" ht="12.75">
      <c r="E122" s="636"/>
      <c r="F122" s="636"/>
      <c r="G122" s="636"/>
      <c r="H122" s="636"/>
      <c r="I122" s="636"/>
    </row>
    <row r="123" spans="5:9" s="621" customFormat="1" ht="12.75">
      <c r="E123" s="636"/>
      <c r="F123" s="636"/>
      <c r="G123" s="636"/>
      <c r="H123" s="636"/>
      <c r="I123" s="636"/>
    </row>
    <row r="124" spans="5:9" s="621" customFormat="1" ht="12.75">
      <c r="E124" s="636"/>
      <c r="F124" s="636"/>
      <c r="G124" s="636"/>
      <c r="H124" s="636"/>
      <c r="I124" s="636"/>
    </row>
    <row r="125" spans="5:9" s="621" customFormat="1" ht="12.75">
      <c r="E125" s="636"/>
      <c r="F125" s="636"/>
      <c r="G125" s="636"/>
      <c r="H125" s="636"/>
      <c r="I125" s="636"/>
    </row>
    <row r="126" spans="5:9" s="621" customFormat="1" ht="12.75">
      <c r="E126" s="636"/>
      <c r="F126" s="636"/>
      <c r="G126" s="636"/>
      <c r="H126" s="636"/>
      <c r="I126" s="636"/>
    </row>
    <row r="127" spans="5:9" s="621" customFormat="1" ht="12.75">
      <c r="E127" s="636"/>
      <c r="F127" s="636"/>
      <c r="G127" s="636"/>
      <c r="H127" s="636"/>
      <c r="I127" s="636"/>
    </row>
    <row r="128" spans="5:9" s="621" customFormat="1" ht="12.75">
      <c r="E128" s="636"/>
      <c r="F128" s="636"/>
      <c r="G128" s="636"/>
      <c r="H128" s="636"/>
      <c r="I128" s="636"/>
    </row>
    <row r="129" spans="5:9" s="621" customFormat="1" ht="12.75">
      <c r="E129" s="636"/>
      <c r="F129" s="636"/>
      <c r="G129" s="636"/>
      <c r="H129" s="636"/>
      <c r="I129" s="636"/>
    </row>
    <row r="130" spans="5:9" s="621" customFormat="1" ht="12.75">
      <c r="E130" s="636"/>
      <c r="F130" s="636"/>
      <c r="G130" s="636"/>
      <c r="H130" s="636"/>
      <c r="I130" s="636"/>
    </row>
    <row r="131" spans="5:9" s="621" customFormat="1" ht="12.75">
      <c r="E131" s="636"/>
      <c r="F131" s="636"/>
      <c r="G131" s="636"/>
      <c r="H131" s="636"/>
      <c r="I131" s="636"/>
    </row>
    <row r="132" spans="5:9" s="621" customFormat="1" ht="12.75">
      <c r="E132" s="636"/>
      <c r="F132" s="636"/>
      <c r="G132" s="636"/>
      <c r="H132" s="636"/>
      <c r="I132" s="636"/>
    </row>
    <row r="133" spans="5:9" s="621" customFormat="1" ht="12.75">
      <c r="E133" s="636"/>
      <c r="F133" s="636"/>
      <c r="G133" s="636"/>
      <c r="H133" s="636"/>
      <c r="I133" s="636"/>
    </row>
    <row r="134" spans="5:9" s="621" customFormat="1" ht="12.75">
      <c r="E134" s="636"/>
      <c r="F134" s="636"/>
      <c r="G134" s="636"/>
      <c r="H134" s="636"/>
      <c r="I134" s="636"/>
    </row>
    <row r="135" spans="5:9" s="621" customFormat="1" ht="12.75">
      <c r="E135" s="636"/>
      <c r="F135" s="636"/>
      <c r="G135" s="636"/>
      <c r="H135" s="636"/>
      <c r="I135" s="636"/>
    </row>
    <row r="136" spans="5:9" s="621" customFormat="1" ht="12.75">
      <c r="E136" s="636"/>
      <c r="F136" s="636"/>
      <c r="G136" s="636"/>
      <c r="H136" s="636"/>
      <c r="I136" s="636"/>
    </row>
    <row r="137" spans="5:9" s="621" customFormat="1" ht="12.75">
      <c r="E137" s="636"/>
      <c r="F137" s="636"/>
      <c r="G137" s="636"/>
      <c r="H137" s="636"/>
      <c r="I137" s="636"/>
    </row>
    <row r="138" spans="5:9" s="621" customFormat="1" ht="12.75">
      <c r="E138" s="636"/>
      <c r="F138" s="636"/>
      <c r="G138" s="636"/>
      <c r="H138" s="636"/>
      <c r="I138" s="636"/>
    </row>
    <row r="139" spans="5:9" s="621" customFormat="1" ht="12.75">
      <c r="E139" s="636"/>
      <c r="F139" s="636"/>
      <c r="G139" s="636"/>
      <c r="H139" s="636"/>
      <c r="I139" s="636"/>
    </row>
    <row r="140" spans="5:9" s="621" customFormat="1" ht="12.75">
      <c r="E140" s="636"/>
      <c r="F140" s="636"/>
      <c r="G140" s="636"/>
      <c r="H140" s="636"/>
      <c r="I140" s="636"/>
    </row>
    <row r="141" spans="5:9" s="621" customFormat="1" ht="12.75">
      <c r="E141" s="636"/>
      <c r="F141" s="636"/>
      <c r="G141" s="636"/>
      <c r="H141" s="636"/>
      <c r="I141" s="636"/>
    </row>
    <row r="142" spans="5:9" s="621" customFormat="1" ht="12.75">
      <c r="E142" s="636"/>
      <c r="F142" s="636"/>
      <c r="G142" s="636"/>
      <c r="H142" s="636"/>
      <c r="I142" s="636"/>
    </row>
    <row r="143" spans="5:9" s="621" customFormat="1" ht="12.75">
      <c r="E143" s="636"/>
      <c r="F143" s="636"/>
      <c r="G143" s="636"/>
      <c r="H143" s="636"/>
      <c r="I143" s="636"/>
    </row>
    <row r="144" spans="5:9" s="621" customFormat="1" ht="12.75">
      <c r="E144" s="636"/>
      <c r="F144" s="636"/>
      <c r="G144" s="636"/>
      <c r="H144" s="636"/>
      <c r="I144" s="636"/>
    </row>
    <row r="145" spans="5:9" s="621" customFormat="1" ht="12.75">
      <c r="E145" s="636"/>
      <c r="F145" s="636"/>
      <c r="G145" s="636"/>
      <c r="H145" s="636"/>
      <c r="I145" s="636"/>
    </row>
    <row r="146" spans="5:9" s="621" customFormat="1" ht="12.75">
      <c r="E146" s="636"/>
      <c r="F146" s="636"/>
      <c r="G146" s="636"/>
      <c r="H146" s="636"/>
      <c r="I146" s="636"/>
    </row>
    <row r="147" spans="5:9" s="621" customFormat="1" ht="12.75">
      <c r="E147" s="636"/>
      <c r="F147" s="636"/>
      <c r="G147" s="636"/>
      <c r="H147" s="636"/>
      <c r="I147" s="636"/>
    </row>
    <row r="148" spans="5:9" s="621" customFormat="1" ht="12.75">
      <c r="E148" s="636"/>
      <c r="F148" s="636"/>
      <c r="G148" s="636"/>
      <c r="H148" s="636"/>
      <c r="I148" s="636"/>
    </row>
    <row r="149" spans="5:9" s="621" customFormat="1" ht="12.75">
      <c r="E149" s="636"/>
      <c r="F149" s="636"/>
      <c r="G149" s="636"/>
      <c r="H149" s="636"/>
      <c r="I149" s="636"/>
    </row>
    <row r="150" spans="5:9" s="621" customFormat="1" ht="12.75">
      <c r="E150" s="636"/>
      <c r="F150" s="636"/>
      <c r="G150" s="636"/>
      <c r="H150" s="636"/>
      <c r="I150" s="636"/>
    </row>
    <row r="151" spans="5:9" s="621" customFormat="1" ht="12.75">
      <c r="E151" s="636"/>
      <c r="F151" s="636"/>
      <c r="G151" s="636"/>
      <c r="H151" s="636"/>
      <c r="I151" s="636"/>
    </row>
    <row r="152" spans="5:9" s="621" customFormat="1" ht="12.75">
      <c r="E152" s="636"/>
      <c r="F152" s="636"/>
      <c r="G152" s="636"/>
      <c r="H152" s="636"/>
      <c r="I152" s="636"/>
    </row>
    <row r="153" spans="5:9" s="621" customFormat="1" ht="12.75">
      <c r="E153" s="636"/>
      <c r="F153" s="636"/>
      <c r="G153" s="636"/>
      <c r="H153" s="636"/>
      <c r="I153" s="636"/>
    </row>
    <row r="154" spans="5:9" s="621" customFormat="1" ht="12.75">
      <c r="E154" s="636"/>
      <c r="F154" s="636"/>
      <c r="G154" s="636"/>
      <c r="H154" s="636"/>
      <c r="I154" s="636"/>
    </row>
    <row r="155" spans="5:9" s="621" customFormat="1" ht="12.75">
      <c r="E155" s="636"/>
      <c r="F155" s="636"/>
      <c r="G155" s="636"/>
      <c r="H155" s="636"/>
      <c r="I155" s="636"/>
    </row>
    <row r="156" spans="5:9" s="621" customFormat="1" ht="12.75">
      <c r="E156" s="636"/>
      <c r="F156" s="636"/>
      <c r="G156" s="636"/>
      <c r="H156" s="636"/>
      <c r="I156" s="636"/>
    </row>
    <row r="157" spans="5:9" s="621" customFormat="1" ht="12.75">
      <c r="E157" s="636"/>
      <c r="F157" s="636"/>
      <c r="G157" s="636"/>
      <c r="H157" s="636"/>
      <c r="I157" s="636"/>
    </row>
    <row r="158" spans="5:9" s="621" customFormat="1" ht="12.75">
      <c r="E158" s="636"/>
      <c r="F158" s="636"/>
      <c r="G158" s="636"/>
      <c r="H158" s="636"/>
      <c r="I158" s="636"/>
    </row>
    <row r="159" spans="5:9" s="621" customFormat="1" ht="12.75">
      <c r="E159" s="636"/>
      <c r="F159" s="636"/>
      <c r="G159" s="636"/>
      <c r="H159" s="636"/>
      <c r="I159" s="636"/>
    </row>
    <row r="160" spans="5:9" s="621" customFormat="1" ht="12.75">
      <c r="E160" s="636"/>
      <c r="F160" s="636"/>
      <c r="G160" s="636"/>
      <c r="H160" s="636"/>
      <c r="I160" s="636"/>
    </row>
    <row r="161" spans="5:9" s="621" customFormat="1" ht="12.75">
      <c r="E161" s="636"/>
      <c r="F161" s="636"/>
      <c r="G161" s="636"/>
      <c r="H161" s="636"/>
      <c r="I161" s="636"/>
    </row>
    <row r="162" spans="5:9" s="621" customFormat="1" ht="12.75">
      <c r="E162" s="636"/>
      <c r="F162" s="636"/>
      <c r="G162" s="636"/>
      <c r="H162" s="636"/>
      <c r="I162" s="636"/>
    </row>
    <row r="163" spans="5:9" s="621" customFormat="1" ht="12.75">
      <c r="E163" s="636"/>
      <c r="F163" s="636"/>
      <c r="G163" s="636"/>
      <c r="H163" s="636"/>
      <c r="I163" s="636"/>
    </row>
    <row r="164" spans="5:9" s="621" customFormat="1" ht="12.75">
      <c r="E164" s="636"/>
      <c r="F164" s="636"/>
      <c r="G164" s="636"/>
      <c r="H164" s="636"/>
      <c r="I164" s="636"/>
    </row>
    <row r="165" spans="5:9" s="621" customFormat="1" ht="12.75">
      <c r="E165" s="636"/>
      <c r="F165" s="636"/>
      <c r="G165" s="636"/>
      <c r="H165" s="636"/>
      <c r="I165" s="636"/>
    </row>
    <row r="166" spans="5:9" s="621" customFormat="1" ht="12.75">
      <c r="E166" s="636"/>
      <c r="F166" s="636"/>
      <c r="G166" s="636"/>
      <c r="H166" s="636"/>
      <c r="I166" s="636"/>
    </row>
    <row r="167" spans="5:9" s="621" customFormat="1" ht="12.75">
      <c r="E167" s="636"/>
      <c r="F167" s="636"/>
      <c r="G167" s="636"/>
      <c r="H167" s="636"/>
      <c r="I167" s="636"/>
    </row>
    <row r="168" spans="5:9" s="621" customFormat="1" ht="12.75">
      <c r="E168" s="636"/>
      <c r="F168" s="636"/>
      <c r="G168" s="636"/>
      <c r="H168" s="636"/>
      <c r="I168" s="636"/>
    </row>
    <row r="169" spans="5:9" s="621" customFormat="1" ht="12.75">
      <c r="E169" s="636"/>
      <c r="F169" s="636"/>
      <c r="G169" s="636"/>
      <c r="H169" s="636"/>
      <c r="I169" s="636"/>
    </row>
    <row r="170" spans="5:9" s="621" customFormat="1" ht="12.75">
      <c r="E170" s="636"/>
      <c r="F170" s="636"/>
      <c r="G170" s="636"/>
      <c r="H170" s="636"/>
      <c r="I170" s="636"/>
    </row>
    <row r="171" spans="5:9" s="621" customFormat="1" ht="12.75">
      <c r="E171" s="636"/>
      <c r="F171" s="636"/>
      <c r="G171" s="636"/>
      <c r="H171" s="636"/>
      <c r="I171" s="636"/>
    </row>
    <row r="172" spans="5:9" s="621" customFormat="1" ht="12.75">
      <c r="E172" s="636"/>
      <c r="F172" s="636"/>
      <c r="G172" s="636"/>
      <c r="H172" s="636"/>
      <c r="I172" s="636"/>
    </row>
    <row r="173" spans="5:9" s="621" customFormat="1" ht="12.75">
      <c r="E173" s="636"/>
      <c r="F173" s="636"/>
      <c r="G173" s="636"/>
      <c r="H173" s="636"/>
      <c r="I173" s="636"/>
    </row>
    <row r="174" spans="5:9" s="621" customFormat="1" ht="12.75">
      <c r="E174" s="636"/>
      <c r="F174" s="636"/>
      <c r="G174" s="636"/>
      <c r="H174" s="636"/>
      <c r="I174" s="636"/>
    </row>
    <row r="175" spans="5:9" s="621" customFormat="1" ht="12.75">
      <c r="E175" s="636"/>
      <c r="F175" s="636"/>
      <c r="G175" s="636"/>
      <c r="H175" s="636"/>
      <c r="I175" s="636"/>
    </row>
    <row r="176" spans="5:9" s="621" customFormat="1" ht="12.75">
      <c r="E176" s="636"/>
      <c r="F176" s="636"/>
      <c r="G176" s="636"/>
      <c r="H176" s="636"/>
      <c r="I176" s="636"/>
    </row>
    <row r="177" spans="5:9" s="621" customFormat="1" ht="12.75">
      <c r="E177" s="636"/>
      <c r="F177" s="636"/>
      <c r="G177" s="636"/>
      <c r="H177" s="636"/>
      <c r="I177" s="636"/>
    </row>
    <row r="178" spans="5:9" s="621" customFormat="1" ht="12.75">
      <c r="E178" s="636"/>
      <c r="F178" s="636"/>
      <c r="G178" s="636"/>
      <c r="H178" s="636"/>
      <c r="I178" s="636"/>
    </row>
    <row r="179" spans="5:9" s="621" customFormat="1" ht="12.75">
      <c r="E179" s="636"/>
      <c r="F179" s="636"/>
      <c r="G179" s="636"/>
      <c r="H179" s="636"/>
      <c r="I179" s="636"/>
    </row>
    <row r="180" spans="5:9" s="621" customFormat="1" ht="12.75">
      <c r="E180" s="636"/>
      <c r="F180" s="636"/>
      <c r="G180" s="636"/>
      <c r="H180" s="636"/>
      <c r="I180" s="636"/>
    </row>
    <row r="181" spans="5:9" s="621" customFormat="1" ht="12.75">
      <c r="E181" s="636"/>
      <c r="F181" s="636"/>
      <c r="G181" s="636"/>
      <c r="H181" s="636"/>
      <c r="I181" s="636"/>
    </row>
    <row r="182" spans="5:9" s="621" customFormat="1" ht="12.75">
      <c r="E182" s="636"/>
      <c r="F182" s="636"/>
      <c r="G182" s="636"/>
      <c r="H182" s="636"/>
      <c r="I182" s="636"/>
    </row>
    <row r="183" spans="5:9" s="621" customFormat="1" ht="12.75">
      <c r="E183" s="636"/>
      <c r="F183" s="636"/>
      <c r="G183" s="636"/>
      <c r="H183" s="636"/>
      <c r="I183" s="636"/>
    </row>
    <row r="184" spans="5:9" s="621" customFormat="1" ht="12.75">
      <c r="E184" s="636"/>
      <c r="F184" s="636"/>
      <c r="G184" s="636"/>
      <c r="H184" s="636"/>
      <c r="I184" s="636"/>
    </row>
    <row r="185" spans="5:9" s="621" customFormat="1" ht="12.75">
      <c r="E185" s="636"/>
      <c r="F185" s="636"/>
      <c r="G185" s="636"/>
      <c r="H185" s="636"/>
      <c r="I185" s="636"/>
    </row>
    <row r="186" spans="5:9" s="621" customFormat="1" ht="12.75">
      <c r="E186" s="636"/>
      <c r="F186" s="636"/>
      <c r="G186" s="636"/>
      <c r="H186" s="636"/>
      <c r="I186" s="636"/>
    </row>
    <row r="187" spans="5:9" s="621" customFormat="1" ht="12.75">
      <c r="E187" s="636"/>
      <c r="F187" s="636"/>
      <c r="G187" s="636"/>
      <c r="H187" s="636"/>
      <c r="I187" s="636"/>
    </row>
    <row r="188" spans="5:9" s="621" customFormat="1" ht="12.75">
      <c r="E188" s="636"/>
      <c r="F188" s="636"/>
      <c r="G188" s="636"/>
      <c r="H188" s="636"/>
      <c r="I188" s="636"/>
    </row>
    <row r="189" spans="5:9" s="621" customFormat="1" ht="12.75">
      <c r="E189" s="636"/>
      <c r="F189" s="636"/>
      <c r="G189" s="636"/>
      <c r="H189" s="636"/>
      <c r="I189" s="636"/>
    </row>
    <row r="190" spans="5:9" s="621" customFormat="1" ht="12.75">
      <c r="E190" s="636"/>
      <c r="F190" s="636"/>
      <c r="G190" s="636"/>
      <c r="H190" s="636"/>
      <c r="I190" s="636"/>
    </row>
    <row r="191" spans="5:9" s="621" customFormat="1" ht="12.75">
      <c r="E191" s="636"/>
      <c r="F191" s="636"/>
      <c r="G191" s="636"/>
      <c r="H191" s="636"/>
      <c r="I191" s="636"/>
    </row>
    <row r="192" spans="5:9" s="621" customFormat="1" ht="12.75">
      <c r="E192" s="636"/>
      <c r="F192" s="636"/>
      <c r="G192" s="636"/>
      <c r="H192" s="636"/>
      <c r="I192" s="636"/>
    </row>
    <row r="193" spans="2:58" s="635" customFormat="1" ht="12.75">
      <c r="B193" s="632"/>
      <c r="C193" s="633"/>
      <c r="D193" s="634"/>
      <c r="E193" s="625"/>
      <c r="F193" s="625"/>
      <c r="G193" s="625"/>
      <c r="H193" s="625"/>
      <c r="I193" s="625"/>
      <c r="N193" s="619"/>
      <c r="O193" s="621"/>
      <c r="P193" s="621"/>
      <c r="Q193" s="621"/>
      <c r="R193" s="621"/>
      <c r="S193" s="621"/>
      <c r="T193" s="621"/>
      <c r="U193" s="621"/>
      <c r="V193" s="621"/>
      <c r="W193" s="621"/>
      <c r="X193" s="621"/>
      <c r="Y193" s="621"/>
      <c r="Z193" s="621"/>
      <c r="AA193" s="621"/>
      <c r="AB193" s="621"/>
      <c r="AC193" s="621"/>
      <c r="AD193" s="621"/>
      <c r="AE193" s="621"/>
      <c r="AF193" s="621"/>
      <c r="AG193" s="621"/>
      <c r="AH193" s="621"/>
      <c r="AI193" s="621"/>
      <c r="AJ193" s="621"/>
      <c r="AK193" s="621"/>
      <c r="AL193" s="621"/>
      <c r="AM193" s="621"/>
      <c r="AN193" s="621"/>
      <c r="AO193" s="621"/>
      <c r="AP193" s="621"/>
      <c r="AQ193" s="621"/>
      <c r="AR193" s="621"/>
      <c r="AS193" s="621"/>
      <c r="AT193" s="621"/>
      <c r="AU193" s="621"/>
      <c r="AV193" s="621"/>
      <c r="AW193" s="621"/>
      <c r="AX193" s="621"/>
      <c r="AY193" s="621"/>
      <c r="AZ193" s="621"/>
      <c r="BA193" s="621"/>
      <c r="BB193" s="621"/>
      <c r="BC193" s="621"/>
      <c r="BD193" s="621"/>
      <c r="BE193" s="621"/>
      <c r="BF193" s="621"/>
    </row>
    <row r="194" spans="14:58" ht="12.75">
      <c r="N194" s="619"/>
      <c r="O194" s="621"/>
      <c r="P194" s="621"/>
      <c r="Q194" s="621"/>
      <c r="R194" s="621"/>
      <c r="S194" s="621"/>
      <c r="T194" s="621"/>
      <c r="U194" s="621"/>
      <c r="V194" s="621"/>
      <c r="W194" s="621"/>
      <c r="X194" s="621"/>
      <c r="Y194" s="621"/>
      <c r="Z194" s="621"/>
      <c r="AA194" s="621"/>
      <c r="AB194" s="621"/>
      <c r="AC194" s="621"/>
      <c r="AD194" s="621"/>
      <c r="AE194" s="621"/>
      <c r="AF194" s="621"/>
      <c r="AG194" s="621"/>
      <c r="AH194" s="621"/>
      <c r="AI194" s="621"/>
      <c r="AJ194" s="621"/>
      <c r="AK194" s="621"/>
      <c r="AL194" s="621"/>
      <c r="AM194" s="621"/>
      <c r="AN194" s="621"/>
      <c r="AO194" s="621"/>
      <c r="AP194" s="621"/>
      <c r="AQ194" s="621"/>
      <c r="AR194" s="621"/>
      <c r="AS194" s="621"/>
      <c r="AT194" s="621"/>
      <c r="AU194" s="621"/>
      <c r="AV194" s="621"/>
      <c r="AW194" s="621"/>
      <c r="AX194" s="621"/>
      <c r="AY194" s="621"/>
      <c r="AZ194" s="621"/>
      <c r="BA194" s="621"/>
      <c r="BB194" s="621"/>
      <c r="BC194" s="621"/>
      <c r="BD194" s="621"/>
      <c r="BE194" s="621"/>
      <c r="BF194" s="621"/>
    </row>
    <row r="195" spans="14:58" ht="12.75">
      <c r="N195" s="619"/>
      <c r="O195" s="621"/>
      <c r="P195" s="621"/>
      <c r="Q195" s="621"/>
      <c r="R195" s="621"/>
      <c r="S195" s="621"/>
      <c r="T195" s="621"/>
      <c r="U195" s="621"/>
      <c r="V195" s="621"/>
      <c r="W195" s="621"/>
      <c r="X195" s="621"/>
      <c r="Y195" s="621"/>
      <c r="Z195" s="621"/>
      <c r="AA195" s="621"/>
      <c r="AB195" s="621"/>
      <c r="AC195" s="621"/>
      <c r="AD195" s="621"/>
      <c r="AE195" s="621"/>
      <c r="AF195" s="621"/>
      <c r="AG195" s="621"/>
      <c r="AH195" s="621"/>
      <c r="AI195" s="621"/>
      <c r="AJ195" s="621"/>
      <c r="AK195" s="621"/>
      <c r="AL195" s="621"/>
      <c r="AM195" s="621"/>
      <c r="AN195" s="621"/>
      <c r="AO195" s="621"/>
      <c r="AP195" s="621"/>
      <c r="AQ195" s="621"/>
      <c r="AR195" s="621"/>
      <c r="AS195" s="621"/>
      <c r="AT195" s="621"/>
      <c r="AU195" s="621"/>
      <c r="AV195" s="621"/>
      <c r="AW195" s="621"/>
      <c r="AX195" s="621"/>
      <c r="AY195" s="621"/>
      <c r="AZ195" s="621"/>
      <c r="BA195" s="621"/>
      <c r="BB195" s="621"/>
      <c r="BC195" s="621"/>
      <c r="BD195" s="621"/>
      <c r="BE195" s="621"/>
      <c r="BF195" s="621"/>
    </row>
    <row r="196" spans="14:58" ht="12.75">
      <c r="N196" s="619"/>
      <c r="O196" s="621"/>
      <c r="P196" s="621"/>
      <c r="Q196" s="621"/>
      <c r="R196" s="621"/>
      <c r="S196" s="621"/>
      <c r="T196" s="621"/>
      <c r="U196" s="621"/>
      <c r="V196" s="621"/>
      <c r="W196" s="621"/>
      <c r="X196" s="621"/>
      <c r="Y196" s="621"/>
      <c r="Z196" s="621"/>
      <c r="AA196" s="621"/>
      <c r="AB196" s="621"/>
      <c r="AC196" s="621"/>
      <c r="AD196" s="621"/>
      <c r="AE196" s="621"/>
      <c r="AF196" s="621"/>
      <c r="AG196" s="621"/>
      <c r="AH196" s="621"/>
      <c r="AI196" s="621"/>
      <c r="AJ196" s="621"/>
      <c r="AK196" s="621"/>
      <c r="AL196" s="621"/>
      <c r="AM196" s="621"/>
      <c r="AN196" s="621"/>
      <c r="AO196" s="621"/>
      <c r="AP196" s="621"/>
      <c r="AQ196" s="621"/>
      <c r="AR196" s="621"/>
      <c r="AS196" s="621"/>
      <c r="AT196" s="621"/>
      <c r="AU196" s="621"/>
      <c r="AV196" s="621"/>
      <c r="AW196" s="621"/>
      <c r="AX196" s="621"/>
      <c r="AY196" s="621"/>
      <c r="AZ196" s="621"/>
      <c r="BA196" s="621"/>
      <c r="BB196" s="621"/>
      <c r="BC196" s="621"/>
      <c r="BD196" s="621"/>
      <c r="BE196" s="621"/>
      <c r="BF196" s="621"/>
    </row>
    <row r="197" spans="14:58" ht="12.75">
      <c r="N197" s="619"/>
      <c r="O197" s="621"/>
      <c r="P197" s="621"/>
      <c r="Q197" s="621"/>
      <c r="R197" s="621"/>
      <c r="S197" s="621"/>
      <c r="T197" s="621"/>
      <c r="U197" s="621"/>
      <c r="V197" s="621"/>
      <c r="W197" s="621"/>
      <c r="X197" s="621"/>
      <c r="Y197" s="621"/>
      <c r="Z197" s="621"/>
      <c r="AA197" s="621"/>
      <c r="AB197" s="621"/>
      <c r="AC197" s="621"/>
      <c r="AD197" s="621"/>
      <c r="AE197" s="621"/>
      <c r="AF197" s="621"/>
      <c r="AG197" s="621"/>
      <c r="AH197" s="621"/>
      <c r="AI197" s="621"/>
      <c r="AJ197" s="621"/>
      <c r="AK197" s="621"/>
      <c r="AL197" s="621"/>
      <c r="AM197" s="621"/>
      <c r="AN197" s="621"/>
      <c r="AO197" s="621"/>
      <c r="AP197" s="621"/>
      <c r="AQ197" s="621"/>
      <c r="AR197" s="621"/>
      <c r="AS197" s="621"/>
      <c r="AT197" s="621"/>
      <c r="AU197" s="621"/>
      <c r="AV197" s="621"/>
      <c r="AW197" s="621"/>
      <c r="AX197" s="621"/>
      <c r="AY197" s="621"/>
      <c r="AZ197" s="621"/>
      <c r="BA197" s="621"/>
      <c r="BB197" s="621"/>
      <c r="BC197" s="621"/>
      <c r="BD197" s="621"/>
      <c r="BE197" s="621"/>
      <c r="BF197" s="621"/>
    </row>
    <row r="198" spans="14:58" ht="12.75">
      <c r="N198" s="619"/>
      <c r="O198" s="621"/>
      <c r="P198" s="621"/>
      <c r="Q198" s="621"/>
      <c r="R198" s="621"/>
      <c r="S198" s="621"/>
      <c r="T198" s="621"/>
      <c r="U198" s="621"/>
      <c r="V198" s="621"/>
      <c r="W198" s="621"/>
      <c r="X198" s="621"/>
      <c r="Y198" s="621"/>
      <c r="Z198" s="621"/>
      <c r="AA198" s="621"/>
      <c r="AB198" s="621"/>
      <c r="AC198" s="621"/>
      <c r="AD198" s="621"/>
      <c r="AE198" s="621"/>
      <c r="AF198" s="621"/>
      <c r="AG198" s="621"/>
      <c r="AH198" s="621"/>
      <c r="AI198" s="621"/>
      <c r="AJ198" s="621"/>
      <c r="AK198" s="621"/>
      <c r="AL198" s="621"/>
      <c r="AM198" s="621"/>
      <c r="AN198" s="621"/>
      <c r="AO198" s="621"/>
      <c r="AP198" s="621"/>
      <c r="AQ198" s="621"/>
      <c r="AR198" s="621"/>
      <c r="AS198" s="621"/>
      <c r="AT198" s="621"/>
      <c r="AU198" s="621"/>
      <c r="AV198" s="621"/>
      <c r="AW198" s="621"/>
      <c r="AX198" s="621"/>
      <c r="AY198" s="621"/>
      <c r="AZ198" s="621"/>
      <c r="BA198" s="621"/>
      <c r="BB198" s="621"/>
      <c r="BC198" s="621"/>
      <c r="BD198" s="621"/>
      <c r="BE198" s="621"/>
      <c r="BF198" s="621"/>
    </row>
    <row r="199" spans="14:58" ht="12.75">
      <c r="N199" s="619"/>
      <c r="O199" s="621"/>
      <c r="P199" s="621"/>
      <c r="Q199" s="621"/>
      <c r="R199" s="621"/>
      <c r="S199" s="621"/>
      <c r="T199" s="621"/>
      <c r="U199" s="621"/>
      <c r="V199" s="621"/>
      <c r="W199" s="621"/>
      <c r="X199" s="621"/>
      <c r="Y199" s="621"/>
      <c r="Z199" s="621"/>
      <c r="AA199" s="621"/>
      <c r="AB199" s="621"/>
      <c r="AC199" s="621"/>
      <c r="AD199" s="621"/>
      <c r="AE199" s="621"/>
      <c r="AF199" s="621"/>
      <c r="AG199" s="621"/>
      <c r="AH199" s="621"/>
      <c r="AI199" s="621"/>
      <c r="AJ199" s="621"/>
      <c r="AK199" s="621"/>
      <c r="AL199" s="621"/>
      <c r="AM199" s="621"/>
      <c r="AN199" s="621"/>
      <c r="AO199" s="621"/>
      <c r="AP199" s="621"/>
      <c r="AQ199" s="621"/>
      <c r="AR199" s="621"/>
      <c r="AS199" s="621"/>
      <c r="AT199" s="621"/>
      <c r="AU199" s="621"/>
      <c r="AV199" s="621"/>
      <c r="AW199" s="621"/>
      <c r="AX199" s="621"/>
      <c r="AY199" s="621"/>
      <c r="AZ199" s="621"/>
      <c r="BA199" s="621"/>
      <c r="BB199" s="621"/>
      <c r="BC199" s="621"/>
      <c r="BD199" s="621"/>
      <c r="BE199" s="621"/>
      <c r="BF199" s="621"/>
    </row>
    <row r="200" spans="14:58" ht="12.75">
      <c r="N200" s="619"/>
      <c r="O200" s="621"/>
      <c r="P200" s="621"/>
      <c r="Q200" s="621"/>
      <c r="R200" s="621"/>
      <c r="S200" s="621"/>
      <c r="T200" s="621"/>
      <c r="U200" s="621"/>
      <c r="V200" s="621"/>
      <c r="W200" s="621"/>
      <c r="X200" s="621"/>
      <c r="Y200" s="621"/>
      <c r="Z200" s="621"/>
      <c r="AA200" s="621"/>
      <c r="AB200" s="621"/>
      <c r="AC200" s="621"/>
      <c r="AD200" s="621"/>
      <c r="AE200" s="621"/>
      <c r="AF200" s="621"/>
      <c r="AG200" s="621"/>
      <c r="AH200" s="621"/>
      <c r="AI200" s="621"/>
      <c r="AJ200" s="621"/>
      <c r="AK200" s="621"/>
      <c r="AL200" s="621"/>
      <c r="AM200" s="621"/>
      <c r="AN200" s="621"/>
      <c r="AO200" s="621"/>
      <c r="AP200" s="621"/>
      <c r="AQ200" s="621"/>
      <c r="AR200" s="621"/>
      <c r="AS200" s="621"/>
      <c r="AT200" s="621"/>
      <c r="AU200" s="621"/>
      <c r="AV200" s="621"/>
      <c r="AW200" s="621"/>
      <c r="AX200" s="621"/>
      <c r="AY200" s="621"/>
      <c r="AZ200" s="621"/>
      <c r="BA200" s="621"/>
      <c r="BB200" s="621"/>
      <c r="BC200" s="621"/>
      <c r="BD200" s="621"/>
      <c r="BE200" s="621"/>
      <c r="BF200" s="621"/>
    </row>
    <row r="201" spans="14:58" ht="12.75">
      <c r="N201" s="619"/>
      <c r="O201" s="621"/>
      <c r="P201" s="621"/>
      <c r="Q201" s="621"/>
      <c r="R201" s="621"/>
      <c r="S201" s="621"/>
      <c r="T201" s="621"/>
      <c r="U201" s="621"/>
      <c r="V201" s="621"/>
      <c r="W201" s="621"/>
      <c r="X201" s="621"/>
      <c r="Y201" s="621"/>
      <c r="Z201" s="621"/>
      <c r="AA201" s="621"/>
      <c r="AB201" s="621"/>
      <c r="AC201" s="621"/>
      <c r="AD201" s="621"/>
      <c r="AE201" s="621"/>
      <c r="AF201" s="621"/>
      <c r="AG201" s="621"/>
      <c r="AH201" s="621"/>
      <c r="AI201" s="621"/>
      <c r="AJ201" s="621"/>
      <c r="AK201" s="621"/>
      <c r="AL201" s="621"/>
      <c r="AM201" s="621"/>
      <c r="AN201" s="621"/>
      <c r="AO201" s="621"/>
      <c r="AP201" s="621"/>
      <c r="AQ201" s="621"/>
      <c r="AR201" s="621"/>
      <c r="AS201" s="621"/>
      <c r="AT201" s="621"/>
      <c r="AU201" s="621"/>
      <c r="AV201" s="621"/>
      <c r="AW201" s="621"/>
      <c r="AX201" s="621"/>
      <c r="AY201" s="621"/>
      <c r="AZ201" s="621"/>
      <c r="BA201" s="621"/>
      <c r="BB201" s="621"/>
      <c r="BC201" s="621"/>
      <c r="BD201" s="621"/>
      <c r="BE201" s="621"/>
      <c r="BF201" s="621"/>
    </row>
    <row r="202" spans="14:58" ht="12.75">
      <c r="N202" s="619"/>
      <c r="O202" s="621"/>
      <c r="P202" s="621"/>
      <c r="Q202" s="621"/>
      <c r="R202" s="621"/>
      <c r="S202" s="621"/>
      <c r="T202" s="621"/>
      <c r="U202" s="621"/>
      <c r="V202" s="621"/>
      <c r="W202" s="621"/>
      <c r="X202" s="621"/>
      <c r="Y202" s="621"/>
      <c r="Z202" s="621"/>
      <c r="AA202" s="621"/>
      <c r="AB202" s="621"/>
      <c r="AC202" s="621"/>
      <c r="AD202" s="621"/>
      <c r="AE202" s="621"/>
      <c r="AF202" s="621"/>
      <c r="AG202" s="621"/>
      <c r="AH202" s="621"/>
      <c r="AI202" s="621"/>
      <c r="AJ202" s="621"/>
      <c r="AK202" s="621"/>
      <c r="AL202" s="621"/>
      <c r="AM202" s="621"/>
      <c r="AN202" s="621"/>
      <c r="AO202" s="621"/>
      <c r="AP202" s="621"/>
      <c r="AQ202" s="621"/>
      <c r="AR202" s="621"/>
      <c r="AS202" s="621"/>
      <c r="AT202" s="621"/>
      <c r="AU202" s="621"/>
      <c r="AV202" s="621"/>
      <c r="AW202" s="621"/>
      <c r="AX202" s="621"/>
      <c r="AY202" s="621"/>
      <c r="AZ202" s="621"/>
      <c r="BA202" s="621"/>
      <c r="BB202" s="621"/>
      <c r="BC202" s="621"/>
      <c r="BD202" s="621"/>
      <c r="BE202" s="621"/>
      <c r="BF202" s="621"/>
    </row>
    <row r="203" spans="14:58" ht="12.75">
      <c r="N203" s="619"/>
      <c r="O203" s="621"/>
      <c r="P203" s="621"/>
      <c r="Q203" s="621"/>
      <c r="R203" s="621"/>
      <c r="S203" s="621"/>
      <c r="T203" s="621"/>
      <c r="U203" s="621"/>
      <c r="V203" s="621"/>
      <c r="W203" s="621"/>
      <c r="X203" s="621"/>
      <c r="Y203" s="621"/>
      <c r="Z203" s="621"/>
      <c r="AA203" s="621"/>
      <c r="AB203" s="621"/>
      <c r="AC203" s="621"/>
      <c r="AD203" s="621"/>
      <c r="AE203" s="621"/>
      <c r="AF203" s="621"/>
      <c r="AG203" s="621"/>
      <c r="AH203" s="621"/>
      <c r="AI203" s="621"/>
      <c r="AJ203" s="621"/>
      <c r="AK203" s="621"/>
      <c r="AL203" s="621"/>
      <c r="AM203" s="621"/>
      <c r="AN203" s="621"/>
      <c r="AO203" s="621"/>
      <c r="AP203" s="621"/>
      <c r="AQ203" s="621"/>
      <c r="AR203" s="621"/>
      <c r="AS203" s="621"/>
      <c r="AT203" s="621"/>
      <c r="AU203" s="621"/>
      <c r="AV203" s="621"/>
      <c r="AW203" s="621"/>
      <c r="AX203" s="621"/>
      <c r="AY203" s="621"/>
      <c r="AZ203" s="621"/>
      <c r="BA203" s="621"/>
      <c r="BB203" s="621"/>
      <c r="BC203" s="621"/>
      <c r="BD203" s="621"/>
      <c r="BE203" s="621"/>
      <c r="BF203" s="621"/>
    </row>
    <row r="204" spans="14:58" ht="12.75">
      <c r="N204" s="619"/>
      <c r="O204" s="621"/>
      <c r="P204" s="621"/>
      <c r="Q204" s="621"/>
      <c r="R204" s="621"/>
      <c r="S204" s="621"/>
      <c r="T204" s="621"/>
      <c r="U204" s="621"/>
      <c r="V204" s="621"/>
      <c r="W204" s="621"/>
      <c r="X204" s="621"/>
      <c r="Y204" s="621"/>
      <c r="Z204" s="621"/>
      <c r="AA204" s="621"/>
      <c r="AB204" s="621"/>
      <c r="AC204" s="621"/>
      <c r="AD204" s="621"/>
      <c r="AE204" s="621"/>
      <c r="AF204" s="621"/>
      <c r="AG204" s="621"/>
      <c r="AH204" s="621"/>
      <c r="AI204" s="621"/>
      <c r="AJ204" s="621"/>
      <c r="AK204" s="621"/>
      <c r="AL204" s="621"/>
      <c r="AM204" s="621"/>
      <c r="AN204" s="621"/>
      <c r="AO204" s="621"/>
      <c r="AP204" s="621"/>
      <c r="AQ204" s="621"/>
      <c r="AR204" s="621"/>
      <c r="AS204" s="621"/>
      <c r="AT204" s="621"/>
      <c r="AU204" s="621"/>
      <c r="AV204" s="621"/>
      <c r="AW204" s="621"/>
      <c r="AX204" s="621"/>
      <c r="AY204" s="621"/>
      <c r="AZ204" s="621"/>
      <c r="BA204" s="621"/>
      <c r="BB204" s="621"/>
      <c r="BC204" s="621"/>
      <c r="BD204" s="621"/>
      <c r="BE204" s="621"/>
      <c r="BF204" s="621"/>
    </row>
    <row r="205" spans="14:58" ht="12.75">
      <c r="N205" s="619"/>
      <c r="O205" s="621"/>
      <c r="P205" s="621"/>
      <c r="Q205" s="621"/>
      <c r="R205" s="621"/>
      <c r="S205" s="621"/>
      <c r="T205" s="621"/>
      <c r="U205" s="621"/>
      <c r="V205" s="621"/>
      <c r="W205" s="621"/>
      <c r="X205" s="621"/>
      <c r="Y205" s="621"/>
      <c r="Z205" s="621"/>
      <c r="AA205" s="621"/>
      <c r="AB205" s="621"/>
      <c r="AC205" s="621"/>
      <c r="AD205" s="621"/>
      <c r="AE205" s="621"/>
      <c r="AF205" s="621"/>
      <c r="AG205" s="621"/>
      <c r="AH205" s="621"/>
      <c r="AI205" s="621"/>
      <c r="AJ205" s="621"/>
      <c r="AK205" s="621"/>
      <c r="AL205" s="621"/>
      <c r="AM205" s="621"/>
      <c r="AN205" s="621"/>
      <c r="AO205" s="621"/>
      <c r="AP205" s="621"/>
      <c r="AQ205" s="621"/>
      <c r="AR205" s="621"/>
      <c r="AS205" s="621"/>
      <c r="AT205" s="621"/>
      <c r="AU205" s="621"/>
      <c r="AV205" s="621"/>
      <c r="AW205" s="621"/>
      <c r="AX205" s="621"/>
      <c r="AY205" s="621"/>
      <c r="AZ205" s="621"/>
      <c r="BA205" s="621"/>
      <c r="BB205" s="621"/>
      <c r="BC205" s="621"/>
      <c r="BD205" s="621"/>
      <c r="BE205" s="621"/>
      <c r="BF205" s="621"/>
    </row>
    <row r="206" spans="14:58" ht="12.75">
      <c r="N206" s="619"/>
      <c r="O206" s="621"/>
      <c r="P206" s="621"/>
      <c r="Q206" s="621"/>
      <c r="R206" s="621"/>
      <c r="S206" s="621"/>
      <c r="T206" s="621"/>
      <c r="U206" s="621"/>
      <c r="V206" s="621"/>
      <c r="W206" s="621"/>
      <c r="X206" s="621"/>
      <c r="Y206" s="621"/>
      <c r="Z206" s="621"/>
      <c r="AA206" s="621"/>
      <c r="AB206" s="621"/>
      <c r="AC206" s="621"/>
      <c r="AD206" s="621"/>
      <c r="AE206" s="621"/>
      <c r="AF206" s="621"/>
      <c r="AG206" s="621"/>
      <c r="AH206" s="621"/>
      <c r="AI206" s="621"/>
      <c r="AJ206" s="621"/>
      <c r="AK206" s="621"/>
      <c r="AL206" s="621"/>
      <c r="AM206" s="621"/>
      <c r="AN206" s="621"/>
      <c r="AO206" s="621"/>
      <c r="AP206" s="621"/>
      <c r="AQ206" s="621"/>
      <c r="AR206" s="621"/>
      <c r="AS206" s="621"/>
      <c r="AT206" s="621"/>
      <c r="AU206" s="621"/>
      <c r="AV206" s="621"/>
      <c r="AW206" s="621"/>
      <c r="AX206" s="621"/>
      <c r="AY206" s="621"/>
      <c r="AZ206" s="621"/>
      <c r="BA206" s="621"/>
      <c r="BB206" s="621"/>
      <c r="BC206" s="621"/>
      <c r="BD206" s="621"/>
      <c r="BE206" s="621"/>
      <c r="BF206" s="621"/>
    </row>
    <row r="207" spans="14:58" ht="12.75">
      <c r="N207" s="619"/>
      <c r="O207" s="621"/>
      <c r="P207" s="621"/>
      <c r="Q207" s="621"/>
      <c r="R207" s="621"/>
      <c r="S207" s="621"/>
      <c r="T207" s="621"/>
      <c r="U207" s="621"/>
      <c r="V207" s="621"/>
      <c r="W207" s="621"/>
      <c r="X207" s="621"/>
      <c r="Y207" s="621"/>
      <c r="Z207" s="621"/>
      <c r="AA207" s="621"/>
      <c r="AB207" s="621"/>
      <c r="AC207" s="621"/>
      <c r="AD207" s="621"/>
      <c r="AE207" s="621"/>
      <c r="AF207" s="621"/>
      <c r="AG207" s="621"/>
      <c r="AH207" s="621"/>
      <c r="AI207" s="621"/>
      <c r="AJ207" s="621"/>
      <c r="AK207" s="621"/>
      <c r="AL207" s="621"/>
      <c r="AM207" s="621"/>
      <c r="AN207" s="621"/>
      <c r="AO207" s="621"/>
      <c r="AP207" s="621"/>
      <c r="AQ207" s="621"/>
      <c r="AR207" s="621"/>
      <c r="AS207" s="621"/>
      <c r="AT207" s="621"/>
      <c r="AU207" s="621"/>
      <c r="AV207" s="621"/>
      <c r="AW207" s="621"/>
      <c r="AX207" s="621"/>
      <c r="AY207" s="621"/>
      <c r="AZ207" s="621"/>
      <c r="BA207" s="621"/>
      <c r="BB207" s="621"/>
      <c r="BC207" s="621"/>
      <c r="BD207" s="621"/>
      <c r="BE207" s="621"/>
      <c r="BF207" s="621"/>
    </row>
    <row r="208" spans="14:58" ht="12.75">
      <c r="N208" s="619"/>
      <c r="O208" s="621"/>
      <c r="P208" s="621"/>
      <c r="Q208" s="621"/>
      <c r="R208" s="621"/>
      <c r="S208" s="621"/>
      <c r="T208" s="621"/>
      <c r="U208" s="621"/>
      <c r="V208" s="621"/>
      <c r="W208" s="621"/>
      <c r="X208" s="621"/>
      <c r="Y208" s="621"/>
      <c r="Z208" s="621"/>
      <c r="AA208" s="621"/>
      <c r="AB208" s="621"/>
      <c r="AC208" s="621"/>
      <c r="AD208" s="621"/>
      <c r="AE208" s="621"/>
      <c r="AF208" s="621"/>
      <c r="AG208" s="621"/>
      <c r="AH208" s="621"/>
      <c r="AI208" s="621"/>
      <c r="AJ208" s="621"/>
      <c r="AK208" s="621"/>
      <c r="AL208" s="621"/>
      <c r="AM208" s="621"/>
      <c r="AN208" s="621"/>
      <c r="AO208" s="621"/>
      <c r="AP208" s="621"/>
      <c r="AQ208" s="621"/>
      <c r="AR208" s="621"/>
      <c r="AS208" s="621"/>
      <c r="AT208" s="621"/>
      <c r="AU208" s="621"/>
      <c r="AV208" s="621"/>
      <c r="AW208" s="621"/>
      <c r="AX208" s="621"/>
      <c r="AY208" s="621"/>
      <c r="AZ208" s="621"/>
      <c r="BA208" s="621"/>
      <c r="BB208" s="621"/>
      <c r="BC208" s="621"/>
      <c r="BD208" s="621"/>
      <c r="BE208" s="621"/>
      <c r="BF208" s="621"/>
    </row>
    <row r="209" spans="14:58" ht="12.75">
      <c r="N209" s="619"/>
      <c r="O209" s="621"/>
      <c r="P209" s="621"/>
      <c r="Q209" s="621"/>
      <c r="R209" s="621"/>
      <c r="S209" s="621"/>
      <c r="T209" s="621"/>
      <c r="U209" s="621"/>
      <c r="V209" s="621"/>
      <c r="W209" s="621"/>
      <c r="X209" s="621"/>
      <c r="Y209" s="621"/>
      <c r="Z209" s="621"/>
      <c r="AA209" s="621"/>
      <c r="AB209" s="621"/>
      <c r="AC209" s="621"/>
      <c r="AD209" s="621"/>
      <c r="AE209" s="621"/>
      <c r="AF209" s="621"/>
      <c r="AG209" s="621"/>
      <c r="AH209" s="621"/>
      <c r="AI209" s="621"/>
      <c r="AJ209" s="621"/>
      <c r="AK209" s="621"/>
      <c r="AL209" s="621"/>
      <c r="AM209" s="621"/>
      <c r="AN209" s="621"/>
      <c r="AO209" s="621"/>
      <c r="AP209" s="621"/>
      <c r="AQ209" s="621"/>
      <c r="AR209" s="621"/>
      <c r="AS209" s="621"/>
      <c r="AT209" s="621"/>
      <c r="AU209" s="621"/>
      <c r="AV209" s="621"/>
      <c r="AW209" s="621"/>
      <c r="AX209" s="621"/>
      <c r="AY209" s="621"/>
      <c r="AZ209" s="621"/>
      <c r="BA209" s="621"/>
      <c r="BB209" s="621"/>
      <c r="BC209" s="621"/>
      <c r="BD209" s="621"/>
      <c r="BE209" s="621"/>
      <c r="BF209" s="621"/>
    </row>
    <row r="210" spans="14:58" ht="12.75">
      <c r="N210" s="619"/>
      <c r="O210" s="621"/>
      <c r="P210" s="621"/>
      <c r="Q210" s="621"/>
      <c r="R210" s="621"/>
      <c r="S210" s="621"/>
      <c r="T210" s="621"/>
      <c r="U210" s="621"/>
      <c r="V210" s="621"/>
      <c r="W210" s="621"/>
      <c r="X210" s="621"/>
      <c r="Y210" s="621"/>
      <c r="Z210" s="621"/>
      <c r="AA210" s="621"/>
      <c r="AB210" s="621"/>
      <c r="AC210" s="621"/>
      <c r="AD210" s="621"/>
      <c r="AE210" s="621"/>
      <c r="AF210" s="621"/>
      <c r="AG210" s="621"/>
      <c r="AH210" s="621"/>
      <c r="AI210" s="621"/>
      <c r="AJ210" s="621"/>
      <c r="AK210" s="621"/>
      <c r="AL210" s="621"/>
      <c r="AM210" s="621"/>
      <c r="AN210" s="621"/>
      <c r="AO210" s="621"/>
      <c r="AP210" s="621"/>
      <c r="AQ210" s="621"/>
      <c r="AR210" s="621"/>
      <c r="AS210" s="621"/>
      <c r="AT210" s="621"/>
      <c r="AU210" s="621"/>
      <c r="AV210" s="621"/>
      <c r="AW210" s="621"/>
      <c r="AX210" s="621"/>
      <c r="AY210" s="621"/>
      <c r="AZ210" s="621"/>
      <c r="BA210" s="621"/>
      <c r="BB210" s="621"/>
      <c r="BC210" s="621"/>
      <c r="BD210" s="621"/>
      <c r="BE210" s="621"/>
      <c r="BF210" s="621"/>
    </row>
    <row r="211" spans="14:58" ht="12.75">
      <c r="N211" s="619"/>
      <c r="O211" s="621"/>
      <c r="P211" s="621"/>
      <c r="Q211" s="621"/>
      <c r="R211" s="621"/>
      <c r="S211" s="621"/>
      <c r="T211" s="621"/>
      <c r="U211" s="621"/>
      <c r="V211" s="621"/>
      <c r="W211" s="621"/>
      <c r="X211" s="621"/>
      <c r="Y211" s="621"/>
      <c r="Z211" s="621"/>
      <c r="AA211" s="621"/>
      <c r="AB211" s="621"/>
      <c r="AC211" s="621"/>
      <c r="AD211" s="621"/>
      <c r="AE211" s="621"/>
      <c r="AF211" s="621"/>
      <c r="AG211" s="621"/>
      <c r="AH211" s="621"/>
      <c r="AI211" s="621"/>
      <c r="AJ211" s="621"/>
      <c r="AK211" s="621"/>
      <c r="AL211" s="621"/>
      <c r="AM211" s="621"/>
      <c r="AN211" s="621"/>
      <c r="AO211" s="621"/>
      <c r="AP211" s="621"/>
      <c r="AQ211" s="621"/>
      <c r="AR211" s="621"/>
      <c r="AS211" s="621"/>
      <c r="AT211" s="621"/>
      <c r="AU211" s="621"/>
      <c r="AV211" s="621"/>
      <c r="AW211" s="621"/>
      <c r="AX211" s="621"/>
      <c r="AY211" s="621"/>
      <c r="AZ211" s="621"/>
      <c r="BA211" s="621"/>
      <c r="BB211" s="621"/>
      <c r="BC211" s="621"/>
      <c r="BD211" s="621"/>
      <c r="BE211" s="621"/>
      <c r="BF211" s="621"/>
    </row>
    <row r="212" spans="14:58" ht="12.75">
      <c r="N212" s="619"/>
      <c r="O212" s="621"/>
      <c r="P212" s="621"/>
      <c r="Q212" s="621"/>
      <c r="R212" s="621"/>
      <c r="S212" s="621"/>
      <c r="T212" s="621"/>
      <c r="U212" s="621"/>
      <c r="V212" s="621"/>
      <c r="W212" s="621"/>
      <c r="X212" s="621"/>
      <c r="Y212" s="621"/>
      <c r="Z212" s="621"/>
      <c r="AA212" s="621"/>
      <c r="AB212" s="621"/>
      <c r="AC212" s="621"/>
      <c r="AD212" s="621"/>
      <c r="AE212" s="621"/>
      <c r="AF212" s="621"/>
      <c r="AG212" s="621"/>
      <c r="AH212" s="621"/>
      <c r="AI212" s="621"/>
      <c r="AJ212" s="621"/>
      <c r="AK212" s="621"/>
      <c r="AL212" s="621"/>
      <c r="AM212" s="621"/>
      <c r="AN212" s="621"/>
      <c r="AO212" s="621"/>
      <c r="AP212" s="621"/>
      <c r="AQ212" s="621"/>
      <c r="AR212" s="621"/>
      <c r="AS212" s="621"/>
      <c r="AT212" s="621"/>
      <c r="AU212" s="621"/>
      <c r="AV212" s="621"/>
      <c r="AW212" s="621"/>
      <c r="AX212" s="621"/>
      <c r="AY212" s="621"/>
      <c r="AZ212" s="621"/>
      <c r="BA212" s="621"/>
      <c r="BB212" s="621"/>
      <c r="BC212" s="621"/>
      <c r="BD212" s="621"/>
      <c r="BE212" s="621"/>
      <c r="BF212" s="621"/>
    </row>
    <row r="213" spans="14:58" ht="12.75">
      <c r="N213" s="619"/>
      <c r="O213" s="621"/>
      <c r="P213" s="621"/>
      <c r="Q213" s="621"/>
      <c r="R213" s="621"/>
      <c r="S213" s="621"/>
      <c r="T213" s="621"/>
      <c r="U213" s="621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1"/>
      <c r="AH213" s="621"/>
      <c r="AI213" s="621"/>
      <c r="AJ213" s="621"/>
      <c r="AK213" s="621"/>
      <c r="AL213" s="621"/>
      <c r="AM213" s="621"/>
      <c r="AN213" s="621"/>
      <c r="AO213" s="621"/>
      <c r="AP213" s="621"/>
      <c r="AQ213" s="621"/>
      <c r="AR213" s="621"/>
      <c r="AS213" s="621"/>
      <c r="AT213" s="621"/>
      <c r="AU213" s="621"/>
      <c r="AV213" s="621"/>
      <c r="AW213" s="621"/>
      <c r="AX213" s="621"/>
      <c r="AY213" s="621"/>
      <c r="AZ213" s="621"/>
      <c r="BA213" s="621"/>
      <c r="BB213" s="621"/>
      <c r="BC213" s="621"/>
      <c r="BD213" s="621"/>
      <c r="BE213" s="621"/>
      <c r="BF213" s="621"/>
    </row>
    <row r="214" spans="14:58" ht="12.75">
      <c r="N214" s="619"/>
      <c r="O214" s="621"/>
      <c r="P214" s="621"/>
      <c r="Q214" s="621"/>
      <c r="R214" s="621"/>
      <c r="S214" s="621"/>
      <c r="T214" s="621"/>
      <c r="U214" s="621"/>
      <c r="V214" s="621"/>
      <c r="W214" s="621"/>
      <c r="X214" s="621"/>
      <c r="Y214" s="621"/>
      <c r="Z214" s="621"/>
      <c r="AA214" s="621"/>
      <c r="AB214" s="621"/>
      <c r="AC214" s="621"/>
      <c r="AD214" s="621"/>
      <c r="AE214" s="621"/>
      <c r="AF214" s="621"/>
      <c r="AG214" s="621"/>
      <c r="AH214" s="621"/>
      <c r="AI214" s="621"/>
      <c r="AJ214" s="621"/>
      <c r="AK214" s="621"/>
      <c r="AL214" s="621"/>
      <c r="AM214" s="621"/>
      <c r="AN214" s="621"/>
      <c r="AO214" s="621"/>
      <c r="AP214" s="621"/>
      <c r="AQ214" s="621"/>
      <c r="AR214" s="621"/>
      <c r="AS214" s="621"/>
      <c r="AT214" s="621"/>
      <c r="AU214" s="621"/>
      <c r="AV214" s="621"/>
      <c r="AW214" s="621"/>
      <c r="AX214" s="621"/>
      <c r="AY214" s="621"/>
      <c r="AZ214" s="621"/>
      <c r="BA214" s="621"/>
      <c r="BB214" s="621"/>
      <c r="BC214" s="621"/>
      <c r="BD214" s="621"/>
      <c r="BE214" s="621"/>
      <c r="BF214" s="621"/>
    </row>
    <row r="215" spans="14:58" ht="12.75">
      <c r="N215" s="336"/>
      <c r="O215" s="621"/>
      <c r="P215" s="621"/>
      <c r="Q215" s="621"/>
      <c r="R215" s="621"/>
      <c r="S215" s="621"/>
      <c r="T215" s="621"/>
      <c r="U215" s="621"/>
      <c r="V215" s="621"/>
      <c r="W215" s="621"/>
      <c r="X215" s="621"/>
      <c r="Y215" s="621"/>
      <c r="Z215" s="621"/>
      <c r="AA215" s="621"/>
      <c r="AB215" s="621"/>
      <c r="AC215" s="621"/>
      <c r="AD215" s="621"/>
      <c r="AE215" s="621"/>
      <c r="AF215" s="621"/>
      <c r="AG215" s="621"/>
      <c r="AH215" s="621"/>
      <c r="AI215" s="621"/>
      <c r="AJ215" s="621"/>
      <c r="AK215" s="621"/>
      <c r="AL215" s="621"/>
      <c r="AM215" s="621"/>
      <c r="AN215" s="621"/>
      <c r="AO215" s="621"/>
      <c r="AP215" s="621"/>
      <c r="AQ215" s="621"/>
      <c r="AR215" s="621"/>
      <c r="AS215" s="621"/>
      <c r="AT215" s="621"/>
      <c r="AU215" s="621"/>
      <c r="AV215" s="621"/>
      <c r="AW215" s="621"/>
      <c r="AX215" s="621"/>
      <c r="AY215" s="621"/>
      <c r="AZ215" s="621"/>
      <c r="BA215" s="621"/>
      <c r="BB215" s="621"/>
      <c r="BC215" s="621"/>
      <c r="BD215" s="621"/>
      <c r="BE215" s="621"/>
      <c r="BF215" s="621"/>
    </row>
    <row r="216" spans="14:58" ht="12.75">
      <c r="N216" s="336"/>
      <c r="O216" s="621"/>
      <c r="P216" s="621"/>
      <c r="Q216" s="621"/>
      <c r="R216" s="621"/>
      <c r="S216" s="621"/>
      <c r="T216" s="621"/>
      <c r="U216" s="621"/>
      <c r="V216" s="621"/>
      <c r="W216" s="621"/>
      <c r="X216" s="621"/>
      <c r="Y216" s="621"/>
      <c r="Z216" s="621"/>
      <c r="AA216" s="621"/>
      <c r="AB216" s="621"/>
      <c r="AC216" s="621"/>
      <c r="AD216" s="621"/>
      <c r="AE216" s="621"/>
      <c r="AF216" s="621"/>
      <c r="AG216" s="621"/>
      <c r="AH216" s="621"/>
      <c r="AI216" s="621"/>
      <c r="AJ216" s="621"/>
      <c r="AK216" s="621"/>
      <c r="AL216" s="621"/>
      <c r="AM216" s="621"/>
      <c r="AN216" s="621"/>
      <c r="AO216" s="621"/>
      <c r="AP216" s="621"/>
      <c r="AQ216" s="621"/>
      <c r="AR216" s="621"/>
      <c r="AS216" s="621"/>
      <c r="AT216" s="621"/>
      <c r="AU216" s="621"/>
      <c r="AV216" s="621"/>
      <c r="AW216" s="621"/>
      <c r="AX216" s="621"/>
      <c r="AY216" s="621"/>
      <c r="AZ216" s="621"/>
      <c r="BA216" s="621"/>
      <c r="BB216" s="621"/>
      <c r="BC216" s="621"/>
      <c r="BD216" s="621"/>
      <c r="BE216" s="621"/>
      <c r="BF216" s="621"/>
    </row>
    <row r="217" spans="14:58" ht="12.75">
      <c r="N217" s="336"/>
      <c r="O217" s="621"/>
      <c r="P217" s="621"/>
      <c r="Q217" s="621"/>
      <c r="R217" s="621"/>
      <c r="S217" s="621"/>
      <c r="T217" s="621"/>
      <c r="U217" s="621"/>
      <c r="V217" s="621"/>
      <c r="W217" s="621"/>
      <c r="X217" s="621"/>
      <c r="Y217" s="621"/>
      <c r="Z217" s="621"/>
      <c r="AA217" s="621"/>
      <c r="AB217" s="621"/>
      <c r="AC217" s="621"/>
      <c r="AD217" s="621"/>
      <c r="AE217" s="621"/>
      <c r="AF217" s="621"/>
      <c r="AG217" s="621"/>
      <c r="AH217" s="621"/>
      <c r="AI217" s="621"/>
      <c r="AJ217" s="621"/>
      <c r="AK217" s="621"/>
      <c r="AL217" s="621"/>
      <c r="AM217" s="621"/>
      <c r="AN217" s="621"/>
      <c r="AO217" s="621"/>
      <c r="AP217" s="621"/>
      <c r="AQ217" s="621"/>
      <c r="AR217" s="621"/>
      <c r="AS217" s="621"/>
      <c r="AT217" s="621"/>
      <c r="AU217" s="621"/>
      <c r="AV217" s="621"/>
      <c r="AW217" s="621"/>
      <c r="AX217" s="621"/>
      <c r="AY217" s="621"/>
      <c r="AZ217" s="621"/>
      <c r="BA217" s="621"/>
      <c r="BB217" s="621"/>
      <c r="BC217" s="621"/>
      <c r="BD217" s="621"/>
      <c r="BE217" s="621"/>
      <c r="BF217" s="621"/>
    </row>
    <row r="218" spans="14:58" ht="12.75">
      <c r="N218" s="336"/>
      <c r="O218" s="621"/>
      <c r="P218" s="621"/>
      <c r="Q218" s="621"/>
      <c r="R218" s="621"/>
      <c r="S218" s="621"/>
      <c r="T218" s="621"/>
      <c r="U218" s="621"/>
      <c r="V218" s="621"/>
      <c r="W218" s="621"/>
      <c r="X218" s="621"/>
      <c r="Y218" s="621"/>
      <c r="Z218" s="621"/>
      <c r="AA218" s="621"/>
      <c r="AB218" s="621"/>
      <c r="AC218" s="621"/>
      <c r="AD218" s="621"/>
      <c r="AE218" s="621"/>
      <c r="AF218" s="621"/>
      <c r="AG218" s="621"/>
      <c r="AH218" s="621"/>
      <c r="AI218" s="621"/>
      <c r="AJ218" s="621"/>
      <c r="AK218" s="621"/>
      <c r="AL218" s="621"/>
      <c r="AM218" s="621"/>
      <c r="AN218" s="621"/>
      <c r="AO218" s="621"/>
      <c r="AP218" s="621"/>
      <c r="AQ218" s="621"/>
      <c r="AR218" s="621"/>
      <c r="AS218" s="621"/>
      <c r="AT218" s="621"/>
      <c r="AU218" s="621"/>
      <c r="AV218" s="621"/>
      <c r="AW218" s="621"/>
      <c r="AX218" s="621"/>
      <c r="AY218" s="621"/>
      <c r="AZ218" s="621"/>
      <c r="BA218" s="621"/>
      <c r="BB218" s="621"/>
      <c r="BC218" s="621"/>
      <c r="BD218" s="621"/>
      <c r="BE218" s="621"/>
      <c r="BF218" s="621"/>
    </row>
    <row r="219" spans="14:58" ht="12.75">
      <c r="N219" s="336"/>
      <c r="O219" s="621"/>
      <c r="P219" s="621"/>
      <c r="Q219" s="621"/>
      <c r="R219" s="621"/>
      <c r="S219" s="621"/>
      <c r="T219" s="621"/>
      <c r="U219" s="621"/>
      <c r="V219" s="621"/>
      <c r="W219" s="621"/>
      <c r="X219" s="621"/>
      <c r="Y219" s="621"/>
      <c r="Z219" s="621"/>
      <c r="AA219" s="621"/>
      <c r="AB219" s="621"/>
      <c r="AC219" s="621"/>
      <c r="AD219" s="621"/>
      <c r="AE219" s="621"/>
      <c r="AF219" s="621"/>
      <c r="AG219" s="621"/>
      <c r="AH219" s="621"/>
      <c r="AI219" s="621"/>
      <c r="AJ219" s="621"/>
      <c r="AK219" s="621"/>
      <c r="AL219" s="621"/>
      <c r="AM219" s="621"/>
      <c r="AN219" s="621"/>
      <c r="AO219" s="621"/>
      <c r="AP219" s="621"/>
      <c r="AQ219" s="621"/>
      <c r="AR219" s="621"/>
      <c r="AS219" s="621"/>
      <c r="AT219" s="621"/>
      <c r="AU219" s="621"/>
      <c r="AV219" s="621"/>
      <c r="AW219" s="621"/>
      <c r="AX219" s="621"/>
      <c r="AY219" s="621"/>
      <c r="AZ219" s="621"/>
      <c r="BA219" s="621"/>
      <c r="BB219" s="621"/>
      <c r="BC219" s="621"/>
      <c r="BD219" s="621"/>
      <c r="BE219" s="621"/>
      <c r="BF219" s="621"/>
    </row>
    <row r="220" spans="14:58" ht="12.75">
      <c r="N220" s="336"/>
      <c r="O220" s="621"/>
      <c r="P220" s="621"/>
      <c r="Q220" s="621"/>
      <c r="R220" s="621"/>
      <c r="S220" s="621"/>
      <c r="T220" s="621"/>
      <c r="U220" s="621"/>
      <c r="V220" s="621"/>
      <c r="W220" s="621"/>
      <c r="X220" s="621"/>
      <c r="Y220" s="621"/>
      <c r="Z220" s="621"/>
      <c r="AA220" s="621"/>
      <c r="AB220" s="621"/>
      <c r="AC220" s="621"/>
      <c r="AD220" s="621"/>
      <c r="AE220" s="621"/>
      <c r="AF220" s="621"/>
      <c r="AG220" s="621"/>
      <c r="AH220" s="621"/>
      <c r="AI220" s="621"/>
      <c r="AJ220" s="621"/>
      <c r="AK220" s="621"/>
      <c r="AL220" s="621"/>
      <c r="AM220" s="621"/>
      <c r="AN220" s="621"/>
      <c r="AO220" s="621"/>
      <c r="AP220" s="621"/>
      <c r="AQ220" s="621"/>
      <c r="AR220" s="621"/>
      <c r="AS220" s="621"/>
      <c r="AT220" s="621"/>
      <c r="AU220" s="621"/>
      <c r="AV220" s="621"/>
      <c r="AW220" s="621"/>
      <c r="AX220" s="621"/>
      <c r="AY220" s="621"/>
      <c r="AZ220" s="621"/>
      <c r="BA220" s="621"/>
      <c r="BB220" s="621"/>
      <c r="BC220" s="621"/>
      <c r="BD220" s="621"/>
      <c r="BE220" s="621"/>
      <c r="BF220" s="621"/>
    </row>
    <row r="221" spans="14:58" ht="12.75">
      <c r="N221" s="336"/>
      <c r="O221" s="621"/>
      <c r="P221" s="621"/>
      <c r="Q221" s="621"/>
      <c r="R221" s="621"/>
      <c r="S221" s="621"/>
      <c r="T221" s="621"/>
      <c r="U221" s="621"/>
      <c r="V221" s="621"/>
      <c r="W221" s="621"/>
      <c r="X221" s="621"/>
      <c r="Y221" s="621"/>
      <c r="Z221" s="621"/>
      <c r="AA221" s="621"/>
      <c r="AB221" s="621"/>
      <c r="AC221" s="621"/>
      <c r="AD221" s="621"/>
      <c r="AE221" s="621"/>
      <c r="AF221" s="621"/>
      <c r="AG221" s="621"/>
      <c r="AH221" s="621"/>
      <c r="AI221" s="621"/>
      <c r="AJ221" s="621"/>
      <c r="AK221" s="621"/>
      <c r="AL221" s="621"/>
      <c r="AM221" s="621"/>
      <c r="AN221" s="621"/>
      <c r="AO221" s="621"/>
      <c r="AP221" s="621"/>
      <c r="AQ221" s="621"/>
      <c r="AR221" s="621"/>
      <c r="AS221" s="621"/>
      <c r="AT221" s="621"/>
      <c r="AU221" s="621"/>
      <c r="AV221" s="621"/>
      <c r="AW221" s="621"/>
      <c r="AX221" s="621"/>
      <c r="AY221" s="621"/>
      <c r="AZ221" s="621"/>
      <c r="BA221" s="621"/>
      <c r="BB221" s="621"/>
      <c r="BC221" s="621"/>
      <c r="BD221" s="621"/>
      <c r="BE221" s="621"/>
      <c r="BF221" s="621"/>
    </row>
    <row r="222" spans="14:58" ht="12.75">
      <c r="N222" s="336"/>
      <c r="O222" s="621"/>
      <c r="P222" s="621"/>
      <c r="Q222" s="621"/>
      <c r="R222" s="621"/>
      <c r="S222" s="621"/>
      <c r="T222" s="621"/>
      <c r="U222" s="621"/>
      <c r="V222" s="621"/>
      <c r="W222" s="621"/>
      <c r="X222" s="621"/>
      <c r="Y222" s="621"/>
      <c r="Z222" s="621"/>
      <c r="AA222" s="621"/>
      <c r="AB222" s="621"/>
      <c r="AC222" s="621"/>
      <c r="AD222" s="621"/>
      <c r="AE222" s="621"/>
      <c r="AF222" s="621"/>
      <c r="AG222" s="621"/>
      <c r="AH222" s="621"/>
      <c r="AI222" s="621"/>
      <c r="AJ222" s="621"/>
      <c r="AK222" s="621"/>
      <c r="AL222" s="621"/>
      <c r="AM222" s="621"/>
      <c r="AN222" s="621"/>
      <c r="AO222" s="621"/>
      <c r="AP222" s="621"/>
      <c r="AQ222" s="621"/>
      <c r="AR222" s="621"/>
      <c r="AS222" s="621"/>
      <c r="AT222" s="621"/>
      <c r="AU222" s="621"/>
      <c r="AV222" s="621"/>
      <c r="AW222" s="621"/>
      <c r="AX222" s="621"/>
      <c r="AY222" s="621"/>
      <c r="AZ222" s="621"/>
      <c r="BA222" s="621"/>
      <c r="BB222" s="621"/>
      <c r="BC222" s="621"/>
      <c r="BD222" s="621"/>
      <c r="BE222" s="621"/>
      <c r="BF222" s="621"/>
    </row>
    <row r="223" spans="14:58" ht="12.75">
      <c r="N223" s="336"/>
      <c r="O223" s="621"/>
      <c r="P223" s="621"/>
      <c r="Q223" s="621"/>
      <c r="R223" s="621"/>
      <c r="S223" s="621"/>
      <c r="T223" s="621"/>
      <c r="U223" s="621"/>
      <c r="V223" s="621"/>
      <c r="W223" s="621"/>
      <c r="X223" s="621"/>
      <c r="Y223" s="621"/>
      <c r="Z223" s="621"/>
      <c r="AA223" s="621"/>
      <c r="AB223" s="621"/>
      <c r="AC223" s="621"/>
      <c r="AD223" s="621"/>
      <c r="AE223" s="621"/>
      <c r="AF223" s="621"/>
      <c r="AG223" s="621"/>
      <c r="AH223" s="621"/>
      <c r="AI223" s="621"/>
      <c r="AJ223" s="621"/>
      <c r="AK223" s="621"/>
      <c r="AL223" s="621"/>
      <c r="AM223" s="621"/>
      <c r="AN223" s="621"/>
      <c r="AO223" s="621"/>
      <c r="AP223" s="621"/>
      <c r="AQ223" s="621"/>
      <c r="AR223" s="621"/>
      <c r="AS223" s="621"/>
      <c r="AT223" s="621"/>
      <c r="AU223" s="621"/>
      <c r="AV223" s="621"/>
      <c r="AW223" s="621"/>
      <c r="AX223" s="621"/>
      <c r="AY223" s="621"/>
      <c r="AZ223" s="621"/>
      <c r="BA223" s="621"/>
      <c r="BB223" s="621"/>
      <c r="BC223" s="621"/>
      <c r="BD223" s="621"/>
      <c r="BE223" s="621"/>
      <c r="BF223" s="621"/>
    </row>
    <row r="224" spans="14:58" ht="12.75">
      <c r="N224" s="336"/>
      <c r="O224" s="621"/>
      <c r="P224" s="621"/>
      <c r="Q224" s="621"/>
      <c r="R224" s="621"/>
      <c r="S224" s="621"/>
      <c r="T224" s="621"/>
      <c r="U224" s="621"/>
      <c r="V224" s="621"/>
      <c r="W224" s="621"/>
      <c r="X224" s="621"/>
      <c r="Y224" s="621"/>
      <c r="Z224" s="621"/>
      <c r="AA224" s="621"/>
      <c r="AB224" s="621"/>
      <c r="AC224" s="621"/>
      <c r="AD224" s="621"/>
      <c r="AE224" s="621"/>
      <c r="AF224" s="621"/>
      <c r="AG224" s="621"/>
      <c r="AH224" s="621"/>
      <c r="AI224" s="621"/>
      <c r="AJ224" s="621"/>
      <c r="AK224" s="621"/>
      <c r="AL224" s="621"/>
      <c r="AM224" s="621"/>
      <c r="AN224" s="621"/>
      <c r="AO224" s="621"/>
      <c r="AP224" s="621"/>
      <c r="AQ224" s="621"/>
      <c r="AR224" s="621"/>
      <c r="AS224" s="621"/>
      <c r="AT224" s="621"/>
      <c r="AU224" s="621"/>
      <c r="AV224" s="621"/>
      <c r="AW224" s="621"/>
      <c r="AX224" s="621"/>
      <c r="AY224" s="621"/>
      <c r="AZ224" s="621"/>
      <c r="BA224" s="621"/>
      <c r="BB224" s="621"/>
      <c r="BC224" s="621"/>
      <c r="BD224" s="621"/>
      <c r="BE224" s="621"/>
      <c r="BF224" s="621"/>
    </row>
    <row r="225" spans="14:58" ht="12.75">
      <c r="N225" s="336"/>
      <c r="O225" s="621"/>
      <c r="P225" s="621"/>
      <c r="Q225" s="621"/>
      <c r="R225" s="621"/>
      <c r="S225" s="621"/>
      <c r="T225" s="621"/>
      <c r="U225" s="621"/>
      <c r="V225" s="621"/>
      <c r="W225" s="621"/>
      <c r="X225" s="621"/>
      <c r="Y225" s="621"/>
      <c r="Z225" s="621"/>
      <c r="AA225" s="621"/>
      <c r="AB225" s="621"/>
      <c r="AC225" s="621"/>
      <c r="AD225" s="621"/>
      <c r="AE225" s="621"/>
      <c r="AF225" s="621"/>
      <c r="AG225" s="621"/>
      <c r="AH225" s="621"/>
      <c r="AI225" s="621"/>
      <c r="AJ225" s="621"/>
      <c r="AK225" s="621"/>
      <c r="AL225" s="621"/>
      <c r="AM225" s="621"/>
      <c r="AN225" s="621"/>
      <c r="AO225" s="621"/>
      <c r="AP225" s="621"/>
      <c r="AQ225" s="621"/>
      <c r="AR225" s="621"/>
      <c r="AS225" s="621"/>
      <c r="AT225" s="621"/>
      <c r="AU225" s="621"/>
      <c r="AV225" s="621"/>
      <c r="AW225" s="621"/>
      <c r="AX225" s="621"/>
      <c r="AY225" s="621"/>
      <c r="AZ225" s="621"/>
      <c r="BA225" s="621"/>
      <c r="BB225" s="621"/>
      <c r="BC225" s="621"/>
      <c r="BD225" s="621"/>
      <c r="BE225" s="621"/>
      <c r="BF225" s="621"/>
    </row>
    <row r="226" spans="14:58" ht="12.75">
      <c r="N226" s="336"/>
      <c r="O226" s="621"/>
      <c r="P226" s="621"/>
      <c r="Q226" s="621"/>
      <c r="R226" s="621"/>
      <c r="S226" s="621"/>
      <c r="T226" s="621"/>
      <c r="U226" s="621"/>
      <c r="V226" s="621"/>
      <c r="W226" s="621"/>
      <c r="X226" s="621"/>
      <c r="Y226" s="621"/>
      <c r="Z226" s="621"/>
      <c r="AA226" s="621"/>
      <c r="AB226" s="621"/>
      <c r="AC226" s="621"/>
      <c r="AD226" s="621"/>
      <c r="AE226" s="621"/>
      <c r="AF226" s="621"/>
      <c r="AG226" s="621"/>
      <c r="AH226" s="621"/>
      <c r="AI226" s="621"/>
      <c r="AJ226" s="621"/>
      <c r="AK226" s="621"/>
      <c r="AL226" s="621"/>
      <c r="AM226" s="621"/>
      <c r="AN226" s="621"/>
      <c r="AO226" s="621"/>
      <c r="AP226" s="621"/>
      <c r="AQ226" s="621"/>
      <c r="AR226" s="621"/>
      <c r="AS226" s="621"/>
      <c r="AT226" s="621"/>
      <c r="AU226" s="621"/>
      <c r="AV226" s="621"/>
      <c r="AW226" s="621"/>
      <c r="AX226" s="621"/>
      <c r="AY226" s="621"/>
      <c r="AZ226" s="621"/>
      <c r="BA226" s="621"/>
      <c r="BB226" s="621"/>
      <c r="BC226" s="621"/>
      <c r="BD226" s="621"/>
      <c r="BE226" s="621"/>
      <c r="BF226" s="621"/>
    </row>
    <row r="227" spans="14:58" ht="12.75">
      <c r="N227" s="336"/>
      <c r="O227" s="621"/>
      <c r="P227" s="621"/>
      <c r="Q227" s="621"/>
      <c r="R227" s="621"/>
      <c r="S227" s="621"/>
      <c r="T227" s="621"/>
      <c r="U227" s="621"/>
      <c r="V227" s="621"/>
      <c r="W227" s="621"/>
      <c r="X227" s="621"/>
      <c r="Y227" s="621"/>
      <c r="Z227" s="621"/>
      <c r="AA227" s="621"/>
      <c r="AB227" s="621"/>
      <c r="AC227" s="621"/>
      <c r="AD227" s="621"/>
      <c r="AE227" s="621"/>
      <c r="AF227" s="621"/>
      <c r="AG227" s="621"/>
      <c r="AH227" s="621"/>
      <c r="AI227" s="621"/>
      <c r="AJ227" s="621"/>
      <c r="AK227" s="621"/>
      <c r="AL227" s="621"/>
      <c r="AM227" s="621"/>
      <c r="AN227" s="621"/>
      <c r="AO227" s="621"/>
      <c r="AP227" s="621"/>
      <c r="AQ227" s="621"/>
      <c r="AR227" s="621"/>
      <c r="AS227" s="621"/>
      <c r="AT227" s="621"/>
      <c r="AU227" s="621"/>
      <c r="AV227" s="621"/>
      <c r="AW227" s="621"/>
      <c r="AX227" s="621"/>
      <c r="AY227" s="621"/>
      <c r="AZ227" s="621"/>
      <c r="BA227" s="621"/>
      <c r="BB227" s="621"/>
      <c r="BC227" s="621"/>
      <c r="BD227" s="621"/>
      <c r="BE227" s="621"/>
      <c r="BF227" s="621"/>
    </row>
    <row r="228" spans="14:58" ht="12.75">
      <c r="N228" s="336"/>
      <c r="O228" s="621"/>
      <c r="P228" s="621"/>
      <c r="Q228" s="621"/>
      <c r="R228" s="621"/>
      <c r="S228" s="621"/>
      <c r="T228" s="621"/>
      <c r="U228" s="621"/>
      <c r="V228" s="621"/>
      <c r="W228" s="621"/>
      <c r="X228" s="621"/>
      <c r="Y228" s="621"/>
      <c r="Z228" s="621"/>
      <c r="AA228" s="621"/>
      <c r="AB228" s="621"/>
      <c r="AC228" s="621"/>
      <c r="AD228" s="621"/>
      <c r="AE228" s="621"/>
      <c r="AF228" s="621"/>
      <c r="AG228" s="621"/>
      <c r="AH228" s="621"/>
      <c r="AI228" s="621"/>
      <c r="AJ228" s="621"/>
      <c r="AK228" s="621"/>
      <c r="AL228" s="621"/>
      <c r="AM228" s="621"/>
      <c r="AN228" s="621"/>
      <c r="AO228" s="621"/>
      <c r="AP228" s="621"/>
      <c r="AQ228" s="621"/>
      <c r="AR228" s="621"/>
      <c r="AS228" s="621"/>
      <c r="AT228" s="621"/>
      <c r="AU228" s="621"/>
      <c r="AV228" s="621"/>
      <c r="AW228" s="621"/>
      <c r="AX228" s="621"/>
      <c r="AY228" s="621"/>
      <c r="AZ228" s="621"/>
      <c r="BA228" s="621"/>
      <c r="BB228" s="621"/>
      <c r="BC228" s="621"/>
      <c r="BD228" s="621"/>
      <c r="BE228" s="621"/>
      <c r="BF228" s="621"/>
    </row>
    <row r="229" spans="14:58" ht="12.75">
      <c r="N229" s="336"/>
      <c r="O229" s="621"/>
      <c r="P229" s="621"/>
      <c r="Q229" s="621"/>
      <c r="R229" s="621"/>
      <c r="S229" s="621"/>
      <c r="T229" s="621"/>
      <c r="U229" s="621"/>
      <c r="V229" s="621"/>
      <c r="W229" s="621"/>
      <c r="X229" s="621"/>
      <c r="Y229" s="621"/>
      <c r="Z229" s="621"/>
      <c r="AA229" s="621"/>
      <c r="AB229" s="621"/>
      <c r="AC229" s="621"/>
      <c r="AD229" s="621"/>
      <c r="AE229" s="621"/>
      <c r="AF229" s="621"/>
      <c r="AG229" s="621"/>
      <c r="AH229" s="621"/>
      <c r="AI229" s="621"/>
      <c r="AJ229" s="621"/>
      <c r="AK229" s="621"/>
      <c r="AL229" s="621"/>
      <c r="AM229" s="621"/>
      <c r="AN229" s="621"/>
      <c r="AO229" s="621"/>
      <c r="AP229" s="621"/>
      <c r="AQ229" s="621"/>
      <c r="AR229" s="621"/>
      <c r="AS229" s="621"/>
      <c r="AT229" s="621"/>
      <c r="AU229" s="621"/>
      <c r="AV229" s="621"/>
      <c r="AW229" s="621"/>
      <c r="AX229" s="621"/>
      <c r="AY229" s="621"/>
      <c r="AZ229" s="621"/>
      <c r="BA229" s="621"/>
      <c r="BB229" s="621"/>
      <c r="BC229" s="621"/>
      <c r="BD229" s="621"/>
      <c r="BE229" s="621"/>
      <c r="BF229" s="621"/>
    </row>
    <row r="230" spans="14:58" ht="12.75">
      <c r="N230" s="336"/>
      <c r="O230" s="621"/>
      <c r="P230" s="621"/>
      <c r="Q230" s="621"/>
      <c r="R230" s="621"/>
      <c r="S230" s="621"/>
      <c r="T230" s="621"/>
      <c r="U230" s="621"/>
      <c r="V230" s="621"/>
      <c r="W230" s="621"/>
      <c r="X230" s="621"/>
      <c r="Y230" s="621"/>
      <c r="Z230" s="621"/>
      <c r="AA230" s="621"/>
      <c r="AB230" s="621"/>
      <c r="AC230" s="621"/>
      <c r="AD230" s="621"/>
      <c r="AE230" s="621"/>
      <c r="AF230" s="621"/>
      <c r="AG230" s="621"/>
      <c r="AH230" s="621"/>
      <c r="AI230" s="621"/>
      <c r="AJ230" s="621"/>
      <c r="AK230" s="621"/>
      <c r="AL230" s="621"/>
      <c r="AM230" s="621"/>
      <c r="AN230" s="621"/>
      <c r="AO230" s="621"/>
      <c r="AP230" s="621"/>
      <c r="AQ230" s="621"/>
      <c r="AR230" s="621"/>
      <c r="AS230" s="621"/>
      <c r="AT230" s="621"/>
      <c r="AU230" s="621"/>
      <c r="AV230" s="621"/>
      <c r="AW230" s="621"/>
      <c r="AX230" s="621"/>
      <c r="AY230" s="621"/>
      <c r="AZ230" s="621"/>
      <c r="BA230" s="621"/>
      <c r="BB230" s="621"/>
      <c r="BC230" s="621"/>
      <c r="BD230" s="621"/>
      <c r="BE230" s="621"/>
      <c r="BF230" s="621"/>
    </row>
    <row r="231" spans="14:58" ht="12.75">
      <c r="N231" s="336"/>
      <c r="O231" s="621"/>
      <c r="P231" s="621"/>
      <c r="Q231" s="621"/>
      <c r="R231" s="621"/>
      <c r="S231" s="621"/>
      <c r="T231" s="621"/>
      <c r="U231" s="621"/>
      <c r="V231" s="621"/>
      <c r="W231" s="621"/>
      <c r="X231" s="621"/>
      <c r="Y231" s="621"/>
      <c r="Z231" s="621"/>
      <c r="AA231" s="621"/>
      <c r="AB231" s="621"/>
      <c r="AC231" s="621"/>
      <c r="AD231" s="621"/>
      <c r="AE231" s="621"/>
      <c r="AF231" s="621"/>
      <c r="AG231" s="621"/>
      <c r="AH231" s="621"/>
      <c r="AI231" s="621"/>
      <c r="AJ231" s="621"/>
      <c r="AK231" s="621"/>
      <c r="AL231" s="621"/>
      <c r="AM231" s="621"/>
      <c r="AN231" s="621"/>
      <c r="AO231" s="621"/>
      <c r="AP231" s="621"/>
      <c r="AQ231" s="621"/>
      <c r="AR231" s="621"/>
      <c r="AS231" s="621"/>
      <c r="AT231" s="621"/>
      <c r="AU231" s="621"/>
      <c r="AV231" s="621"/>
      <c r="AW231" s="621"/>
      <c r="AX231" s="621"/>
      <c r="AY231" s="621"/>
      <c r="AZ231" s="621"/>
      <c r="BA231" s="621"/>
      <c r="BB231" s="621"/>
      <c r="BC231" s="621"/>
      <c r="BD231" s="621"/>
      <c r="BE231" s="621"/>
      <c r="BF231" s="621"/>
    </row>
    <row r="232" spans="14:58" ht="12.75">
      <c r="N232" s="336"/>
      <c r="O232" s="621"/>
      <c r="P232" s="621"/>
      <c r="Q232" s="621"/>
      <c r="R232" s="621"/>
      <c r="S232" s="621"/>
      <c r="T232" s="621"/>
      <c r="U232" s="621"/>
      <c r="V232" s="621"/>
      <c r="W232" s="621"/>
      <c r="X232" s="621"/>
      <c r="Y232" s="621"/>
      <c r="Z232" s="621"/>
      <c r="AA232" s="621"/>
      <c r="AB232" s="621"/>
      <c r="AC232" s="621"/>
      <c r="AD232" s="621"/>
      <c r="AE232" s="621"/>
      <c r="AF232" s="621"/>
      <c r="AG232" s="621"/>
      <c r="AH232" s="621"/>
      <c r="AI232" s="621"/>
      <c r="AJ232" s="621"/>
      <c r="AK232" s="621"/>
      <c r="AL232" s="621"/>
      <c r="AM232" s="621"/>
      <c r="AN232" s="621"/>
      <c r="AO232" s="621"/>
      <c r="AP232" s="621"/>
      <c r="AQ232" s="621"/>
      <c r="AR232" s="621"/>
      <c r="AS232" s="621"/>
      <c r="AT232" s="621"/>
      <c r="AU232" s="621"/>
      <c r="AV232" s="621"/>
      <c r="AW232" s="621"/>
      <c r="AX232" s="621"/>
      <c r="AY232" s="621"/>
      <c r="AZ232" s="621"/>
      <c r="BA232" s="621"/>
      <c r="BB232" s="621"/>
      <c r="BC232" s="621"/>
      <c r="BD232" s="621"/>
      <c r="BE232" s="621"/>
      <c r="BF232" s="621"/>
    </row>
    <row r="233" spans="14:58" ht="12.75">
      <c r="N233" s="336"/>
      <c r="O233" s="621"/>
      <c r="P233" s="621"/>
      <c r="Q233" s="621"/>
      <c r="R233" s="621"/>
      <c r="S233" s="621"/>
      <c r="T233" s="621"/>
      <c r="U233" s="621"/>
      <c r="V233" s="621"/>
      <c r="W233" s="621"/>
      <c r="X233" s="621"/>
      <c r="Y233" s="621"/>
      <c r="Z233" s="621"/>
      <c r="AA233" s="621"/>
      <c r="AB233" s="621"/>
      <c r="AC233" s="621"/>
      <c r="AD233" s="621"/>
      <c r="AE233" s="621"/>
      <c r="AF233" s="621"/>
      <c r="AG233" s="621"/>
      <c r="AH233" s="621"/>
      <c r="AI233" s="621"/>
      <c r="AJ233" s="621"/>
      <c r="AK233" s="621"/>
      <c r="AL233" s="621"/>
      <c r="AM233" s="621"/>
      <c r="AN233" s="621"/>
      <c r="AO233" s="621"/>
      <c r="AP233" s="621"/>
      <c r="AQ233" s="621"/>
      <c r="AR233" s="621"/>
      <c r="AS233" s="621"/>
      <c r="AT233" s="621"/>
      <c r="AU233" s="621"/>
      <c r="AV233" s="621"/>
      <c r="AW233" s="621"/>
      <c r="AX233" s="621"/>
      <c r="AY233" s="621"/>
      <c r="AZ233" s="621"/>
      <c r="BA233" s="621"/>
      <c r="BB233" s="621"/>
      <c r="BC233" s="621"/>
      <c r="BD233" s="621"/>
      <c r="BE233" s="621"/>
      <c r="BF233" s="621"/>
    </row>
    <row r="234" spans="14:58" ht="12.75">
      <c r="N234" s="336"/>
      <c r="O234" s="621"/>
      <c r="P234" s="621"/>
      <c r="Q234" s="621"/>
      <c r="R234" s="621"/>
      <c r="S234" s="621"/>
      <c r="T234" s="621"/>
      <c r="U234" s="621"/>
      <c r="V234" s="621"/>
      <c r="W234" s="621"/>
      <c r="X234" s="621"/>
      <c r="Y234" s="621"/>
      <c r="Z234" s="621"/>
      <c r="AA234" s="621"/>
      <c r="AB234" s="621"/>
      <c r="AC234" s="621"/>
      <c r="AD234" s="621"/>
      <c r="AE234" s="621"/>
      <c r="AF234" s="621"/>
      <c r="AG234" s="621"/>
      <c r="AH234" s="621"/>
      <c r="AI234" s="621"/>
      <c r="AJ234" s="621"/>
      <c r="AK234" s="621"/>
      <c r="AL234" s="621"/>
      <c r="AM234" s="621"/>
      <c r="AN234" s="621"/>
      <c r="AO234" s="621"/>
      <c r="AP234" s="621"/>
      <c r="AQ234" s="621"/>
      <c r="AR234" s="621"/>
      <c r="AS234" s="621"/>
      <c r="AT234" s="621"/>
      <c r="AU234" s="621"/>
      <c r="AV234" s="621"/>
      <c r="AW234" s="621"/>
      <c r="AX234" s="621"/>
      <c r="AY234" s="621"/>
      <c r="AZ234" s="621"/>
      <c r="BA234" s="621"/>
      <c r="BB234" s="621"/>
      <c r="BC234" s="621"/>
      <c r="BD234" s="621"/>
      <c r="BE234" s="621"/>
      <c r="BF234" s="621"/>
    </row>
    <row r="235" spans="14:58" ht="12.75">
      <c r="N235" s="336"/>
      <c r="O235" s="621"/>
      <c r="P235" s="621"/>
      <c r="Q235" s="621"/>
      <c r="R235" s="621"/>
      <c r="S235" s="621"/>
      <c r="T235" s="621"/>
      <c r="U235" s="621"/>
      <c r="V235" s="621"/>
      <c r="W235" s="621"/>
      <c r="X235" s="621"/>
      <c r="Y235" s="621"/>
      <c r="Z235" s="621"/>
      <c r="AA235" s="621"/>
      <c r="AB235" s="621"/>
      <c r="AC235" s="621"/>
      <c r="AD235" s="621"/>
      <c r="AE235" s="621"/>
      <c r="AF235" s="621"/>
      <c r="AG235" s="621"/>
      <c r="AH235" s="621"/>
      <c r="AI235" s="621"/>
      <c r="AJ235" s="621"/>
      <c r="AK235" s="621"/>
      <c r="AL235" s="621"/>
      <c r="AM235" s="621"/>
      <c r="AN235" s="621"/>
      <c r="AO235" s="621"/>
      <c r="AP235" s="621"/>
      <c r="AQ235" s="621"/>
      <c r="AR235" s="621"/>
      <c r="AS235" s="621"/>
      <c r="AT235" s="621"/>
      <c r="AU235" s="621"/>
      <c r="AV235" s="621"/>
      <c r="AW235" s="621"/>
      <c r="AX235" s="621"/>
      <c r="AY235" s="621"/>
      <c r="AZ235" s="621"/>
      <c r="BA235" s="621"/>
      <c r="BB235" s="621"/>
      <c r="BC235" s="621"/>
      <c r="BD235" s="621"/>
      <c r="BE235" s="621"/>
      <c r="BF235" s="621"/>
    </row>
    <row r="236" spans="14:58" ht="12.75">
      <c r="N236" s="336"/>
      <c r="O236" s="621"/>
      <c r="P236" s="621"/>
      <c r="Q236" s="621"/>
      <c r="R236" s="621"/>
      <c r="S236" s="621"/>
      <c r="T236" s="621"/>
      <c r="U236" s="621"/>
      <c r="V236" s="621"/>
      <c r="W236" s="621"/>
      <c r="X236" s="621"/>
      <c r="Y236" s="621"/>
      <c r="Z236" s="621"/>
      <c r="AA236" s="621"/>
      <c r="AB236" s="621"/>
      <c r="AC236" s="621"/>
      <c r="AD236" s="621"/>
      <c r="AE236" s="621"/>
      <c r="AF236" s="621"/>
      <c r="AG236" s="621"/>
      <c r="AH236" s="621"/>
      <c r="AI236" s="621"/>
      <c r="AJ236" s="621"/>
      <c r="AK236" s="621"/>
      <c r="AL236" s="621"/>
      <c r="AM236" s="621"/>
      <c r="AN236" s="621"/>
      <c r="AO236" s="621"/>
      <c r="AP236" s="621"/>
      <c r="AQ236" s="621"/>
      <c r="AR236" s="621"/>
      <c r="AS236" s="621"/>
      <c r="AT236" s="621"/>
      <c r="AU236" s="621"/>
      <c r="AV236" s="621"/>
      <c r="AW236" s="621"/>
      <c r="AX236" s="621"/>
      <c r="AY236" s="621"/>
      <c r="AZ236" s="621"/>
      <c r="BA236" s="621"/>
      <c r="BB236" s="621"/>
      <c r="BC236" s="621"/>
      <c r="BD236" s="621"/>
      <c r="BE236" s="621"/>
      <c r="BF236" s="621"/>
    </row>
    <row r="237" spans="14:58" ht="12.75">
      <c r="N237" s="336"/>
      <c r="O237" s="621"/>
      <c r="P237" s="621"/>
      <c r="Q237" s="621"/>
      <c r="R237" s="621"/>
      <c r="S237" s="621"/>
      <c r="T237" s="621"/>
      <c r="U237" s="621"/>
      <c r="V237" s="621"/>
      <c r="W237" s="621"/>
      <c r="X237" s="621"/>
      <c r="Y237" s="621"/>
      <c r="Z237" s="621"/>
      <c r="AA237" s="621"/>
      <c r="AB237" s="621"/>
      <c r="AC237" s="621"/>
      <c r="AD237" s="621"/>
      <c r="AE237" s="621"/>
      <c r="AF237" s="621"/>
      <c r="AG237" s="621"/>
      <c r="AH237" s="621"/>
      <c r="AI237" s="621"/>
      <c r="AJ237" s="621"/>
      <c r="AK237" s="621"/>
      <c r="AL237" s="621"/>
      <c r="AM237" s="621"/>
      <c r="AN237" s="621"/>
      <c r="AO237" s="621"/>
      <c r="AP237" s="621"/>
      <c r="AQ237" s="621"/>
      <c r="AR237" s="621"/>
      <c r="AS237" s="621"/>
      <c r="AT237" s="621"/>
      <c r="AU237" s="621"/>
      <c r="AV237" s="621"/>
      <c r="AW237" s="621"/>
      <c r="AX237" s="621"/>
      <c r="AY237" s="621"/>
      <c r="AZ237" s="621"/>
      <c r="BA237" s="621"/>
      <c r="BB237" s="621"/>
      <c r="BC237" s="621"/>
      <c r="BD237" s="621"/>
      <c r="BE237" s="621"/>
      <c r="BF237" s="621"/>
    </row>
    <row r="238" spans="14:58" ht="12.75">
      <c r="N238" s="336"/>
      <c r="O238" s="621"/>
      <c r="P238" s="621"/>
      <c r="Q238" s="621"/>
      <c r="R238" s="621"/>
      <c r="S238" s="621"/>
      <c r="T238" s="621"/>
      <c r="U238" s="621"/>
      <c r="V238" s="621"/>
      <c r="W238" s="621"/>
      <c r="X238" s="621"/>
      <c r="Y238" s="621"/>
      <c r="Z238" s="621"/>
      <c r="AA238" s="621"/>
      <c r="AB238" s="621"/>
      <c r="AC238" s="621"/>
      <c r="AD238" s="621"/>
      <c r="AE238" s="621"/>
      <c r="AF238" s="621"/>
      <c r="AG238" s="621"/>
      <c r="AH238" s="621"/>
      <c r="AI238" s="621"/>
      <c r="AJ238" s="621"/>
      <c r="AK238" s="621"/>
      <c r="AL238" s="621"/>
      <c r="AM238" s="621"/>
      <c r="AN238" s="621"/>
      <c r="AO238" s="621"/>
      <c r="AP238" s="621"/>
      <c r="AQ238" s="621"/>
      <c r="AR238" s="621"/>
      <c r="AS238" s="621"/>
      <c r="AT238" s="621"/>
      <c r="AU238" s="621"/>
      <c r="AV238" s="621"/>
      <c r="AW238" s="621"/>
      <c r="AX238" s="621"/>
      <c r="AY238" s="621"/>
      <c r="AZ238" s="621"/>
      <c r="BA238" s="621"/>
      <c r="BB238" s="621"/>
      <c r="BC238" s="621"/>
      <c r="BD238" s="621"/>
      <c r="BE238" s="621"/>
      <c r="BF238" s="621"/>
    </row>
    <row r="239" spans="14:58" ht="12.75">
      <c r="N239" s="336"/>
      <c r="O239" s="621"/>
      <c r="P239" s="621"/>
      <c r="Q239" s="621"/>
      <c r="R239" s="621"/>
      <c r="S239" s="621"/>
      <c r="T239" s="621"/>
      <c r="U239" s="621"/>
      <c r="V239" s="621"/>
      <c r="W239" s="621"/>
      <c r="X239" s="621"/>
      <c r="Y239" s="621"/>
      <c r="Z239" s="621"/>
      <c r="AA239" s="621"/>
      <c r="AB239" s="621"/>
      <c r="AC239" s="621"/>
      <c r="AD239" s="621"/>
      <c r="AE239" s="621"/>
      <c r="AF239" s="621"/>
      <c r="AG239" s="621"/>
      <c r="AH239" s="621"/>
      <c r="AI239" s="621"/>
      <c r="AJ239" s="621"/>
      <c r="AK239" s="621"/>
      <c r="AL239" s="621"/>
      <c r="AM239" s="621"/>
      <c r="AN239" s="621"/>
      <c r="AO239" s="621"/>
      <c r="AP239" s="621"/>
      <c r="AQ239" s="621"/>
      <c r="AR239" s="621"/>
      <c r="AS239" s="621"/>
      <c r="AT239" s="621"/>
      <c r="AU239" s="621"/>
      <c r="AV239" s="621"/>
      <c r="AW239" s="621"/>
      <c r="AX239" s="621"/>
      <c r="AY239" s="621"/>
      <c r="AZ239" s="621"/>
      <c r="BA239" s="621"/>
      <c r="BB239" s="621"/>
      <c r="BC239" s="621"/>
      <c r="BD239" s="621"/>
      <c r="BE239" s="621"/>
      <c r="BF239" s="621"/>
    </row>
    <row r="240" spans="14:58" ht="12.75">
      <c r="N240" s="336"/>
      <c r="O240" s="621"/>
      <c r="P240" s="621"/>
      <c r="Q240" s="621"/>
      <c r="R240" s="621"/>
      <c r="S240" s="621"/>
      <c r="T240" s="621"/>
      <c r="U240" s="621"/>
      <c r="V240" s="621"/>
      <c r="W240" s="621"/>
      <c r="X240" s="621"/>
      <c r="Y240" s="621"/>
      <c r="Z240" s="621"/>
      <c r="AA240" s="621"/>
      <c r="AB240" s="621"/>
      <c r="AC240" s="621"/>
      <c r="AD240" s="621"/>
      <c r="AE240" s="621"/>
      <c r="AF240" s="621"/>
      <c r="AG240" s="621"/>
      <c r="AH240" s="621"/>
      <c r="AI240" s="621"/>
      <c r="AJ240" s="621"/>
      <c r="AK240" s="621"/>
      <c r="AL240" s="621"/>
      <c r="AM240" s="621"/>
      <c r="AN240" s="621"/>
      <c r="AO240" s="621"/>
      <c r="AP240" s="621"/>
      <c r="AQ240" s="621"/>
      <c r="AR240" s="621"/>
      <c r="AS240" s="621"/>
      <c r="AT240" s="621"/>
      <c r="AU240" s="621"/>
      <c r="AV240" s="621"/>
      <c r="AW240" s="621"/>
      <c r="AX240" s="621"/>
      <c r="AY240" s="621"/>
      <c r="AZ240" s="621"/>
      <c r="BA240" s="621"/>
      <c r="BB240" s="621"/>
      <c r="BC240" s="621"/>
      <c r="BD240" s="621"/>
      <c r="BE240" s="621"/>
      <c r="BF240" s="621"/>
    </row>
    <row r="241" spans="14:58" ht="12.75">
      <c r="N241" s="336"/>
      <c r="O241" s="621"/>
      <c r="P241" s="621"/>
      <c r="Q241" s="621"/>
      <c r="R241" s="621"/>
      <c r="S241" s="621"/>
      <c r="T241" s="621"/>
      <c r="U241" s="621"/>
      <c r="V241" s="621"/>
      <c r="W241" s="621"/>
      <c r="X241" s="621"/>
      <c r="Y241" s="621"/>
      <c r="Z241" s="621"/>
      <c r="AA241" s="621"/>
      <c r="AB241" s="621"/>
      <c r="AC241" s="621"/>
      <c r="AD241" s="621"/>
      <c r="AE241" s="621"/>
      <c r="AF241" s="621"/>
      <c r="AG241" s="621"/>
      <c r="AH241" s="621"/>
      <c r="AI241" s="621"/>
      <c r="AJ241" s="621"/>
      <c r="AK241" s="621"/>
      <c r="AL241" s="621"/>
      <c r="AM241" s="621"/>
      <c r="AN241" s="621"/>
      <c r="AO241" s="621"/>
      <c r="AP241" s="621"/>
      <c r="AQ241" s="621"/>
      <c r="AR241" s="621"/>
      <c r="AS241" s="621"/>
      <c r="AT241" s="621"/>
      <c r="AU241" s="621"/>
      <c r="AV241" s="621"/>
      <c r="AW241" s="621"/>
      <c r="AX241" s="621"/>
      <c r="AY241" s="621"/>
      <c r="AZ241" s="621"/>
      <c r="BA241" s="621"/>
      <c r="BB241" s="621"/>
      <c r="BC241" s="621"/>
      <c r="BD241" s="621"/>
      <c r="BE241" s="621"/>
      <c r="BF241" s="621"/>
    </row>
    <row r="242" spans="14:58" ht="12.75">
      <c r="N242" s="336"/>
      <c r="O242" s="621"/>
      <c r="P242" s="621"/>
      <c r="Q242" s="621"/>
      <c r="R242" s="621"/>
      <c r="S242" s="621"/>
      <c r="T242" s="621"/>
      <c r="U242" s="621"/>
      <c r="V242" s="621"/>
      <c r="W242" s="621"/>
      <c r="X242" s="621"/>
      <c r="Y242" s="621"/>
      <c r="Z242" s="621"/>
      <c r="AA242" s="621"/>
      <c r="AB242" s="621"/>
      <c r="AC242" s="621"/>
      <c r="AD242" s="621"/>
      <c r="AE242" s="621"/>
      <c r="AF242" s="621"/>
      <c r="AG242" s="621"/>
      <c r="AH242" s="621"/>
      <c r="AI242" s="621"/>
      <c r="AJ242" s="621"/>
      <c r="AK242" s="621"/>
      <c r="AL242" s="621"/>
      <c r="AM242" s="621"/>
      <c r="AN242" s="621"/>
      <c r="AO242" s="621"/>
      <c r="AP242" s="621"/>
      <c r="AQ242" s="621"/>
      <c r="AR242" s="621"/>
      <c r="AS242" s="621"/>
      <c r="AT242" s="621"/>
      <c r="AU242" s="621"/>
      <c r="AV242" s="621"/>
      <c r="AW242" s="621"/>
      <c r="AX242" s="621"/>
      <c r="AY242" s="621"/>
      <c r="AZ242" s="621"/>
      <c r="BA242" s="621"/>
      <c r="BB242" s="621"/>
      <c r="BC242" s="621"/>
      <c r="BD242" s="621"/>
      <c r="BE242" s="621"/>
      <c r="BF242" s="621"/>
    </row>
    <row r="243" spans="14:58" ht="12.75">
      <c r="N243" s="336"/>
      <c r="O243" s="621"/>
      <c r="P243" s="621"/>
      <c r="Q243" s="621"/>
      <c r="R243" s="621"/>
      <c r="S243" s="621"/>
      <c r="T243" s="621"/>
      <c r="U243" s="621"/>
      <c r="V243" s="621"/>
      <c r="W243" s="621"/>
      <c r="X243" s="621"/>
      <c r="Y243" s="621"/>
      <c r="Z243" s="621"/>
      <c r="AA243" s="621"/>
      <c r="AB243" s="621"/>
      <c r="AC243" s="621"/>
      <c r="AD243" s="621"/>
      <c r="AE243" s="621"/>
      <c r="AF243" s="621"/>
      <c r="AG243" s="621"/>
      <c r="AH243" s="621"/>
      <c r="AI243" s="621"/>
      <c r="AJ243" s="621"/>
      <c r="AK243" s="621"/>
      <c r="AL243" s="621"/>
      <c r="AM243" s="621"/>
      <c r="AN243" s="621"/>
      <c r="AO243" s="621"/>
      <c r="AP243" s="621"/>
      <c r="AQ243" s="621"/>
      <c r="AR243" s="621"/>
      <c r="AS243" s="621"/>
      <c r="AT243" s="621"/>
      <c r="AU243" s="621"/>
      <c r="AV243" s="621"/>
      <c r="AW243" s="621"/>
      <c r="AX243" s="621"/>
      <c r="AY243" s="621"/>
      <c r="AZ243" s="621"/>
      <c r="BA243" s="621"/>
      <c r="BB243" s="621"/>
      <c r="BC243" s="621"/>
      <c r="BD243" s="621"/>
      <c r="BE243" s="621"/>
      <c r="BF243" s="621"/>
    </row>
    <row r="244" spans="14:58" ht="12.75">
      <c r="N244" s="336"/>
      <c r="O244" s="621"/>
      <c r="P244" s="621"/>
      <c r="Q244" s="621"/>
      <c r="R244" s="621"/>
      <c r="S244" s="621"/>
      <c r="T244" s="621"/>
      <c r="U244" s="621"/>
      <c r="V244" s="621"/>
      <c r="W244" s="621"/>
      <c r="X244" s="621"/>
      <c r="Y244" s="621"/>
      <c r="Z244" s="621"/>
      <c r="AA244" s="621"/>
      <c r="AB244" s="621"/>
      <c r="AC244" s="621"/>
      <c r="AD244" s="621"/>
      <c r="AE244" s="621"/>
      <c r="AF244" s="621"/>
      <c r="AG244" s="621"/>
      <c r="AH244" s="621"/>
      <c r="AI244" s="621"/>
      <c r="AJ244" s="621"/>
      <c r="AK244" s="621"/>
      <c r="AL244" s="621"/>
      <c r="AM244" s="621"/>
      <c r="AN244" s="621"/>
      <c r="AO244" s="621"/>
      <c r="AP244" s="621"/>
      <c r="AQ244" s="621"/>
      <c r="AR244" s="621"/>
      <c r="AS244" s="621"/>
      <c r="AT244" s="621"/>
      <c r="AU244" s="621"/>
      <c r="AV244" s="621"/>
      <c r="AW244" s="621"/>
      <c r="AX244" s="621"/>
      <c r="AY244" s="621"/>
      <c r="AZ244" s="621"/>
      <c r="BA244" s="621"/>
      <c r="BB244" s="621"/>
      <c r="BC244" s="621"/>
      <c r="BD244" s="621"/>
      <c r="BE244" s="621"/>
      <c r="BF244" s="621"/>
    </row>
    <row r="245" spans="14:58" ht="12.75">
      <c r="N245" s="336"/>
      <c r="O245" s="621"/>
      <c r="P245" s="621"/>
      <c r="Q245" s="621"/>
      <c r="R245" s="621"/>
      <c r="S245" s="621"/>
      <c r="T245" s="621"/>
      <c r="U245" s="621"/>
      <c r="V245" s="621"/>
      <c r="W245" s="621"/>
      <c r="X245" s="621"/>
      <c r="Y245" s="621"/>
      <c r="Z245" s="621"/>
      <c r="AA245" s="621"/>
      <c r="AB245" s="621"/>
      <c r="AC245" s="621"/>
      <c r="AD245" s="621"/>
      <c r="AE245" s="621"/>
      <c r="AF245" s="621"/>
      <c r="AG245" s="621"/>
      <c r="AH245" s="621"/>
      <c r="AI245" s="621"/>
      <c r="AJ245" s="621"/>
      <c r="AK245" s="621"/>
      <c r="AL245" s="621"/>
      <c r="AM245" s="621"/>
      <c r="AN245" s="621"/>
      <c r="AO245" s="621"/>
      <c r="AP245" s="621"/>
      <c r="AQ245" s="621"/>
      <c r="AR245" s="621"/>
      <c r="AS245" s="621"/>
      <c r="AT245" s="621"/>
      <c r="AU245" s="621"/>
      <c r="AV245" s="621"/>
      <c r="AW245" s="621"/>
      <c r="AX245" s="621"/>
      <c r="AY245" s="621"/>
      <c r="AZ245" s="621"/>
      <c r="BA245" s="621"/>
      <c r="BB245" s="621"/>
      <c r="BC245" s="621"/>
      <c r="BD245" s="621"/>
      <c r="BE245" s="621"/>
      <c r="BF245" s="621"/>
    </row>
    <row r="246" spans="14:58" ht="12.75">
      <c r="N246" s="336"/>
      <c r="O246" s="621"/>
      <c r="P246" s="621"/>
      <c r="Q246" s="621"/>
      <c r="R246" s="621"/>
      <c r="S246" s="621"/>
      <c r="T246" s="621"/>
      <c r="U246" s="621"/>
      <c r="V246" s="621"/>
      <c r="W246" s="621"/>
      <c r="X246" s="621"/>
      <c r="Y246" s="621"/>
      <c r="Z246" s="621"/>
      <c r="AA246" s="621"/>
      <c r="AB246" s="621"/>
      <c r="AC246" s="621"/>
      <c r="AD246" s="621"/>
      <c r="AE246" s="621"/>
      <c r="AF246" s="621"/>
      <c r="AG246" s="621"/>
      <c r="AH246" s="621"/>
      <c r="AI246" s="621"/>
      <c r="AJ246" s="621"/>
      <c r="AK246" s="621"/>
      <c r="AL246" s="621"/>
      <c r="AM246" s="621"/>
      <c r="AN246" s="621"/>
      <c r="AO246" s="621"/>
      <c r="AP246" s="621"/>
      <c r="AQ246" s="621"/>
      <c r="AR246" s="621"/>
      <c r="AS246" s="621"/>
      <c r="AT246" s="621"/>
      <c r="AU246" s="621"/>
      <c r="AV246" s="621"/>
      <c r="AW246" s="621"/>
      <c r="AX246" s="621"/>
      <c r="AY246" s="621"/>
      <c r="AZ246" s="621"/>
      <c r="BA246" s="621"/>
      <c r="BB246" s="621"/>
      <c r="BC246" s="621"/>
      <c r="BD246" s="621"/>
      <c r="BE246" s="621"/>
      <c r="BF246" s="621"/>
    </row>
    <row r="247" spans="14:58" ht="12.75">
      <c r="N247" s="336"/>
      <c r="O247" s="621"/>
      <c r="P247" s="621"/>
      <c r="Q247" s="621"/>
      <c r="R247" s="621"/>
      <c r="S247" s="621"/>
      <c r="T247" s="621"/>
      <c r="U247" s="621"/>
      <c r="V247" s="621"/>
      <c r="W247" s="621"/>
      <c r="X247" s="621"/>
      <c r="Y247" s="621"/>
      <c r="Z247" s="621"/>
      <c r="AA247" s="621"/>
      <c r="AB247" s="621"/>
      <c r="AC247" s="621"/>
      <c r="AD247" s="621"/>
      <c r="AE247" s="621"/>
      <c r="AF247" s="621"/>
      <c r="AG247" s="621"/>
      <c r="AH247" s="621"/>
      <c r="AI247" s="621"/>
      <c r="AJ247" s="621"/>
      <c r="AK247" s="621"/>
      <c r="AL247" s="621"/>
      <c r="AM247" s="621"/>
      <c r="AN247" s="621"/>
      <c r="AO247" s="621"/>
      <c r="AP247" s="621"/>
      <c r="AQ247" s="621"/>
      <c r="AR247" s="621"/>
      <c r="AS247" s="621"/>
      <c r="AT247" s="621"/>
      <c r="AU247" s="621"/>
      <c r="AV247" s="621"/>
      <c r="AW247" s="621"/>
      <c r="AX247" s="621"/>
      <c r="AY247" s="621"/>
      <c r="AZ247" s="621"/>
      <c r="BA247" s="621"/>
      <c r="BB247" s="621"/>
      <c r="BC247" s="621"/>
      <c r="BD247" s="621"/>
      <c r="BE247" s="621"/>
      <c r="BF247" s="621"/>
    </row>
    <row r="248" spans="14:58" ht="12.75">
      <c r="N248" s="336"/>
      <c r="O248" s="621"/>
      <c r="P248" s="621"/>
      <c r="Q248" s="621"/>
      <c r="R248" s="621"/>
      <c r="S248" s="621"/>
      <c r="T248" s="621"/>
      <c r="U248" s="621"/>
      <c r="V248" s="621"/>
      <c r="W248" s="621"/>
      <c r="X248" s="621"/>
      <c r="Y248" s="621"/>
      <c r="Z248" s="621"/>
      <c r="AA248" s="621"/>
      <c r="AB248" s="621"/>
      <c r="AC248" s="621"/>
      <c r="AD248" s="621"/>
      <c r="AE248" s="621"/>
      <c r="AF248" s="621"/>
      <c r="AG248" s="621"/>
      <c r="AH248" s="621"/>
      <c r="AI248" s="621"/>
      <c r="AJ248" s="621"/>
      <c r="AK248" s="621"/>
      <c r="AL248" s="621"/>
      <c r="AM248" s="621"/>
      <c r="AN248" s="621"/>
      <c r="AO248" s="621"/>
      <c r="AP248" s="621"/>
      <c r="AQ248" s="621"/>
      <c r="AR248" s="621"/>
      <c r="AS248" s="621"/>
      <c r="AT248" s="621"/>
      <c r="AU248" s="621"/>
      <c r="AV248" s="621"/>
      <c r="AW248" s="621"/>
      <c r="AX248" s="621"/>
      <c r="AY248" s="621"/>
      <c r="AZ248" s="621"/>
      <c r="BA248" s="621"/>
      <c r="BB248" s="621"/>
      <c r="BC248" s="621"/>
      <c r="BD248" s="621"/>
      <c r="BE248" s="621"/>
      <c r="BF248" s="621"/>
    </row>
    <row r="249" spans="14:58" ht="12.75">
      <c r="N249" s="336"/>
      <c r="O249" s="621"/>
      <c r="P249" s="621"/>
      <c r="Q249" s="621"/>
      <c r="R249" s="621"/>
      <c r="S249" s="621"/>
      <c r="T249" s="621"/>
      <c r="U249" s="621"/>
      <c r="V249" s="621"/>
      <c r="W249" s="621"/>
      <c r="X249" s="621"/>
      <c r="Y249" s="621"/>
      <c r="Z249" s="621"/>
      <c r="AA249" s="621"/>
      <c r="AB249" s="621"/>
      <c r="AC249" s="621"/>
      <c r="AD249" s="621"/>
      <c r="AE249" s="621"/>
      <c r="AF249" s="621"/>
      <c r="AG249" s="621"/>
      <c r="AH249" s="621"/>
      <c r="AI249" s="621"/>
      <c r="AJ249" s="621"/>
      <c r="AK249" s="621"/>
      <c r="AL249" s="621"/>
      <c r="AM249" s="621"/>
      <c r="AN249" s="621"/>
      <c r="AO249" s="621"/>
      <c r="AP249" s="621"/>
      <c r="AQ249" s="621"/>
      <c r="AR249" s="621"/>
      <c r="AS249" s="621"/>
      <c r="AT249" s="621"/>
      <c r="AU249" s="621"/>
      <c r="AV249" s="621"/>
      <c r="AW249" s="621"/>
      <c r="AX249" s="621"/>
      <c r="AY249" s="621"/>
      <c r="AZ249" s="621"/>
      <c r="BA249" s="621"/>
      <c r="BB249" s="621"/>
      <c r="BC249" s="621"/>
      <c r="BD249" s="621"/>
      <c r="BE249" s="621"/>
      <c r="BF249" s="621"/>
    </row>
    <row r="250" spans="14:58" ht="12.75">
      <c r="N250" s="336"/>
      <c r="O250" s="621"/>
      <c r="P250" s="621"/>
      <c r="Q250" s="621"/>
      <c r="R250" s="621"/>
      <c r="S250" s="621"/>
      <c r="T250" s="621"/>
      <c r="U250" s="621"/>
      <c r="V250" s="621"/>
      <c r="W250" s="621"/>
      <c r="X250" s="621"/>
      <c r="Y250" s="621"/>
      <c r="Z250" s="621"/>
      <c r="AA250" s="621"/>
      <c r="AB250" s="621"/>
      <c r="AC250" s="621"/>
      <c r="AD250" s="621"/>
      <c r="AE250" s="621"/>
      <c r="AF250" s="621"/>
      <c r="AG250" s="621"/>
      <c r="AH250" s="621"/>
      <c r="AI250" s="621"/>
      <c r="AJ250" s="621"/>
      <c r="AK250" s="621"/>
      <c r="AL250" s="621"/>
      <c r="AM250" s="621"/>
      <c r="AN250" s="621"/>
      <c r="AO250" s="621"/>
      <c r="AP250" s="621"/>
      <c r="AQ250" s="621"/>
      <c r="AR250" s="621"/>
      <c r="AS250" s="621"/>
      <c r="AT250" s="621"/>
      <c r="AU250" s="621"/>
      <c r="AV250" s="621"/>
      <c r="AW250" s="621"/>
      <c r="AX250" s="621"/>
      <c r="AY250" s="621"/>
      <c r="AZ250" s="621"/>
      <c r="BA250" s="621"/>
      <c r="BB250" s="621"/>
      <c r="BC250" s="621"/>
      <c r="BD250" s="621"/>
      <c r="BE250" s="621"/>
      <c r="BF250" s="621"/>
    </row>
    <row r="251" spans="14:58" ht="12.75">
      <c r="N251" s="336"/>
      <c r="O251" s="621"/>
      <c r="P251" s="621"/>
      <c r="Q251" s="621"/>
      <c r="R251" s="621"/>
      <c r="S251" s="621"/>
      <c r="T251" s="621"/>
      <c r="U251" s="621"/>
      <c r="V251" s="621"/>
      <c r="W251" s="621"/>
      <c r="X251" s="621"/>
      <c r="Y251" s="621"/>
      <c r="Z251" s="621"/>
      <c r="AA251" s="621"/>
      <c r="AB251" s="621"/>
      <c r="AC251" s="621"/>
      <c r="AD251" s="621"/>
      <c r="AE251" s="621"/>
      <c r="AF251" s="621"/>
      <c r="AG251" s="621"/>
      <c r="AH251" s="621"/>
      <c r="AI251" s="621"/>
      <c r="AJ251" s="621"/>
      <c r="AK251" s="621"/>
      <c r="AL251" s="621"/>
      <c r="AM251" s="621"/>
      <c r="AN251" s="621"/>
      <c r="AO251" s="621"/>
      <c r="AP251" s="621"/>
      <c r="AQ251" s="621"/>
      <c r="AR251" s="621"/>
      <c r="AS251" s="621"/>
      <c r="AT251" s="621"/>
      <c r="AU251" s="621"/>
      <c r="AV251" s="621"/>
      <c r="AW251" s="621"/>
      <c r="AX251" s="621"/>
      <c r="AY251" s="621"/>
      <c r="AZ251" s="621"/>
      <c r="BA251" s="621"/>
      <c r="BB251" s="621"/>
      <c r="BC251" s="621"/>
      <c r="BD251" s="621"/>
      <c r="BE251" s="621"/>
      <c r="BF251" s="621"/>
    </row>
    <row r="252" spans="14:58" ht="12.75">
      <c r="N252" s="336"/>
      <c r="O252" s="621"/>
      <c r="P252" s="621"/>
      <c r="Q252" s="621"/>
      <c r="R252" s="621"/>
      <c r="S252" s="621"/>
      <c r="T252" s="621"/>
      <c r="U252" s="621"/>
      <c r="V252" s="621"/>
      <c r="W252" s="621"/>
      <c r="X252" s="621"/>
      <c r="Y252" s="621"/>
      <c r="Z252" s="621"/>
      <c r="AA252" s="621"/>
      <c r="AB252" s="621"/>
      <c r="AC252" s="621"/>
      <c r="AD252" s="621"/>
      <c r="AE252" s="621"/>
      <c r="AF252" s="621"/>
      <c r="AG252" s="621"/>
      <c r="AH252" s="621"/>
      <c r="AI252" s="621"/>
      <c r="AJ252" s="621"/>
      <c r="AK252" s="621"/>
      <c r="AL252" s="621"/>
      <c r="AM252" s="621"/>
      <c r="AN252" s="621"/>
      <c r="AO252" s="621"/>
      <c r="AP252" s="621"/>
      <c r="AQ252" s="621"/>
      <c r="AR252" s="621"/>
      <c r="AS252" s="621"/>
      <c r="AT252" s="621"/>
      <c r="AU252" s="621"/>
      <c r="AV252" s="621"/>
      <c r="AW252" s="621"/>
      <c r="AX252" s="621"/>
      <c r="AY252" s="621"/>
      <c r="AZ252" s="621"/>
      <c r="BA252" s="621"/>
      <c r="BB252" s="621"/>
      <c r="BC252" s="621"/>
      <c r="BD252" s="621"/>
      <c r="BE252" s="621"/>
      <c r="BF252" s="621"/>
    </row>
    <row r="253" spans="14:58" ht="12.75">
      <c r="N253" s="336"/>
      <c r="O253" s="621"/>
      <c r="P253" s="621"/>
      <c r="Q253" s="621"/>
      <c r="R253" s="621"/>
      <c r="S253" s="621"/>
      <c r="T253" s="621"/>
      <c r="U253" s="621"/>
      <c r="V253" s="621"/>
      <c r="W253" s="621"/>
      <c r="X253" s="621"/>
      <c r="Y253" s="621"/>
      <c r="Z253" s="621"/>
      <c r="AA253" s="621"/>
      <c r="AB253" s="621"/>
      <c r="AC253" s="621"/>
      <c r="AD253" s="621"/>
      <c r="AE253" s="621"/>
      <c r="AF253" s="621"/>
      <c r="AG253" s="621"/>
      <c r="AH253" s="621"/>
      <c r="AI253" s="621"/>
      <c r="AJ253" s="621"/>
      <c r="AK253" s="621"/>
      <c r="AL253" s="621"/>
      <c r="AM253" s="621"/>
      <c r="AN253" s="621"/>
      <c r="AO253" s="621"/>
      <c r="AP253" s="621"/>
      <c r="AQ253" s="621"/>
      <c r="AR253" s="621"/>
      <c r="AS253" s="621"/>
      <c r="AT253" s="621"/>
      <c r="AU253" s="621"/>
      <c r="AV253" s="621"/>
      <c r="AW253" s="621"/>
      <c r="AX253" s="621"/>
      <c r="AY253" s="621"/>
      <c r="AZ253" s="621"/>
      <c r="BA253" s="621"/>
      <c r="BB253" s="621"/>
      <c r="BC253" s="621"/>
      <c r="BD253" s="621"/>
      <c r="BE253" s="621"/>
      <c r="BF253" s="621"/>
    </row>
    <row r="254" spans="14:58" ht="12.75">
      <c r="N254" s="336"/>
      <c r="O254" s="621"/>
      <c r="P254" s="621"/>
      <c r="Q254" s="621"/>
      <c r="R254" s="621"/>
      <c r="S254" s="621"/>
      <c r="T254" s="621"/>
      <c r="U254" s="621"/>
      <c r="V254" s="621"/>
      <c r="W254" s="621"/>
      <c r="X254" s="621"/>
      <c r="Y254" s="621"/>
      <c r="Z254" s="621"/>
      <c r="AA254" s="621"/>
      <c r="AB254" s="621"/>
      <c r="AC254" s="621"/>
      <c r="AD254" s="621"/>
      <c r="AE254" s="621"/>
      <c r="AF254" s="621"/>
      <c r="AG254" s="621"/>
      <c r="AH254" s="621"/>
      <c r="AI254" s="621"/>
      <c r="AJ254" s="621"/>
      <c r="AK254" s="621"/>
      <c r="AL254" s="621"/>
      <c r="AM254" s="621"/>
      <c r="AN254" s="621"/>
      <c r="AO254" s="621"/>
      <c r="AP254" s="621"/>
      <c r="AQ254" s="621"/>
      <c r="AR254" s="621"/>
      <c r="AS254" s="621"/>
      <c r="AT254" s="621"/>
      <c r="AU254" s="621"/>
      <c r="AV254" s="621"/>
      <c r="AW254" s="621"/>
      <c r="AX254" s="621"/>
      <c r="AY254" s="621"/>
      <c r="AZ254" s="621"/>
      <c r="BA254" s="621"/>
      <c r="BB254" s="621"/>
      <c r="BC254" s="621"/>
      <c r="BD254" s="621"/>
      <c r="BE254" s="621"/>
      <c r="BF254" s="621"/>
    </row>
    <row r="255" spans="14:58" ht="12.75">
      <c r="N255" s="336"/>
      <c r="O255" s="621"/>
      <c r="P255" s="621"/>
      <c r="Q255" s="621"/>
      <c r="R255" s="621"/>
      <c r="S255" s="621"/>
      <c r="T255" s="621"/>
      <c r="U255" s="621"/>
      <c r="V255" s="621"/>
      <c r="W255" s="621"/>
      <c r="X255" s="621"/>
      <c r="Y255" s="621"/>
      <c r="Z255" s="621"/>
      <c r="AA255" s="621"/>
      <c r="AB255" s="621"/>
      <c r="AC255" s="621"/>
      <c r="AD255" s="621"/>
      <c r="AE255" s="621"/>
      <c r="AF255" s="621"/>
      <c r="AG255" s="621"/>
      <c r="AH255" s="621"/>
      <c r="AI255" s="621"/>
      <c r="AJ255" s="621"/>
      <c r="AK255" s="621"/>
      <c r="AL255" s="621"/>
      <c r="AM255" s="621"/>
      <c r="AN255" s="621"/>
      <c r="AO255" s="621"/>
      <c r="AP255" s="621"/>
      <c r="AQ255" s="621"/>
      <c r="AR255" s="621"/>
      <c r="AS255" s="621"/>
      <c r="AT255" s="621"/>
      <c r="AU255" s="621"/>
      <c r="AV255" s="621"/>
      <c r="AW255" s="621"/>
      <c r="AX255" s="621"/>
      <c r="AY255" s="621"/>
      <c r="AZ255" s="621"/>
      <c r="BA255" s="621"/>
      <c r="BB255" s="621"/>
      <c r="BC255" s="621"/>
      <c r="BD255" s="621"/>
      <c r="BE255" s="621"/>
      <c r="BF255" s="621"/>
    </row>
    <row r="256" spans="14:58" ht="12.75">
      <c r="N256" s="336"/>
      <c r="O256" s="621"/>
      <c r="P256" s="621"/>
      <c r="Q256" s="621"/>
      <c r="R256" s="621"/>
      <c r="S256" s="621"/>
      <c r="T256" s="621"/>
      <c r="U256" s="621"/>
      <c r="V256" s="621"/>
      <c r="W256" s="621"/>
      <c r="X256" s="621"/>
      <c r="Y256" s="621"/>
      <c r="Z256" s="621"/>
      <c r="AA256" s="621"/>
      <c r="AB256" s="621"/>
      <c r="AC256" s="621"/>
      <c r="AD256" s="621"/>
      <c r="AE256" s="621"/>
      <c r="AF256" s="621"/>
      <c r="AG256" s="621"/>
      <c r="AH256" s="621"/>
      <c r="AI256" s="621"/>
      <c r="AJ256" s="621"/>
      <c r="AK256" s="621"/>
      <c r="AL256" s="621"/>
      <c r="AM256" s="621"/>
      <c r="AN256" s="621"/>
      <c r="AO256" s="621"/>
      <c r="AP256" s="621"/>
      <c r="AQ256" s="621"/>
      <c r="AR256" s="621"/>
      <c r="AS256" s="621"/>
      <c r="AT256" s="621"/>
      <c r="AU256" s="621"/>
      <c r="AV256" s="621"/>
      <c r="AW256" s="621"/>
      <c r="AX256" s="621"/>
      <c r="AY256" s="621"/>
      <c r="AZ256" s="621"/>
      <c r="BA256" s="621"/>
      <c r="BB256" s="621"/>
      <c r="BC256" s="621"/>
      <c r="BD256" s="621"/>
      <c r="BE256" s="621"/>
      <c r="BF256" s="621"/>
    </row>
    <row r="257" spans="14:58" ht="12.75">
      <c r="N257" s="336"/>
      <c r="O257" s="621"/>
      <c r="P257" s="621"/>
      <c r="Q257" s="621"/>
      <c r="R257" s="621"/>
      <c r="S257" s="621"/>
      <c r="T257" s="621"/>
      <c r="U257" s="621"/>
      <c r="V257" s="621"/>
      <c r="W257" s="621"/>
      <c r="X257" s="621"/>
      <c r="Y257" s="621"/>
      <c r="Z257" s="621"/>
      <c r="AA257" s="621"/>
      <c r="AB257" s="621"/>
      <c r="AC257" s="621"/>
      <c r="AD257" s="621"/>
      <c r="AE257" s="621"/>
      <c r="AF257" s="621"/>
      <c r="AG257" s="621"/>
      <c r="AH257" s="621"/>
      <c r="AI257" s="621"/>
      <c r="AJ257" s="621"/>
      <c r="AK257" s="621"/>
      <c r="AL257" s="621"/>
      <c r="AM257" s="621"/>
      <c r="AN257" s="621"/>
      <c r="AO257" s="621"/>
      <c r="AP257" s="621"/>
      <c r="AQ257" s="621"/>
      <c r="AR257" s="621"/>
      <c r="AS257" s="621"/>
      <c r="AT257" s="621"/>
      <c r="AU257" s="621"/>
      <c r="AV257" s="621"/>
      <c r="AW257" s="621"/>
      <c r="AX257" s="621"/>
      <c r="AY257" s="621"/>
      <c r="AZ257" s="621"/>
      <c r="BA257" s="621"/>
      <c r="BB257" s="621"/>
      <c r="BC257" s="621"/>
      <c r="BD257" s="621"/>
      <c r="BE257" s="621"/>
      <c r="BF257" s="621"/>
    </row>
    <row r="258" spans="14:58" ht="12.75">
      <c r="N258" s="336"/>
      <c r="O258" s="621"/>
      <c r="P258" s="621"/>
      <c r="Q258" s="621"/>
      <c r="R258" s="621"/>
      <c r="S258" s="621"/>
      <c r="T258" s="621"/>
      <c r="U258" s="621"/>
      <c r="V258" s="621"/>
      <c r="W258" s="621"/>
      <c r="X258" s="621"/>
      <c r="Y258" s="621"/>
      <c r="Z258" s="621"/>
      <c r="AA258" s="621"/>
      <c r="AB258" s="621"/>
      <c r="AC258" s="621"/>
      <c r="AD258" s="621"/>
      <c r="AE258" s="621"/>
      <c r="AF258" s="621"/>
      <c r="AG258" s="621"/>
      <c r="AH258" s="621"/>
      <c r="AI258" s="621"/>
      <c r="AJ258" s="621"/>
      <c r="AK258" s="621"/>
      <c r="AL258" s="621"/>
      <c r="AM258" s="621"/>
      <c r="AN258" s="621"/>
      <c r="AO258" s="621"/>
      <c r="AP258" s="621"/>
      <c r="AQ258" s="621"/>
      <c r="AR258" s="621"/>
      <c r="AS258" s="621"/>
      <c r="AT258" s="621"/>
      <c r="AU258" s="621"/>
      <c r="AV258" s="621"/>
      <c r="AW258" s="621"/>
      <c r="AX258" s="621"/>
      <c r="AY258" s="621"/>
      <c r="AZ258" s="621"/>
      <c r="BA258" s="621"/>
      <c r="BB258" s="621"/>
      <c r="BC258" s="621"/>
      <c r="BD258" s="621"/>
      <c r="BE258" s="621"/>
      <c r="BF258" s="621"/>
    </row>
    <row r="259" spans="14:58" ht="12.75">
      <c r="N259" s="336"/>
      <c r="O259" s="621"/>
      <c r="P259" s="621"/>
      <c r="Q259" s="621"/>
      <c r="R259" s="621"/>
      <c r="S259" s="621"/>
      <c r="T259" s="621"/>
      <c r="U259" s="621"/>
      <c r="V259" s="621"/>
      <c r="W259" s="621"/>
      <c r="X259" s="621"/>
      <c r="Y259" s="621"/>
      <c r="Z259" s="621"/>
      <c r="AA259" s="621"/>
      <c r="AB259" s="621"/>
      <c r="AC259" s="621"/>
      <c r="AD259" s="621"/>
      <c r="AE259" s="621"/>
      <c r="AF259" s="621"/>
      <c r="AG259" s="621"/>
      <c r="AH259" s="621"/>
      <c r="AI259" s="621"/>
      <c r="AJ259" s="621"/>
      <c r="AK259" s="621"/>
      <c r="AL259" s="621"/>
      <c r="AM259" s="621"/>
      <c r="AN259" s="621"/>
      <c r="AO259" s="621"/>
      <c r="AP259" s="621"/>
      <c r="AQ259" s="621"/>
      <c r="AR259" s="621"/>
      <c r="AS259" s="621"/>
      <c r="AT259" s="621"/>
      <c r="AU259" s="621"/>
      <c r="AV259" s="621"/>
      <c r="AW259" s="621"/>
      <c r="AX259" s="621"/>
      <c r="AY259" s="621"/>
      <c r="AZ259" s="621"/>
      <c r="BA259" s="621"/>
      <c r="BB259" s="621"/>
      <c r="BC259" s="621"/>
      <c r="BD259" s="621"/>
      <c r="BE259" s="621"/>
      <c r="BF259" s="621"/>
    </row>
    <row r="260" spans="14:58" ht="12.75">
      <c r="N260" s="336"/>
      <c r="O260" s="621"/>
      <c r="P260" s="621"/>
      <c r="Q260" s="621"/>
      <c r="R260" s="621"/>
      <c r="S260" s="621"/>
      <c r="T260" s="621"/>
      <c r="U260" s="621"/>
      <c r="V260" s="621"/>
      <c r="W260" s="621"/>
      <c r="X260" s="621"/>
      <c r="Y260" s="621"/>
      <c r="Z260" s="621"/>
      <c r="AA260" s="621"/>
      <c r="AB260" s="621"/>
      <c r="AC260" s="621"/>
      <c r="AD260" s="621"/>
      <c r="AE260" s="621"/>
      <c r="AF260" s="621"/>
      <c r="AG260" s="621"/>
      <c r="AH260" s="621"/>
      <c r="AI260" s="621"/>
      <c r="AJ260" s="621"/>
      <c r="AK260" s="621"/>
      <c r="AL260" s="621"/>
      <c r="AM260" s="621"/>
      <c r="AN260" s="621"/>
      <c r="AO260" s="621"/>
      <c r="AP260" s="621"/>
      <c r="AQ260" s="621"/>
      <c r="AR260" s="621"/>
      <c r="AS260" s="621"/>
      <c r="AT260" s="621"/>
      <c r="AU260" s="621"/>
      <c r="AV260" s="621"/>
      <c r="AW260" s="621"/>
      <c r="AX260" s="621"/>
      <c r="AY260" s="621"/>
      <c r="AZ260" s="621"/>
      <c r="BA260" s="621"/>
      <c r="BB260" s="621"/>
      <c r="BC260" s="621"/>
      <c r="BD260" s="621"/>
      <c r="BE260" s="621"/>
      <c r="BF260" s="621"/>
    </row>
    <row r="261" spans="14:58" ht="12.75">
      <c r="N261" s="336"/>
      <c r="O261" s="621"/>
      <c r="P261" s="621"/>
      <c r="Q261" s="621"/>
      <c r="R261" s="621"/>
      <c r="S261" s="621"/>
      <c r="T261" s="621"/>
      <c r="U261" s="621"/>
      <c r="V261" s="621"/>
      <c r="W261" s="621"/>
      <c r="X261" s="621"/>
      <c r="Y261" s="621"/>
      <c r="Z261" s="621"/>
      <c r="AA261" s="621"/>
      <c r="AB261" s="621"/>
      <c r="AC261" s="621"/>
      <c r="AD261" s="621"/>
      <c r="AE261" s="621"/>
      <c r="AF261" s="621"/>
      <c r="AG261" s="621"/>
      <c r="AH261" s="621"/>
      <c r="AI261" s="621"/>
      <c r="AJ261" s="621"/>
      <c r="AK261" s="621"/>
      <c r="AL261" s="621"/>
      <c r="AM261" s="621"/>
      <c r="AN261" s="621"/>
      <c r="AO261" s="621"/>
      <c r="AP261" s="621"/>
      <c r="AQ261" s="621"/>
      <c r="AR261" s="621"/>
      <c r="AS261" s="621"/>
      <c r="AT261" s="621"/>
      <c r="AU261" s="621"/>
      <c r="AV261" s="621"/>
      <c r="AW261" s="621"/>
      <c r="AX261" s="621"/>
      <c r="AY261" s="621"/>
      <c r="AZ261" s="621"/>
      <c r="BA261" s="621"/>
      <c r="BB261" s="621"/>
      <c r="BC261" s="621"/>
      <c r="BD261" s="621"/>
      <c r="BE261" s="621"/>
      <c r="BF261" s="621"/>
    </row>
    <row r="262" spans="14:58" ht="12.75">
      <c r="N262" s="336"/>
      <c r="O262" s="621"/>
      <c r="P262" s="621"/>
      <c r="Q262" s="621"/>
      <c r="R262" s="621"/>
      <c r="S262" s="621"/>
      <c r="T262" s="621"/>
      <c r="U262" s="621"/>
      <c r="V262" s="621"/>
      <c r="W262" s="621"/>
      <c r="X262" s="621"/>
      <c r="Y262" s="621"/>
      <c r="Z262" s="621"/>
      <c r="AA262" s="621"/>
      <c r="AB262" s="621"/>
      <c r="AC262" s="621"/>
      <c r="AD262" s="621"/>
      <c r="AE262" s="621"/>
      <c r="AF262" s="621"/>
      <c r="AG262" s="621"/>
      <c r="AH262" s="621"/>
      <c r="AI262" s="621"/>
      <c r="AJ262" s="621"/>
      <c r="AK262" s="621"/>
      <c r="AL262" s="621"/>
      <c r="AM262" s="621"/>
      <c r="AN262" s="621"/>
      <c r="AO262" s="621"/>
      <c r="AP262" s="621"/>
      <c r="AQ262" s="621"/>
      <c r="AR262" s="621"/>
      <c r="AS262" s="621"/>
      <c r="AT262" s="621"/>
      <c r="AU262" s="621"/>
      <c r="AV262" s="621"/>
      <c r="AW262" s="621"/>
      <c r="AX262" s="621"/>
      <c r="AY262" s="621"/>
      <c r="AZ262" s="621"/>
      <c r="BA262" s="621"/>
      <c r="BB262" s="621"/>
      <c r="BC262" s="621"/>
      <c r="BD262" s="621"/>
      <c r="BE262" s="621"/>
      <c r="BF262" s="621"/>
    </row>
    <row r="263" spans="14:58" ht="12.75">
      <c r="N263" s="336"/>
      <c r="O263" s="621"/>
      <c r="P263" s="621"/>
      <c r="Q263" s="621"/>
      <c r="R263" s="621"/>
      <c r="S263" s="621"/>
      <c r="T263" s="621"/>
      <c r="U263" s="621"/>
      <c r="V263" s="621"/>
      <c r="W263" s="621"/>
      <c r="X263" s="621"/>
      <c r="Y263" s="621"/>
      <c r="Z263" s="621"/>
      <c r="AA263" s="621"/>
      <c r="AB263" s="621"/>
      <c r="AC263" s="621"/>
      <c r="AD263" s="621"/>
      <c r="AE263" s="621"/>
      <c r="AF263" s="621"/>
      <c r="AG263" s="621"/>
      <c r="AH263" s="621"/>
      <c r="AI263" s="621"/>
      <c r="AJ263" s="621"/>
      <c r="AK263" s="621"/>
      <c r="AL263" s="621"/>
      <c r="AM263" s="621"/>
      <c r="AN263" s="621"/>
      <c r="AO263" s="621"/>
      <c r="AP263" s="621"/>
      <c r="AQ263" s="621"/>
      <c r="AR263" s="621"/>
      <c r="AS263" s="621"/>
      <c r="AT263" s="621"/>
      <c r="AU263" s="621"/>
      <c r="AV263" s="621"/>
      <c r="AW263" s="621"/>
      <c r="AX263" s="621"/>
      <c r="AY263" s="621"/>
      <c r="AZ263" s="621"/>
      <c r="BA263" s="621"/>
      <c r="BB263" s="621"/>
      <c r="BC263" s="621"/>
      <c r="BD263" s="621"/>
      <c r="BE263" s="621"/>
      <c r="BF263" s="621"/>
    </row>
    <row r="264" spans="14:58" ht="12.75">
      <c r="N264" s="336"/>
      <c r="O264" s="621"/>
      <c r="P264" s="621"/>
      <c r="Q264" s="621"/>
      <c r="R264" s="621"/>
      <c r="S264" s="621"/>
      <c r="T264" s="621"/>
      <c r="U264" s="621"/>
      <c r="V264" s="621"/>
      <c r="W264" s="621"/>
      <c r="X264" s="621"/>
      <c r="Y264" s="621"/>
      <c r="Z264" s="621"/>
      <c r="AA264" s="621"/>
      <c r="AB264" s="621"/>
      <c r="AC264" s="621"/>
      <c r="AD264" s="621"/>
      <c r="AE264" s="621"/>
      <c r="AF264" s="621"/>
      <c r="AG264" s="621"/>
      <c r="AH264" s="621"/>
      <c r="AI264" s="621"/>
      <c r="AJ264" s="621"/>
      <c r="AK264" s="621"/>
      <c r="AL264" s="621"/>
      <c r="AM264" s="621"/>
      <c r="AN264" s="621"/>
      <c r="AO264" s="621"/>
      <c r="AP264" s="621"/>
      <c r="AQ264" s="621"/>
      <c r="AR264" s="621"/>
      <c r="AS264" s="621"/>
      <c r="AT264" s="621"/>
      <c r="AU264" s="621"/>
      <c r="AV264" s="621"/>
      <c r="AW264" s="621"/>
      <c r="AX264" s="621"/>
      <c r="AY264" s="621"/>
      <c r="AZ264" s="621"/>
      <c r="BA264" s="621"/>
      <c r="BB264" s="621"/>
      <c r="BC264" s="621"/>
      <c r="BD264" s="621"/>
      <c r="BE264" s="621"/>
      <c r="BF264" s="621"/>
    </row>
    <row r="265" spans="14:58" ht="12.75">
      <c r="N265" s="336"/>
      <c r="O265" s="621"/>
      <c r="P265" s="621"/>
      <c r="Q265" s="621"/>
      <c r="R265" s="621"/>
      <c r="S265" s="621"/>
      <c r="T265" s="621"/>
      <c r="U265" s="621"/>
      <c r="V265" s="621"/>
      <c r="W265" s="621"/>
      <c r="X265" s="621"/>
      <c r="Y265" s="621"/>
      <c r="Z265" s="621"/>
      <c r="AA265" s="621"/>
      <c r="AB265" s="621"/>
      <c r="AC265" s="621"/>
      <c r="AD265" s="621"/>
      <c r="AE265" s="621"/>
      <c r="AF265" s="621"/>
      <c r="AG265" s="621"/>
      <c r="AH265" s="621"/>
      <c r="AI265" s="621"/>
      <c r="AJ265" s="621"/>
      <c r="AK265" s="621"/>
      <c r="AL265" s="621"/>
      <c r="AM265" s="621"/>
      <c r="AN265" s="621"/>
      <c r="AO265" s="621"/>
      <c r="AP265" s="621"/>
      <c r="AQ265" s="621"/>
      <c r="AR265" s="621"/>
      <c r="AS265" s="621"/>
      <c r="AT265" s="621"/>
      <c r="AU265" s="621"/>
      <c r="AV265" s="621"/>
      <c r="AW265" s="621"/>
      <c r="AX265" s="621"/>
      <c r="AY265" s="621"/>
      <c r="AZ265" s="621"/>
      <c r="BA265" s="621"/>
      <c r="BB265" s="621"/>
      <c r="BC265" s="621"/>
      <c r="BD265" s="621"/>
      <c r="BE265" s="621"/>
      <c r="BF265" s="621"/>
    </row>
    <row r="266" spans="14:58" ht="12.75">
      <c r="N266" s="336"/>
      <c r="O266" s="621"/>
      <c r="P266" s="621"/>
      <c r="Q266" s="621"/>
      <c r="R266" s="621"/>
      <c r="S266" s="621"/>
      <c r="T266" s="621"/>
      <c r="U266" s="621"/>
      <c r="V266" s="621"/>
      <c r="W266" s="621"/>
      <c r="X266" s="621"/>
      <c r="Y266" s="621"/>
      <c r="Z266" s="621"/>
      <c r="AA266" s="621"/>
      <c r="AB266" s="621"/>
      <c r="AC266" s="621"/>
      <c r="AD266" s="621"/>
      <c r="AE266" s="621"/>
      <c r="AF266" s="621"/>
      <c r="AG266" s="621"/>
      <c r="AH266" s="621"/>
      <c r="AI266" s="621"/>
      <c r="AJ266" s="621"/>
      <c r="AK266" s="621"/>
      <c r="AL266" s="621"/>
      <c r="AM266" s="621"/>
      <c r="AN266" s="621"/>
      <c r="AO266" s="621"/>
      <c r="AP266" s="621"/>
      <c r="AQ266" s="621"/>
      <c r="AR266" s="621"/>
      <c r="AS266" s="621"/>
      <c r="AT266" s="621"/>
      <c r="AU266" s="621"/>
      <c r="AV266" s="621"/>
      <c r="AW266" s="621"/>
      <c r="AX266" s="621"/>
      <c r="AY266" s="621"/>
      <c r="AZ266" s="621"/>
      <c r="BA266" s="621"/>
      <c r="BB266" s="621"/>
      <c r="BC266" s="621"/>
      <c r="BD266" s="621"/>
      <c r="BE266" s="621"/>
      <c r="BF266" s="621"/>
    </row>
    <row r="267" spans="14:58" ht="12.75">
      <c r="N267" s="336"/>
      <c r="O267" s="621"/>
      <c r="P267" s="621"/>
      <c r="Q267" s="621"/>
      <c r="R267" s="621"/>
      <c r="S267" s="621"/>
      <c r="T267" s="621"/>
      <c r="U267" s="621"/>
      <c r="V267" s="621"/>
      <c r="W267" s="621"/>
      <c r="X267" s="621"/>
      <c r="Y267" s="621"/>
      <c r="Z267" s="621"/>
      <c r="AA267" s="621"/>
      <c r="AB267" s="621"/>
      <c r="AC267" s="621"/>
      <c r="AD267" s="621"/>
      <c r="AE267" s="621"/>
      <c r="AF267" s="621"/>
      <c r="AG267" s="621"/>
      <c r="AH267" s="621"/>
      <c r="AI267" s="621"/>
      <c r="AJ267" s="621"/>
      <c r="AK267" s="621"/>
      <c r="AL267" s="621"/>
      <c r="AM267" s="621"/>
      <c r="AN267" s="621"/>
      <c r="AO267" s="621"/>
      <c r="AP267" s="621"/>
      <c r="AQ267" s="621"/>
      <c r="AR267" s="621"/>
      <c r="AS267" s="621"/>
      <c r="AT267" s="621"/>
      <c r="AU267" s="621"/>
      <c r="AV267" s="621"/>
      <c r="AW267" s="621"/>
      <c r="AX267" s="621"/>
      <c r="AY267" s="621"/>
      <c r="AZ267" s="621"/>
      <c r="BA267" s="621"/>
      <c r="BB267" s="621"/>
      <c r="BC267" s="621"/>
      <c r="BD267" s="621"/>
      <c r="BE267" s="621"/>
      <c r="BF267" s="621"/>
    </row>
    <row r="268" spans="14:58" ht="12.75">
      <c r="N268" s="336"/>
      <c r="O268" s="621"/>
      <c r="P268" s="621"/>
      <c r="Q268" s="621"/>
      <c r="R268" s="621"/>
      <c r="S268" s="621"/>
      <c r="T268" s="621"/>
      <c r="U268" s="621"/>
      <c r="V268" s="621"/>
      <c r="W268" s="621"/>
      <c r="X268" s="621"/>
      <c r="Y268" s="621"/>
      <c r="Z268" s="621"/>
      <c r="AA268" s="621"/>
      <c r="AB268" s="621"/>
      <c r="AC268" s="621"/>
      <c r="AD268" s="621"/>
      <c r="AE268" s="621"/>
      <c r="AF268" s="621"/>
      <c r="AG268" s="621"/>
      <c r="AH268" s="621"/>
      <c r="AI268" s="621"/>
      <c r="AJ268" s="621"/>
      <c r="AK268" s="621"/>
      <c r="AL268" s="621"/>
      <c r="AM268" s="621"/>
      <c r="AN268" s="621"/>
      <c r="AO268" s="621"/>
      <c r="AP268" s="621"/>
      <c r="AQ268" s="621"/>
      <c r="AR268" s="621"/>
      <c r="AS268" s="621"/>
      <c r="AT268" s="621"/>
      <c r="AU268" s="621"/>
      <c r="AV268" s="621"/>
      <c r="AW268" s="621"/>
      <c r="AX268" s="621"/>
      <c r="AY268" s="621"/>
      <c r="AZ268" s="621"/>
      <c r="BA268" s="621"/>
      <c r="BB268" s="621"/>
      <c r="BC268" s="621"/>
      <c r="BD268" s="621"/>
      <c r="BE268" s="621"/>
      <c r="BF268" s="621"/>
    </row>
    <row r="269" spans="14:58" ht="12.75">
      <c r="N269" s="336"/>
      <c r="O269" s="621"/>
      <c r="P269" s="621"/>
      <c r="Q269" s="621"/>
      <c r="R269" s="621"/>
      <c r="S269" s="621"/>
      <c r="T269" s="621"/>
      <c r="U269" s="621"/>
      <c r="V269" s="621"/>
      <c r="W269" s="621"/>
      <c r="X269" s="621"/>
      <c r="Y269" s="621"/>
      <c r="Z269" s="621"/>
      <c r="AA269" s="621"/>
      <c r="AB269" s="621"/>
      <c r="AC269" s="621"/>
      <c r="AD269" s="621"/>
      <c r="AE269" s="621"/>
      <c r="AF269" s="621"/>
      <c r="AG269" s="621"/>
      <c r="AH269" s="621"/>
      <c r="AI269" s="621"/>
      <c r="AJ269" s="621"/>
      <c r="AK269" s="621"/>
      <c r="AL269" s="621"/>
      <c r="AM269" s="621"/>
      <c r="AN269" s="621"/>
      <c r="AO269" s="621"/>
      <c r="AP269" s="621"/>
      <c r="AQ269" s="621"/>
      <c r="AR269" s="621"/>
      <c r="AS269" s="621"/>
      <c r="AT269" s="621"/>
      <c r="AU269" s="621"/>
      <c r="AV269" s="621"/>
      <c r="AW269" s="621"/>
      <c r="AX269" s="621"/>
      <c r="AY269" s="621"/>
      <c r="AZ269" s="621"/>
      <c r="BA269" s="621"/>
      <c r="BB269" s="621"/>
      <c r="BC269" s="621"/>
      <c r="BD269" s="621"/>
      <c r="BE269" s="621"/>
      <c r="BF269" s="621"/>
    </row>
    <row r="270" spans="14:58" ht="12.75">
      <c r="N270" s="336"/>
      <c r="O270" s="621"/>
      <c r="P270" s="621"/>
      <c r="Q270" s="621"/>
      <c r="R270" s="621"/>
      <c r="S270" s="621"/>
      <c r="T270" s="621"/>
      <c r="U270" s="621"/>
      <c r="V270" s="621"/>
      <c r="W270" s="621"/>
      <c r="X270" s="621"/>
      <c r="Y270" s="621"/>
      <c r="Z270" s="621"/>
      <c r="AA270" s="621"/>
      <c r="AB270" s="621"/>
      <c r="AC270" s="621"/>
      <c r="AD270" s="621"/>
      <c r="AE270" s="621"/>
      <c r="AF270" s="621"/>
      <c r="AG270" s="621"/>
      <c r="AH270" s="621"/>
      <c r="AI270" s="621"/>
      <c r="AJ270" s="621"/>
      <c r="AK270" s="621"/>
      <c r="AL270" s="621"/>
      <c r="AM270" s="621"/>
      <c r="AN270" s="621"/>
      <c r="AO270" s="621"/>
      <c r="AP270" s="621"/>
      <c r="AQ270" s="621"/>
      <c r="AR270" s="621"/>
      <c r="AS270" s="621"/>
      <c r="AT270" s="621"/>
      <c r="AU270" s="621"/>
      <c r="AV270" s="621"/>
      <c r="AW270" s="621"/>
      <c r="AX270" s="621"/>
      <c r="AY270" s="621"/>
      <c r="AZ270" s="621"/>
      <c r="BA270" s="621"/>
      <c r="BB270" s="621"/>
      <c r="BC270" s="621"/>
      <c r="BD270" s="621"/>
      <c r="BE270" s="621"/>
      <c r="BF270" s="621"/>
    </row>
    <row r="271" spans="14:58" ht="12.75">
      <c r="N271" s="336"/>
      <c r="O271" s="621"/>
      <c r="P271" s="621"/>
      <c r="Q271" s="621"/>
      <c r="R271" s="621"/>
      <c r="S271" s="621"/>
      <c r="T271" s="621"/>
      <c r="U271" s="621"/>
      <c r="V271" s="621"/>
      <c r="W271" s="621"/>
      <c r="X271" s="621"/>
      <c r="Y271" s="621"/>
      <c r="Z271" s="621"/>
      <c r="AA271" s="621"/>
      <c r="AB271" s="621"/>
      <c r="AC271" s="621"/>
      <c r="AD271" s="621"/>
      <c r="AE271" s="621"/>
      <c r="AF271" s="621"/>
      <c r="AG271" s="621"/>
      <c r="AH271" s="621"/>
      <c r="AI271" s="621"/>
      <c r="AJ271" s="621"/>
      <c r="AK271" s="621"/>
      <c r="AL271" s="621"/>
      <c r="AM271" s="621"/>
      <c r="AN271" s="621"/>
      <c r="AO271" s="621"/>
      <c r="AP271" s="621"/>
      <c r="AQ271" s="621"/>
      <c r="AR271" s="621"/>
      <c r="AS271" s="621"/>
      <c r="AT271" s="621"/>
      <c r="AU271" s="621"/>
      <c r="AV271" s="621"/>
      <c r="AW271" s="621"/>
      <c r="AX271" s="621"/>
      <c r="AY271" s="621"/>
      <c r="AZ271" s="621"/>
      <c r="BA271" s="621"/>
      <c r="BB271" s="621"/>
      <c r="BC271" s="621"/>
      <c r="BD271" s="621"/>
      <c r="BE271" s="621"/>
      <c r="BF271" s="621"/>
    </row>
    <row r="272" spans="14:58" ht="12.75">
      <c r="N272" s="336"/>
      <c r="O272" s="621"/>
      <c r="P272" s="621"/>
      <c r="Q272" s="621"/>
      <c r="R272" s="621"/>
      <c r="S272" s="621"/>
      <c r="T272" s="621"/>
      <c r="U272" s="621"/>
      <c r="V272" s="621"/>
      <c r="W272" s="621"/>
      <c r="X272" s="621"/>
      <c r="Y272" s="621"/>
      <c r="Z272" s="621"/>
      <c r="AA272" s="621"/>
      <c r="AB272" s="621"/>
      <c r="AC272" s="621"/>
      <c r="AD272" s="621"/>
      <c r="AE272" s="621"/>
      <c r="AF272" s="621"/>
      <c r="AG272" s="621"/>
      <c r="AH272" s="621"/>
      <c r="AI272" s="621"/>
      <c r="AJ272" s="621"/>
      <c r="AK272" s="621"/>
      <c r="AL272" s="621"/>
      <c r="AM272" s="621"/>
      <c r="AN272" s="621"/>
      <c r="AO272" s="621"/>
      <c r="AP272" s="621"/>
      <c r="AQ272" s="621"/>
      <c r="AR272" s="621"/>
      <c r="AS272" s="621"/>
      <c r="AT272" s="621"/>
      <c r="AU272" s="621"/>
      <c r="AV272" s="621"/>
      <c r="AW272" s="621"/>
      <c r="AX272" s="621"/>
      <c r="AY272" s="621"/>
      <c r="AZ272" s="621"/>
      <c r="BA272" s="621"/>
      <c r="BB272" s="621"/>
      <c r="BC272" s="621"/>
      <c r="BD272" s="621"/>
      <c r="BE272" s="621"/>
      <c r="BF272" s="621"/>
    </row>
    <row r="273" spans="14:58" ht="12.75">
      <c r="N273" s="336"/>
      <c r="O273" s="621"/>
      <c r="P273" s="621"/>
      <c r="Q273" s="621"/>
      <c r="R273" s="621"/>
      <c r="S273" s="621"/>
      <c r="T273" s="621"/>
      <c r="U273" s="621"/>
      <c r="V273" s="621"/>
      <c r="W273" s="621"/>
      <c r="X273" s="621"/>
      <c r="Y273" s="621"/>
      <c r="Z273" s="621"/>
      <c r="AA273" s="621"/>
      <c r="AB273" s="621"/>
      <c r="AC273" s="621"/>
      <c r="AD273" s="621"/>
      <c r="AE273" s="621"/>
      <c r="AF273" s="621"/>
      <c r="AG273" s="621"/>
      <c r="AH273" s="621"/>
      <c r="AI273" s="621"/>
      <c r="AJ273" s="621"/>
      <c r="AK273" s="621"/>
      <c r="AL273" s="621"/>
      <c r="AM273" s="621"/>
      <c r="AN273" s="621"/>
      <c r="AO273" s="621"/>
      <c r="AP273" s="621"/>
      <c r="AQ273" s="621"/>
      <c r="AR273" s="621"/>
      <c r="AS273" s="621"/>
      <c r="AT273" s="621"/>
      <c r="AU273" s="621"/>
      <c r="AV273" s="621"/>
      <c r="AW273" s="621"/>
      <c r="AX273" s="621"/>
      <c r="AY273" s="621"/>
      <c r="AZ273" s="621"/>
      <c r="BA273" s="621"/>
      <c r="BB273" s="621"/>
      <c r="BC273" s="621"/>
      <c r="BD273" s="621"/>
      <c r="BE273" s="621"/>
      <c r="BF273" s="621"/>
    </row>
    <row r="274" spans="14:58" ht="12.75">
      <c r="N274" s="336"/>
      <c r="O274" s="621"/>
      <c r="P274" s="621"/>
      <c r="Q274" s="621"/>
      <c r="R274" s="621"/>
      <c r="S274" s="621"/>
      <c r="T274" s="621"/>
      <c r="U274" s="621"/>
      <c r="V274" s="621"/>
      <c r="W274" s="621"/>
      <c r="X274" s="621"/>
      <c r="Y274" s="621"/>
      <c r="Z274" s="621"/>
      <c r="AA274" s="621"/>
      <c r="AB274" s="621"/>
      <c r="AC274" s="621"/>
      <c r="AD274" s="621"/>
      <c r="AE274" s="621"/>
      <c r="AF274" s="621"/>
      <c r="AG274" s="621"/>
      <c r="AH274" s="621"/>
      <c r="AI274" s="621"/>
      <c r="AJ274" s="621"/>
      <c r="AK274" s="621"/>
      <c r="AL274" s="621"/>
      <c r="AM274" s="621"/>
      <c r="AN274" s="621"/>
      <c r="AO274" s="621"/>
      <c r="AP274" s="621"/>
      <c r="AQ274" s="621"/>
      <c r="AR274" s="621"/>
      <c r="AS274" s="621"/>
      <c r="AT274" s="621"/>
      <c r="AU274" s="621"/>
      <c r="AV274" s="621"/>
      <c r="AW274" s="621"/>
      <c r="AX274" s="621"/>
      <c r="AY274" s="621"/>
      <c r="AZ274" s="621"/>
      <c r="BA274" s="621"/>
      <c r="BB274" s="621"/>
      <c r="BC274" s="621"/>
      <c r="BD274" s="621"/>
      <c r="BE274" s="621"/>
      <c r="BF274" s="621"/>
    </row>
    <row r="275" spans="14:58" ht="12.75">
      <c r="N275" s="336"/>
      <c r="O275" s="621"/>
      <c r="P275" s="621"/>
      <c r="Q275" s="621"/>
      <c r="R275" s="621"/>
      <c r="S275" s="621"/>
      <c r="T275" s="621"/>
      <c r="U275" s="621"/>
      <c r="V275" s="621"/>
      <c r="W275" s="621"/>
      <c r="X275" s="621"/>
      <c r="Y275" s="621"/>
      <c r="Z275" s="621"/>
      <c r="AA275" s="621"/>
      <c r="AB275" s="621"/>
      <c r="AC275" s="621"/>
      <c r="AD275" s="621"/>
      <c r="AE275" s="621"/>
      <c r="AF275" s="621"/>
      <c r="AG275" s="621"/>
      <c r="AH275" s="621"/>
      <c r="AI275" s="621"/>
      <c r="AJ275" s="621"/>
      <c r="AK275" s="621"/>
      <c r="AL275" s="621"/>
      <c r="AM275" s="621"/>
      <c r="AN275" s="621"/>
      <c r="AO275" s="621"/>
      <c r="AP275" s="621"/>
      <c r="AQ275" s="621"/>
      <c r="AR275" s="621"/>
      <c r="AS275" s="621"/>
      <c r="AT275" s="621"/>
      <c r="AU275" s="621"/>
      <c r="AV275" s="621"/>
      <c r="AW275" s="621"/>
      <c r="AX275" s="621"/>
      <c r="AY275" s="621"/>
      <c r="AZ275" s="621"/>
      <c r="BA275" s="621"/>
      <c r="BB275" s="621"/>
      <c r="BC275" s="621"/>
      <c r="BD275" s="621"/>
      <c r="BE275" s="621"/>
      <c r="BF275" s="621"/>
    </row>
    <row r="276" spans="14:58" ht="12.75">
      <c r="N276" s="336"/>
      <c r="O276" s="621"/>
      <c r="P276" s="621"/>
      <c r="Q276" s="621"/>
      <c r="R276" s="621"/>
      <c r="S276" s="621"/>
      <c r="T276" s="621"/>
      <c r="U276" s="621"/>
      <c r="V276" s="621"/>
      <c r="W276" s="621"/>
      <c r="X276" s="621"/>
      <c r="Y276" s="621"/>
      <c r="Z276" s="621"/>
      <c r="AA276" s="621"/>
      <c r="AB276" s="621"/>
      <c r="AC276" s="621"/>
      <c r="AD276" s="621"/>
      <c r="AE276" s="621"/>
      <c r="AF276" s="621"/>
      <c r="AG276" s="621"/>
      <c r="AH276" s="621"/>
      <c r="AI276" s="621"/>
      <c r="AJ276" s="621"/>
      <c r="AK276" s="621"/>
      <c r="AL276" s="621"/>
      <c r="AM276" s="621"/>
      <c r="AN276" s="621"/>
      <c r="AO276" s="621"/>
      <c r="AP276" s="621"/>
      <c r="AQ276" s="621"/>
      <c r="AR276" s="621"/>
      <c r="AS276" s="621"/>
      <c r="AT276" s="621"/>
      <c r="AU276" s="621"/>
      <c r="AV276" s="621"/>
      <c r="AW276" s="621"/>
      <c r="AX276" s="621"/>
      <c r="AY276" s="621"/>
      <c r="AZ276" s="621"/>
      <c r="BA276" s="621"/>
      <c r="BB276" s="621"/>
      <c r="BC276" s="621"/>
      <c r="BD276" s="621"/>
      <c r="BE276" s="621"/>
      <c r="BF276" s="621"/>
    </row>
    <row r="277" spans="14:58" ht="12.75">
      <c r="N277" s="336"/>
      <c r="O277" s="621"/>
      <c r="P277" s="621"/>
      <c r="Q277" s="621"/>
      <c r="R277" s="621"/>
      <c r="S277" s="621"/>
      <c r="T277" s="621"/>
      <c r="U277" s="621"/>
      <c r="V277" s="621"/>
      <c r="W277" s="621"/>
      <c r="X277" s="621"/>
      <c r="Y277" s="621"/>
      <c r="Z277" s="621"/>
      <c r="AA277" s="621"/>
      <c r="AB277" s="621"/>
      <c r="AC277" s="621"/>
      <c r="AD277" s="621"/>
      <c r="AE277" s="621"/>
      <c r="AF277" s="621"/>
      <c r="AG277" s="621"/>
      <c r="AH277" s="621"/>
      <c r="AI277" s="621"/>
      <c r="AJ277" s="621"/>
      <c r="AK277" s="621"/>
      <c r="AL277" s="621"/>
      <c r="AM277" s="621"/>
      <c r="AN277" s="621"/>
      <c r="AO277" s="621"/>
      <c r="AP277" s="621"/>
      <c r="AQ277" s="621"/>
      <c r="AR277" s="621"/>
      <c r="AS277" s="621"/>
      <c r="AT277" s="621"/>
      <c r="AU277" s="621"/>
      <c r="AV277" s="621"/>
      <c r="AW277" s="621"/>
      <c r="AX277" s="621"/>
      <c r="AY277" s="621"/>
      <c r="AZ277" s="621"/>
      <c r="BA277" s="621"/>
      <c r="BB277" s="621"/>
      <c r="BC277" s="621"/>
      <c r="BD277" s="621"/>
      <c r="BE277" s="621"/>
      <c r="BF277" s="621"/>
    </row>
    <row r="278" spans="14:58" ht="12.75">
      <c r="N278" s="336"/>
      <c r="O278" s="621"/>
      <c r="P278" s="621"/>
      <c r="Q278" s="621"/>
      <c r="R278" s="621"/>
      <c r="S278" s="621"/>
      <c r="T278" s="621"/>
      <c r="U278" s="621"/>
      <c r="V278" s="621"/>
      <c r="W278" s="621"/>
      <c r="X278" s="621"/>
      <c r="Y278" s="621"/>
      <c r="Z278" s="621"/>
      <c r="AA278" s="621"/>
      <c r="AB278" s="621"/>
      <c r="AC278" s="621"/>
      <c r="AD278" s="621"/>
      <c r="AE278" s="621"/>
      <c r="AF278" s="621"/>
      <c r="AG278" s="621"/>
      <c r="AH278" s="621"/>
      <c r="AI278" s="621"/>
      <c r="AJ278" s="621"/>
      <c r="AK278" s="621"/>
      <c r="AL278" s="621"/>
      <c r="AM278" s="621"/>
      <c r="AN278" s="621"/>
      <c r="AO278" s="621"/>
      <c r="AP278" s="621"/>
      <c r="AQ278" s="621"/>
      <c r="AR278" s="621"/>
      <c r="AS278" s="621"/>
      <c r="AT278" s="621"/>
      <c r="AU278" s="621"/>
      <c r="AV278" s="621"/>
      <c r="AW278" s="621"/>
      <c r="AX278" s="621"/>
      <c r="AY278" s="621"/>
      <c r="AZ278" s="621"/>
      <c r="BA278" s="621"/>
      <c r="BB278" s="621"/>
      <c r="BC278" s="621"/>
      <c r="BD278" s="621"/>
      <c r="BE278" s="621"/>
      <c r="BF278" s="621"/>
    </row>
    <row r="279" spans="14:58" ht="12.75">
      <c r="N279" s="336"/>
      <c r="O279" s="621"/>
      <c r="P279" s="621"/>
      <c r="Q279" s="621"/>
      <c r="R279" s="621"/>
      <c r="S279" s="621"/>
      <c r="T279" s="621"/>
      <c r="U279" s="621"/>
      <c r="V279" s="621"/>
      <c r="W279" s="621"/>
      <c r="X279" s="621"/>
      <c r="Y279" s="621"/>
      <c r="Z279" s="621"/>
      <c r="AA279" s="621"/>
      <c r="AB279" s="621"/>
      <c r="AC279" s="621"/>
      <c r="AD279" s="621"/>
      <c r="AE279" s="621"/>
      <c r="AF279" s="621"/>
      <c r="AG279" s="621"/>
      <c r="AH279" s="621"/>
      <c r="AI279" s="621"/>
      <c r="AJ279" s="621"/>
      <c r="AK279" s="621"/>
      <c r="AL279" s="621"/>
      <c r="AM279" s="621"/>
      <c r="AN279" s="621"/>
      <c r="AO279" s="621"/>
      <c r="AP279" s="621"/>
      <c r="AQ279" s="621"/>
      <c r="AR279" s="621"/>
      <c r="AS279" s="621"/>
      <c r="AT279" s="621"/>
      <c r="AU279" s="621"/>
      <c r="AV279" s="621"/>
      <c r="AW279" s="621"/>
      <c r="AX279" s="621"/>
      <c r="AY279" s="621"/>
      <c r="AZ279" s="621"/>
      <c r="BA279" s="621"/>
      <c r="BB279" s="621"/>
      <c r="BC279" s="621"/>
      <c r="BD279" s="621"/>
      <c r="BE279" s="621"/>
      <c r="BF279" s="621"/>
    </row>
    <row r="280" spans="14:58" ht="12.75">
      <c r="N280" s="336"/>
      <c r="O280" s="621"/>
      <c r="P280" s="621"/>
      <c r="Q280" s="621"/>
      <c r="R280" s="621"/>
      <c r="S280" s="621"/>
      <c r="T280" s="621"/>
      <c r="U280" s="621"/>
      <c r="V280" s="621"/>
      <c r="W280" s="621"/>
      <c r="X280" s="621"/>
      <c r="Y280" s="621"/>
      <c r="Z280" s="621"/>
      <c r="AA280" s="621"/>
      <c r="AB280" s="621"/>
      <c r="AC280" s="621"/>
      <c r="AD280" s="621"/>
      <c r="AE280" s="621"/>
      <c r="AF280" s="621"/>
      <c r="AG280" s="621"/>
      <c r="AH280" s="621"/>
      <c r="AI280" s="621"/>
      <c r="AJ280" s="621"/>
      <c r="AK280" s="621"/>
      <c r="AL280" s="621"/>
      <c r="AM280" s="621"/>
      <c r="AN280" s="621"/>
      <c r="AO280" s="621"/>
      <c r="AP280" s="621"/>
      <c r="AQ280" s="621"/>
      <c r="AR280" s="621"/>
      <c r="AS280" s="621"/>
      <c r="AT280" s="621"/>
      <c r="AU280" s="621"/>
      <c r="AV280" s="621"/>
      <c r="AW280" s="621"/>
      <c r="AX280" s="621"/>
      <c r="AY280" s="621"/>
      <c r="AZ280" s="621"/>
      <c r="BA280" s="621"/>
      <c r="BB280" s="621"/>
      <c r="BC280" s="621"/>
      <c r="BD280" s="621"/>
      <c r="BE280" s="621"/>
      <c r="BF280" s="621"/>
    </row>
    <row r="281" spans="14:58" ht="12.75">
      <c r="N281" s="336"/>
      <c r="O281" s="621"/>
      <c r="P281" s="621"/>
      <c r="Q281" s="621"/>
      <c r="R281" s="621"/>
      <c r="S281" s="621"/>
      <c r="T281" s="621"/>
      <c r="U281" s="621"/>
      <c r="V281" s="621"/>
      <c r="W281" s="621"/>
      <c r="X281" s="621"/>
      <c r="Y281" s="621"/>
      <c r="Z281" s="621"/>
      <c r="AA281" s="621"/>
      <c r="AB281" s="621"/>
      <c r="AC281" s="621"/>
      <c r="AD281" s="621"/>
      <c r="AE281" s="621"/>
      <c r="AF281" s="621"/>
      <c r="AG281" s="621"/>
      <c r="AH281" s="621"/>
      <c r="AI281" s="621"/>
      <c r="AJ281" s="621"/>
      <c r="AK281" s="621"/>
      <c r="AL281" s="621"/>
      <c r="AM281" s="621"/>
      <c r="AN281" s="621"/>
      <c r="AO281" s="621"/>
      <c r="AP281" s="621"/>
      <c r="AQ281" s="621"/>
      <c r="AR281" s="621"/>
      <c r="AS281" s="621"/>
      <c r="AT281" s="621"/>
      <c r="AU281" s="621"/>
      <c r="AV281" s="621"/>
      <c r="AW281" s="621"/>
      <c r="AX281" s="621"/>
      <c r="AY281" s="621"/>
      <c r="AZ281" s="621"/>
      <c r="BA281" s="621"/>
      <c r="BB281" s="621"/>
      <c r="BC281" s="621"/>
      <c r="BD281" s="621"/>
      <c r="BE281" s="621"/>
      <c r="BF281" s="621"/>
    </row>
    <row r="282" spans="14:58" ht="12.75">
      <c r="N282" s="336"/>
      <c r="O282" s="621"/>
      <c r="P282" s="621"/>
      <c r="Q282" s="621"/>
      <c r="R282" s="621"/>
      <c r="S282" s="621"/>
      <c r="T282" s="621"/>
      <c r="U282" s="621"/>
      <c r="V282" s="621"/>
      <c r="W282" s="621"/>
      <c r="X282" s="621"/>
      <c r="Y282" s="621"/>
      <c r="Z282" s="621"/>
      <c r="AA282" s="621"/>
      <c r="AB282" s="621"/>
      <c r="AC282" s="621"/>
      <c r="AD282" s="621"/>
      <c r="AE282" s="621"/>
      <c r="AF282" s="621"/>
      <c r="AG282" s="621"/>
      <c r="AH282" s="621"/>
      <c r="AI282" s="621"/>
      <c r="AJ282" s="621"/>
      <c r="AK282" s="621"/>
      <c r="AL282" s="621"/>
      <c r="AM282" s="621"/>
      <c r="AN282" s="621"/>
      <c r="AO282" s="621"/>
      <c r="AP282" s="621"/>
      <c r="AQ282" s="621"/>
      <c r="AR282" s="621"/>
      <c r="AS282" s="621"/>
      <c r="AT282" s="621"/>
      <c r="AU282" s="621"/>
      <c r="AV282" s="621"/>
      <c r="AW282" s="621"/>
      <c r="AX282" s="621"/>
      <c r="AY282" s="621"/>
      <c r="AZ282" s="621"/>
      <c r="BA282" s="621"/>
      <c r="BB282" s="621"/>
      <c r="BC282" s="621"/>
      <c r="BD282" s="621"/>
      <c r="BE282" s="621"/>
      <c r="BF282" s="621"/>
    </row>
    <row r="283" spans="14:58" ht="12.75">
      <c r="N283" s="336"/>
      <c r="O283" s="621"/>
      <c r="P283" s="621"/>
      <c r="Q283" s="621"/>
      <c r="R283" s="621"/>
      <c r="S283" s="621"/>
      <c r="T283" s="621"/>
      <c r="U283" s="621"/>
      <c r="V283" s="621"/>
      <c r="W283" s="621"/>
      <c r="X283" s="621"/>
      <c r="Y283" s="621"/>
      <c r="Z283" s="621"/>
      <c r="AA283" s="621"/>
      <c r="AB283" s="621"/>
      <c r="AC283" s="621"/>
      <c r="AD283" s="621"/>
      <c r="AE283" s="621"/>
      <c r="AF283" s="621"/>
      <c r="AG283" s="621"/>
      <c r="AH283" s="621"/>
      <c r="AI283" s="621"/>
      <c r="AJ283" s="621"/>
      <c r="AK283" s="621"/>
      <c r="AL283" s="621"/>
      <c r="AM283" s="621"/>
      <c r="AN283" s="621"/>
      <c r="AO283" s="621"/>
      <c r="AP283" s="621"/>
      <c r="AQ283" s="621"/>
      <c r="AR283" s="621"/>
      <c r="AS283" s="621"/>
      <c r="AT283" s="621"/>
      <c r="AU283" s="621"/>
      <c r="AV283" s="621"/>
      <c r="AW283" s="621"/>
      <c r="AX283" s="621"/>
      <c r="AY283" s="621"/>
      <c r="AZ283" s="621"/>
      <c r="BA283" s="621"/>
      <c r="BB283" s="621"/>
      <c r="BC283" s="621"/>
      <c r="BD283" s="621"/>
      <c r="BE283" s="621"/>
      <c r="BF283" s="621"/>
    </row>
    <row r="284" spans="14:58" ht="12.75">
      <c r="N284" s="336"/>
      <c r="O284" s="621"/>
      <c r="P284" s="621"/>
      <c r="Q284" s="621"/>
      <c r="R284" s="621"/>
      <c r="S284" s="621"/>
      <c r="T284" s="621"/>
      <c r="U284" s="621"/>
      <c r="V284" s="621"/>
      <c r="W284" s="621"/>
      <c r="X284" s="621"/>
      <c r="Y284" s="621"/>
      <c r="Z284" s="621"/>
      <c r="AA284" s="621"/>
      <c r="AB284" s="621"/>
      <c r="AC284" s="621"/>
      <c r="AD284" s="621"/>
      <c r="AE284" s="621"/>
      <c r="AF284" s="621"/>
      <c r="AG284" s="621"/>
      <c r="AH284" s="621"/>
      <c r="AI284" s="621"/>
      <c r="AJ284" s="621"/>
      <c r="AK284" s="621"/>
      <c r="AL284" s="621"/>
      <c r="AM284" s="621"/>
      <c r="AN284" s="621"/>
      <c r="AO284" s="621"/>
      <c r="AP284" s="621"/>
      <c r="AQ284" s="621"/>
      <c r="AR284" s="621"/>
      <c r="AS284" s="621"/>
      <c r="AT284" s="621"/>
      <c r="AU284" s="621"/>
      <c r="AV284" s="621"/>
      <c r="AW284" s="621"/>
      <c r="AX284" s="621"/>
      <c r="AY284" s="621"/>
      <c r="AZ284" s="621"/>
      <c r="BA284" s="621"/>
      <c r="BB284" s="621"/>
      <c r="BC284" s="621"/>
      <c r="BD284" s="621"/>
      <c r="BE284" s="621"/>
      <c r="BF284" s="621"/>
    </row>
    <row r="285" spans="14:58" ht="12.75">
      <c r="N285" s="336"/>
      <c r="O285" s="621"/>
      <c r="P285" s="621"/>
      <c r="Q285" s="621"/>
      <c r="R285" s="621"/>
      <c r="S285" s="621"/>
      <c r="T285" s="621"/>
      <c r="U285" s="621"/>
      <c r="V285" s="621"/>
      <c r="W285" s="621"/>
      <c r="X285" s="621"/>
      <c r="Y285" s="621"/>
      <c r="Z285" s="621"/>
      <c r="AA285" s="621"/>
      <c r="AB285" s="621"/>
      <c r="AC285" s="621"/>
      <c r="AD285" s="621"/>
      <c r="AE285" s="621"/>
      <c r="AF285" s="621"/>
      <c r="AG285" s="621"/>
      <c r="AH285" s="621"/>
      <c r="AI285" s="621"/>
      <c r="AJ285" s="621"/>
      <c r="AK285" s="621"/>
      <c r="AL285" s="621"/>
      <c r="AM285" s="621"/>
      <c r="AN285" s="621"/>
      <c r="AO285" s="621"/>
      <c r="AP285" s="621"/>
      <c r="AQ285" s="621"/>
      <c r="AR285" s="621"/>
      <c r="AS285" s="621"/>
      <c r="AT285" s="621"/>
      <c r="AU285" s="621"/>
      <c r="AV285" s="621"/>
      <c r="AW285" s="621"/>
      <c r="AX285" s="621"/>
      <c r="AY285" s="621"/>
      <c r="AZ285" s="621"/>
      <c r="BA285" s="621"/>
      <c r="BB285" s="621"/>
      <c r="BC285" s="621"/>
      <c r="BD285" s="621"/>
      <c r="BE285" s="621"/>
      <c r="BF285" s="621"/>
    </row>
    <row r="286" spans="14:58" ht="12.75">
      <c r="N286" s="336"/>
      <c r="O286" s="621"/>
      <c r="P286" s="621"/>
      <c r="Q286" s="621"/>
      <c r="R286" s="621"/>
      <c r="S286" s="621"/>
      <c r="T286" s="621"/>
      <c r="U286" s="621"/>
      <c r="V286" s="621"/>
      <c r="W286" s="621"/>
      <c r="X286" s="621"/>
      <c r="Y286" s="621"/>
      <c r="Z286" s="621"/>
      <c r="AA286" s="621"/>
      <c r="AB286" s="621"/>
      <c r="AC286" s="621"/>
      <c r="AD286" s="621"/>
      <c r="AE286" s="621"/>
      <c r="AF286" s="621"/>
      <c r="AG286" s="621"/>
      <c r="AH286" s="621"/>
      <c r="AI286" s="621"/>
      <c r="AJ286" s="621"/>
      <c r="AK286" s="621"/>
      <c r="AL286" s="621"/>
      <c r="AM286" s="621"/>
      <c r="AN286" s="621"/>
      <c r="AO286" s="621"/>
      <c r="AP286" s="621"/>
      <c r="AQ286" s="621"/>
      <c r="AR286" s="621"/>
      <c r="AS286" s="621"/>
      <c r="AT286" s="621"/>
      <c r="AU286" s="621"/>
      <c r="AV286" s="621"/>
      <c r="AW286" s="621"/>
      <c r="AX286" s="621"/>
      <c r="AY286" s="621"/>
      <c r="AZ286" s="621"/>
      <c r="BA286" s="621"/>
      <c r="BB286" s="621"/>
      <c r="BC286" s="621"/>
      <c r="BD286" s="621"/>
      <c r="BE286" s="621"/>
      <c r="BF286" s="621"/>
    </row>
    <row r="287" spans="14:58" ht="12.75">
      <c r="N287" s="336"/>
      <c r="O287" s="621"/>
      <c r="P287" s="621"/>
      <c r="Q287" s="621"/>
      <c r="R287" s="621"/>
      <c r="S287" s="621"/>
      <c r="T287" s="621"/>
      <c r="U287" s="621"/>
      <c r="V287" s="621"/>
      <c r="W287" s="621"/>
      <c r="X287" s="621"/>
      <c r="Y287" s="621"/>
      <c r="Z287" s="621"/>
      <c r="AA287" s="621"/>
      <c r="AB287" s="621"/>
      <c r="AC287" s="621"/>
      <c r="AD287" s="621"/>
      <c r="AE287" s="621"/>
      <c r="AF287" s="621"/>
      <c r="AG287" s="621"/>
      <c r="AH287" s="621"/>
      <c r="AI287" s="621"/>
      <c r="AJ287" s="621"/>
      <c r="AK287" s="621"/>
      <c r="AL287" s="621"/>
      <c r="AM287" s="621"/>
      <c r="AN287" s="621"/>
      <c r="AO287" s="621"/>
      <c r="AP287" s="621"/>
      <c r="AQ287" s="621"/>
      <c r="AR287" s="621"/>
      <c r="AS287" s="621"/>
      <c r="AT287" s="621"/>
      <c r="AU287" s="621"/>
      <c r="AV287" s="621"/>
      <c r="AW287" s="621"/>
      <c r="AX287" s="621"/>
      <c r="AY287" s="621"/>
      <c r="AZ287" s="621"/>
      <c r="BA287" s="621"/>
      <c r="BB287" s="621"/>
      <c r="BC287" s="621"/>
      <c r="BD287" s="621"/>
      <c r="BE287" s="621"/>
      <c r="BF287" s="621"/>
    </row>
    <row r="288" spans="14:58" ht="12.75">
      <c r="N288" s="336"/>
      <c r="O288" s="621"/>
      <c r="P288" s="621"/>
      <c r="Q288" s="621"/>
      <c r="R288" s="621"/>
      <c r="S288" s="621"/>
      <c r="T288" s="621"/>
      <c r="U288" s="621"/>
      <c r="V288" s="621"/>
      <c r="W288" s="621"/>
      <c r="X288" s="621"/>
      <c r="Y288" s="621"/>
      <c r="Z288" s="621"/>
      <c r="AA288" s="621"/>
      <c r="AB288" s="621"/>
      <c r="AC288" s="621"/>
      <c r="AD288" s="621"/>
      <c r="AE288" s="621"/>
      <c r="AF288" s="621"/>
      <c r="AG288" s="621"/>
      <c r="AH288" s="621"/>
      <c r="AI288" s="621"/>
      <c r="AJ288" s="621"/>
      <c r="AK288" s="621"/>
      <c r="AL288" s="621"/>
      <c r="AM288" s="621"/>
      <c r="AN288" s="621"/>
      <c r="AO288" s="621"/>
      <c r="AP288" s="621"/>
      <c r="AQ288" s="621"/>
      <c r="AR288" s="621"/>
      <c r="AS288" s="621"/>
      <c r="AT288" s="621"/>
      <c r="AU288" s="621"/>
      <c r="AV288" s="621"/>
      <c r="AW288" s="621"/>
      <c r="AX288" s="621"/>
      <c r="AY288" s="621"/>
      <c r="AZ288" s="621"/>
      <c r="BA288" s="621"/>
      <c r="BB288" s="621"/>
      <c r="BC288" s="621"/>
      <c r="BD288" s="621"/>
      <c r="BE288" s="621"/>
      <c r="BF288" s="621"/>
    </row>
    <row r="289" spans="14:58" ht="12.75">
      <c r="N289" s="336"/>
      <c r="O289" s="621"/>
      <c r="P289" s="621"/>
      <c r="Q289" s="621"/>
      <c r="R289" s="621"/>
      <c r="S289" s="621"/>
      <c r="T289" s="621"/>
      <c r="U289" s="621"/>
      <c r="V289" s="621"/>
      <c r="W289" s="621"/>
      <c r="X289" s="621"/>
      <c r="Y289" s="621"/>
      <c r="Z289" s="621"/>
      <c r="AA289" s="621"/>
      <c r="AB289" s="621"/>
      <c r="AC289" s="621"/>
      <c r="AD289" s="621"/>
      <c r="AE289" s="621"/>
      <c r="AF289" s="621"/>
      <c r="AG289" s="621"/>
      <c r="AH289" s="621"/>
      <c r="AI289" s="621"/>
      <c r="AJ289" s="621"/>
      <c r="AK289" s="621"/>
      <c r="AL289" s="621"/>
      <c r="AM289" s="621"/>
      <c r="AN289" s="621"/>
      <c r="AO289" s="621"/>
      <c r="AP289" s="621"/>
      <c r="AQ289" s="621"/>
      <c r="AR289" s="621"/>
      <c r="AS289" s="621"/>
      <c r="AT289" s="621"/>
      <c r="AU289" s="621"/>
      <c r="AV289" s="621"/>
      <c r="AW289" s="621"/>
      <c r="AX289" s="621"/>
      <c r="AY289" s="621"/>
      <c r="AZ289" s="621"/>
      <c r="BA289" s="621"/>
      <c r="BB289" s="621"/>
      <c r="BC289" s="621"/>
      <c r="BD289" s="621"/>
      <c r="BE289" s="621"/>
      <c r="BF289" s="621"/>
    </row>
    <row r="290" spans="14:58" ht="12.75">
      <c r="N290" s="336"/>
      <c r="O290" s="621"/>
      <c r="P290" s="621"/>
      <c r="Q290" s="621"/>
      <c r="R290" s="621"/>
      <c r="S290" s="621"/>
      <c r="T290" s="621"/>
      <c r="U290" s="621"/>
      <c r="V290" s="621"/>
      <c r="W290" s="621"/>
      <c r="X290" s="621"/>
      <c r="Y290" s="621"/>
      <c r="Z290" s="621"/>
      <c r="AA290" s="621"/>
      <c r="AB290" s="621"/>
      <c r="AC290" s="621"/>
      <c r="AD290" s="621"/>
      <c r="AE290" s="621"/>
      <c r="AF290" s="621"/>
      <c r="AG290" s="621"/>
      <c r="AH290" s="621"/>
      <c r="AI290" s="621"/>
      <c r="AJ290" s="621"/>
      <c r="AK290" s="621"/>
      <c r="AL290" s="621"/>
      <c r="AM290" s="621"/>
      <c r="AN290" s="621"/>
      <c r="AO290" s="621"/>
      <c r="AP290" s="621"/>
      <c r="AQ290" s="621"/>
      <c r="AR290" s="621"/>
      <c r="AS290" s="621"/>
      <c r="AT290" s="621"/>
      <c r="AU290" s="621"/>
      <c r="AV290" s="621"/>
      <c r="AW290" s="621"/>
      <c r="AX290" s="621"/>
      <c r="AY290" s="621"/>
      <c r="AZ290" s="621"/>
      <c r="BA290" s="621"/>
      <c r="BB290" s="621"/>
      <c r="BC290" s="621"/>
      <c r="BD290" s="621"/>
      <c r="BE290" s="621"/>
      <c r="BF290" s="621"/>
    </row>
    <row r="291" spans="14:58" ht="12.75">
      <c r="N291" s="336"/>
      <c r="O291" s="621"/>
      <c r="P291" s="621"/>
      <c r="Q291" s="621"/>
      <c r="R291" s="621"/>
      <c r="S291" s="621"/>
      <c r="T291" s="621"/>
      <c r="U291" s="621"/>
      <c r="V291" s="621"/>
      <c r="W291" s="621"/>
      <c r="X291" s="621"/>
      <c r="Y291" s="621"/>
      <c r="Z291" s="621"/>
      <c r="AA291" s="621"/>
      <c r="AB291" s="621"/>
      <c r="AC291" s="621"/>
      <c r="AD291" s="621"/>
      <c r="AE291" s="621"/>
      <c r="AF291" s="621"/>
      <c r="AG291" s="621"/>
      <c r="AH291" s="621"/>
      <c r="AI291" s="621"/>
      <c r="AJ291" s="621"/>
      <c r="AK291" s="621"/>
      <c r="AL291" s="621"/>
      <c r="AM291" s="621"/>
      <c r="AN291" s="621"/>
      <c r="AO291" s="621"/>
      <c r="AP291" s="621"/>
      <c r="AQ291" s="621"/>
      <c r="AR291" s="621"/>
      <c r="AS291" s="621"/>
      <c r="AT291" s="621"/>
      <c r="AU291" s="621"/>
      <c r="AV291" s="621"/>
      <c r="AW291" s="621"/>
      <c r="AX291" s="621"/>
      <c r="AY291" s="621"/>
      <c r="AZ291" s="621"/>
      <c r="BA291" s="621"/>
      <c r="BB291" s="621"/>
      <c r="BC291" s="621"/>
      <c r="BD291" s="621"/>
      <c r="BE291" s="621"/>
      <c r="BF291" s="621"/>
    </row>
    <row r="292" spans="14:58" ht="12.75">
      <c r="N292" s="336"/>
      <c r="O292" s="621"/>
      <c r="P292" s="621"/>
      <c r="Q292" s="621"/>
      <c r="R292" s="621"/>
      <c r="S292" s="621"/>
      <c r="T292" s="621"/>
      <c r="U292" s="621"/>
      <c r="V292" s="621"/>
      <c r="W292" s="621"/>
      <c r="X292" s="621"/>
      <c r="Y292" s="621"/>
      <c r="Z292" s="621"/>
      <c r="AA292" s="621"/>
      <c r="AB292" s="621"/>
      <c r="AC292" s="621"/>
      <c r="AD292" s="621"/>
      <c r="AE292" s="621"/>
      <c r="AF292" s="621"/>
      <c r="AG292" s="621"/>
      <c r="AH292" s="621"/>
      <c r="AI292" s="621"/>
      <c r="AJ292" s="621"/>
      <c r="AK292" s="621"/>
      <c r="AL292" s="621"/>
      <c r="AM292" s="621"/>
      <c r="AN292" s="621"/>
      <c r="AO292" s="621"/>
      <c r="AP292" s="621"/>
      <c r="AQ292" s="621"/>
      <c r="AR292" s="621"/>
      <c r="AS292" s="621"/>
      <c r="AT292" s="621"/>
      <c r="AU292" s="621"/>
      <c r="AV292" s="621"/>
      <c r="AW292" s="621"/>
      <c r="AX292" s="621"/>
      <c r="AY292" s="621"/>
      <c r="AZ292" s="621"/>
      <c r="BA292" s="621"/>
      <c r="BB292" s="621"/>
      <c r="BC292" s="621"/>
      <c r="BD292" s="621"/>
      <c r="BE292" s="621"/>
      <c r="BF292" s="621"/>
    </row>
    <row r="293" spans="14:58" ht="12.75">
      <c r="N293" s="336"/>
      <c r="O293" s="621"/>
      <c r="P293" s="621"/>
      <c r="Q293" s="621"/>
      <c r="R293" s="621"/>
      <c r="S293" s="621"/>
      <c r="T293" s="621"/>
      <c r="U293" s="621"/>
      <c r="V293" s="621"/>
      <c r="W293" s="621"/>
      <c r="X293" s="621"/>
      <c r="Y293" s="621"/>
      <c r="Z293" s="621"/>
      <c r="AA293" s="621"/>
      <c r="AB293" s="621"/>
      <c r="AC293" s="621"/>
      <c r="AD293" s="621"/>
      <c r="AE293" s="621"/>
      <c r="AF293" s="621"/>
      <c r="AG293" s="621"/>
      <c r="AH293" s="621"/>
      <c r="AI293" s="621"/>
      <c r="AJ293" s="621"/>
      <c r="AK293" s="621"/>
      <c r="AL293" s="621"/>
      <c r="AM293" s="621"/>
      <c r="AN293" s="621"/>
      <c r="AO293" s="621"/>
      <c r="AP293" s="621"/>
      <c r="AQ293" s="621"/>
      <c r="AR293" s="621"/>
      <c r="AS293" s="621"/>
      <c r="AT293" s="621"/>
      <c r="AU293" s="621"/>
      <c r="AV293" s="621"/>
      <c r="AW293" s="621"/>
      <c r="AX293" s="621"/>
      <c r="AY293" s="621"/>
      <c r="AZ293" s="621"/>
      <c r="BA293" s="621"/>
      <c r="BB293" s="621"/>
      <c r="BC293" s="621"/>
      <c r="BD293" s="621"/>
      <c r="BE293" s="621"/>
      <c r="BF293" s="621"/>
    </row>
    <row r="294" spans="14:58" ht="12.75">
      <c r="N294" s="336"/>
      <c r="O294" s="621"/>
      <c r="P294" s="621"/>
      <c r="Q294" s="621"/>
      <c r="R294" s="621"/>
      <c r="S294" s="621"/>
      <c r="T294" s="621"/>
      <c r="U294" s="621"/>
      <c r="V294" s="621"/>
      <c r="W294" s="621"/>
      <c r="X294" s="621"/>
      <c r="Y294" s="621"/>
      <c r="Z294" s="621"/>
      <c r="AA294" s="621"/>
      <c r="AB294" s="621"/>
      <c r="AC294" s="621"/>
      <c r="AD294" s="621"/>
      <c r="AE294" s="621"/>
      <c r="AF294" s="621"/>
      <c r="AG294" s="621"/>
      <c r="AH294" s="621"/>
      <c r="AI294" s="621"/>
      <c r="AJ294" s="621"/>
      <c r="AK294" s="621"/>
      <c r="AL294" s="621"/>
      <c r="AM294" s="621"/>
      <c r="AN294" s="621"/>
      <c r="AO294" s="621"/>
      <c r="AP294" s="621"/>
      <c r="AQ294" s="621"/>
      <c r="AR294" s="621"/>
      <c r="AS294" s="621"/>
      <c r="AT294" s="621"/>
      <c r="AU294" s="621"/>
      <c r="AV294" s="621"/>
      <c r="AW294" s="621"/>
      <c r="AX294" s="621"/>
      <c r="AY294" s="621"/>
      <c r="AZ294" s="621"/>
      <c r="BA294" s="621"/>
      <c r="BB294" s="621"/>
      <c r="BC294" s="621"/>
      <c r="BD294" s="621"/>
      <c r="BE294" s="621"/>
      <c r="BF294" s="621"/>
    </row>
    <row r="295" spans="14:58" ht="12.75">
      <c r="N295" s="336"/>
      <c r="O295" s="621"/>
      <c r="P295" s="621"/>
      <c r="Q295" s="621"/>
      <c r="R295" s="621"/>
      <c r="S295" s="621"/>
      <c r="T295" s="621"/>
      <c r="U295" s="621"/>
      <c r="V295" s="621"/>
      <c r="W295" s="621"/>
      <c r="X295" s="621"/>
      <c r="Y295" s="621"/>
      <c r="Z295" s="621"/>
      <c r="AA295" s="621"/>
      <c r="AB295" s="621"/>
      <c r="AC295" s="621"/>
      <c r="AD295" s="621"/>
      <c r="AE295" s="621"/>
      <c r="AF295" s="621"/>
      <c r="AG295" s="621"/>
      <c r="AH295" s="621"/>
      <c r="AI295" s="621"/>
      <c r="AJ295" s="621"/>
      <c r="AK295" s="621"/>
      <c r="AL295" s="621"/>
      <c r="AM295" s="621"/>
      <c r="AN295" s="621"/>
      <c r="AO295" s="621"/>
      <c r="AP295" s="621"/>
      <c r="AQ295" s="621"/>
      <c r="AR295" s="621"/>
      <c r="AS295" s="621"/>
      <c r="AT295" s="621"/>
      <c r="AU295" s="621"/>
      <c r="AV295" s="621"/>
      <c r="AW295" s="621"/>
      <c r="AX295" s="621"/>
      <c r="AY295" s="621"/>
      <c r="AZ295" s="621"/>
      <c r="BA295" s="621"/>
      <c r="BB295" s="621"/>
      <c r="BC295" s="621"/>
      <c r="BD295" s="621"/>
      <c r="BE295" s="621"/>
      <c r="BF295" s="621"/>
    </row>
    <row r="296" spans="14:58" ht="12.75">
      <c r="N296" s="336"/>
      <c r="O296" s="621"/>
      <c r="P296" s="621"/>
      <c r="Q296" s="621"/>
      <c r="R296" s="621"/>
      <c r="S296" s="621"/>
      <c r="T296" s="621"/>
      <c r="U296" s="621"/>
      <c r="V296" s="621"/>
      <c r="W296" s="621"/>
      <c r="X296" s="621"/>
      <c r="Y296" s="621"/>
      <c r="Z296" s="621"/>
      <c r="AA296" s="621"/>
      <c r="AB296" s="621"/>
      <c r="AC296" s="621"/>
      <c r="AD296" s="621"/>
      <c r="AE296" s="621"/>
      <c r="AF296" s="621"/>
      <c r="AG296" s="621"/>
      <c r="AH296" s="621"/>
      <c r="AI296" s="621"/>
      <c r="AJ296" s="621"/>
      <c r="AK296" s="621"/>
      <c r="AL296" s="621"/>
      <c r="AM296" s="621"/>
      <c r="AN296" s="621"/>
      <c r="AO296" s="621"/>
      <c r="AP296" s="621"/>
      <c r="AQ296" s="621"/>
      <c r="AR296" s="621"/>
      <c r="AS296" s="621"/>
      <c r="AT296" s="621"/>
      <c r="AU296" s="621"/>
      <c r="AV296" s="621"/>
      <c r="AW296" s="621"/>
      <c r="AX296" s="621"/>
      <c r="AY296" s="621"/>
      <c r="AZ296" s="621"/>
      <c r="BA296" s="621"/>
      <c r="BB296" s="621"/>
      <c r="BC296" s="621"/>
      <c r="BD296" s="621"/>
      <c r="BE296" s="621"/>
      <c r="BF296" s="621"/>
    </row>
    <row r="297" spans="14:58" ht="12.75">
      <c r="N297" s="336"/>
      <c r="O297" s="621"/>
      <c r="P297" s="621"/>
      <c r="Q297" s="621"/>
      <c r="R297" s="621"/>
      <c r="S297" s="621"/>
      <c r="T297" s="621"/>
      <c r="U297" s="621"/>
      <c r="V297" s="621"/>
      <c r="W297" s="621"/>
      <c r="X297" s="621"/>
      <c r="Y297" s="621"/>
      <c r="Z297" s="621"/>
      <c r="AA297" s="621"/>
      <c r="AB297" s="621"/>
      <c r="AC297" s="621"/>
      <c r="AD297" s="621"/>
      <c r="AE297" s="621"/>
      <c r="AF297" s="621"/>
      <c r="AG297" s="621"/>
      <c r="AH297" s="621"/>
      <c r="AI297" s="621"/>
      <c r="AJ297" s="621"/>
      <c r="AK297" s="621"/>
      <c r="AL297" s="621"/>
      <c r="AM297" s="621"/>
      <c r="AN297" s="621"/>
      <c r="AO297" s="621"/>
      <c r="AP297" s="621"/>
      <c r="AQ297" s="621"/>
      <c r="AR297" s="621"/>
      <c r="AS297" s="621"/>
      <c r="AT297" s="621"/>
      <c r="AU297" s="621"/>
      <c r="AV297" s="621"/>
      <c r="AW297" s="621"/>
      <c r="AX297" s="621"/>
      <c r="AY297" s="621"/>
      <c r="AZ297" s="621"/>
      <c r="BA297" s="621"/>
      <c r="BB297" s="621"/>
      <c r="BC297" s="621"/>
      <c r="BD297" s="621"/>
      <c r="BE297" s="621"/>
      <c r="BF297" s="621"/>
    </row>
    <row r="298" spans="14:58" ht="12.75">
      <c r="N298" s="336"/>
      <c r="O298" s="621"/>
      <c r="P298" s="621"/>
      <c r="Q298" s="621"/>
      <c r="R298" s="621"/>
      <c r="S298" s="621"/>
      <c r="T298" s="621"/>
      <c r="U298" s="621"/>
      <c r="V298" s="621"/>
      <c r="W298" s="621"/>
      <c r="X298" s="621"/>
      <c r="Y298" s="621"/>
      <c r="Z298" s="621"/>
      <c r="AA298" s="621"/>
      <c r="AB298" s="621"/>
      <c r="AC298" s="621"/>
      <c r="AD298" s="621"/>
      <c r="AE298" s="621"/>
      <c r="AF298" s="621"/>
      <c r="AG298" s="621"/>
      <c r="AH298" s="621"/>
      <c r="AI298" s="621"/>
      <c r="AJ298" s="621"/>
      <c r="AK298" s="621"/>
      <c r="AL298" s="621"/>
      <c r="AM298" s="621"/>
      <c r="AN298" s="621"/>
      <c r="AO298" s="621"/>
      <c r="AP298" s="621"/>
      <c r="AQ298" s="621"/>
      <c r="AR298" s="621"/>
      <c r="AS298" s="621"/>
      <c r="AT298" s="621"/>
      <c r="AU298" s="621"/>
      <c r="AV298" s="621"/>
      <c r="AW298" s="621"/>
      <c r="AX298" s="621"/>
      <c r="AY298" s="621"/>
      <c r="AZ298" s="621"/>
      <c r="BA298" s="621"/>
      <c r="BB298" s="621"/>
      <c r="BC298" s="621"/>
      <c r="BD298" s="621"/>
      <c r="BE298" s="621"/>
      <c r="BF298" s="621"/>
    </row>
    <row r="299" spans="14:58" ht="12.75">
      <c r="N299" s="336"/>
      <c r="O299" s="621"/>
      <c r="P299" s="621"/>
      <c r="Q299" s="621"/>
      <c r="R299" s="621"/>
      <c r="S299" s="621"/>
      <c r="T299" s="621"/>
      <c r="U299" s="621"/>
      <c r="V299" s="621"/>
      <c r="W299" s="621"/>
      <c r="X299" s="621"/>
      <c r="Y299" s="621"/>
      <c r="Z299" s="621"/>
      <c r="AA299" s="621"/>
      <c r="AB299" s="621"/>
      <c r="AC299" s="621"/>
      <c r="AD299" s="621"/>
      <c r="AE299" s="621"/>
      <c r="AF299" s="621"/>
      <c r="AG299" s="621"/>
      <c r="AH299" s="621"/>
      <c r="AI299" s="621"/>
      <c r="AJ299" s="621"/>
      <c r="AK299" s="621"/>
      <c r="AL299" s="621"/>
      <c r="AM299" s="621"/>
      <c r="AN299" s="621"/>
      <c r="AO299" s="621"/>
      <c r="AP299" s="621"/>
      <c r="AQ299" s="621"/>
      <c r="AR299" s="621"/>
      <c r="AS299" s="621"/>
      <c r="AT299" s="621"/>
      <c r="AU299" s="621"/>
      <c r="AV299" s="621"/>
      <c r="AW299" s="621"/>
      <c r="AX299" s="621"/>
      <c r="AY299" s="621"/>
      <c r="AZ299" s="621"/>
      <c r="BA299" s="621"/>
      <c r="BB299" s="621"/>
      <c r="BC299" s="621"/>
      <c r="BD299" s="621"/>
      <c r="BE299" s="621"/>
      <c r="BF299" s="621"/>
    </row>
    <row r="300" spans="14:58" ht="12.75">
      <c r="N300" s="336"/>
      <c r="O300" s="621"/>
      <c r="P300" s="621"/>
      <c r="Q300" s="621"/>
      <c r="R300" s="621"/>
      <c r="S300" s="621"/>
      <c r="T300" s="621"/>
      <c r="U300" s="621"/>
      <c r="V300" s="621"/>
      <c r="W300" s="621"/>
      <c r="X300" s="621"/>
      <c r="Y300" s="621"/>
      <c r="Z300" s="621"/>
      <c r="AA300" s="621"/>
      <c r="AB300" s="621"/>
      <c r="AC300" s="621"/>
      <c r="AD300" s="621"/>
      <c r="AE300" s="621"/>
      <c r="AF300" s="621"/>
      <c r="AG300" s="621"/>
      <c r="AH300" s="621"/>
      <c r="AI300" s="621"/>
      <c r="AJ300" s="621"/>
      <c r="AK300" s="621"/>
      <c r="AL300" s="621"/>
      <c r="AM300" s="621"/>
      <c r="AN300" s="621"/>
      <c r="AO300" s="621"/>
      <c r="AP300" s="621"/>
      <c r="AQ300" s="621"/>
      <c r="AR300" s="621"/>
      <c r="AS300" s="621"/>
      <c r="AT300" s="621"/>
      <c r="AU300" s="621"/>
      <c r="AV300" s="621"/>
      <c r="AW300" s="621"/>
      <c r="AX300" s="621"/>
      <c r="AY300" s="621"/>
      <c r="AZ300" s="621"/>
      <c r="BA300" s="621"/>
      <c r="BB300" s="621"/>
      <c r="BC300" s="621"/>
      <c r="BD300" s="621"/>
      <c r="BE300" s="621"/>
      <c r="BF300" s="621"/>
    </row>
    <row r="301" spans="14:58" ht="12.75">
      <c r="N301" s="336"/>
      <c r="O301" s="621"/>
      <c r="P301" s="621"/>
      <c r="Q301" s="621"/>
      <c r="R301" s="621"/>
      <c r="S301" s="621"/>
      <c r="T301" s="621"/>
      <c r="U301" s="621"/>
      <c r="V301" s="621"/>
      <c r="W301" s="621"/>
      <c r="X301" s="621"/>
      <c r="Y301" s="621"/>
      <c r="Z301" s="621"/>
      <c r="AA301" s="621"/>
      <c r="AB301" s="621"/>
      <c r="AC301" s="621"/>
      <c r="AD301" s="621"/>
      <c r="AE301" s="621"/>
      <c r="AF301" s="621"/>
      <c r="AG301" s="621"/>
      <c r="AH301" s="621"/>
      <c r="AI301" s="621"/>
      <c r="AJ301" s="621"/>
      <c r="AK301" s="621"/>
      <c r="AL301" s="621"/>
      <c r="AM301" s="621"/>
      <c r="AN301" s="621"/>
      <c r="AO301" s="621"/>
      <c r="AP301" s="621"/>
      <c r="AQ301" s="621"/>
      <c r="AR301" s="621"/>
      <c r="AS301" s="621"/>
      <c r="AT301" s="621"/>
      <c r="AU301" s="621"/>
      <c r="AV301" s="621"/>
      <c r="AW301" s="621"/>
      <c r="AX301" s="621"/>
      <c r="AY301" s="621"/>
      <c r="AZ301" s="621"/>
      <c r="BA301" s="621"/>
      <c r="BB301" s="621"/>
      <c r="BC301" s="621"/>
      <c r="BD301" s="621"/>
      <c r="BE301" s="621"/>
      <c r="BF301" s="621"/>
    </row>
    <row r="302" spans="14:58" ht="12.75">
      <c r="N302" s="336"/>
      <c r="O302" s="621"/>
      <c r="P302" s="621"/>
      <c r="Q302" s="621"/>
      <c r="R302" s="621"/>
      <c r="S302" s="621"/>
      <c r="T302" s="621"/>
      <c r="U302" s="621"/>
      <c r="V302" s="621"/>
      <c r="W302" s="621"/>
      <c r="X302" s="621"/>
      <c r="Y302" s="621"/>
      <c r="Z302" s="621"/>
      <c r="AA302" s="621"/>
      <c r="AB302" s="621"/>
      <c r="AC302" s="621"/>
      <c r="AD302" s="621"/>
      <c r="AE302" s="621"/>
      <c r="AF302" s="621"/>
      <c r="AG302" s="621"/>
      <c r="AH302" s="621"/>
      <c r="AI302" s="621"/>
      <c r="AJ302" s="621"/>
      <c r="AK302" s="621"/>
      <c r="AL302" s="621"/>
      <c r="AM302" s="621"/>
      <c r="AN302" s="621"/>
      <c r="AO302" s="621"/>
      <c r="AP302" s="621"/>
      <c r="AQ302" s="621"/>
      <c r="AR302" s="621"/>
      <c r="AS302" s="621"/>
      <c r="AT302" s="621"/>
      <c r="AU302" s="621"/>
      <c r="AV302" s="621"/>
      <c r="AW302" s="621"/>
      <c r="AX302" s="621"/>
      <c r="AY302" s="621"/>
      <c r="AZ302" s="621"/>
      <c r="BA302" s="621"/>
      <c r="BB302" s="621"/>
      <c r="BC302" s="621"/>
      <c r="BD302" s="621"/>
      <c r="BE302" s="621"/>
      <c r="BF302" s="621"/>
    </row>
    <row r="303" spans="14:58" ht="12.75">
      <c r="N303" s="336"/>
      <c r="O303" s="621"/>
      <c r="P303" s="621"/>
      <c r="Q303" s="621"/>
      <c r="R303" s="621"/>
      <c r="S303" s="621"/>
      <c r="T303" s="621"/>
      <c r="U303" s="621"/>
      <c r="V303" s="621"/>
      <c r="W303" s="621"/>
      <c r="X303" s="621"/>
      <c r="Y303" s="621"/>
      <c r="Z303" s="621"/>
      <c r="AA303" s="621"/>
      <c r="AB303" s="621"/>
      <c r="AC303" s="621"/>
      <c r="AD303" s="621"/>
      <c r="AE303" s="621"/>
      <c r="AF303" s="621"/>
      <c r="AG303" s="621"/>
      <c r="AH303" s="621"/>
      <c r="AI303" s="621"/>
      <c r="AJ303" s="621"/>
      <c r="AK303" s="621"/>
      <c r="AL303" s="621"/>
      <c r="AM303" s="621"/>
      <c r="AN303" s="621"/>
      <c r="AO303" s="621"/>
      <c r="AP303" s="621"/>
      <c r="AQ303" s="621"/>
      <c r="AR303" s="621"/>
      <c r="AS303" s="621"/>
      <c r="AT303" s="621"/>
      <c r="AU303" s="621"/>
      <c r="AV303" s="621"/>
      <c r="AW303" s="621"/>
      <c r="AX303" s="621"/>
      <c r="AY303" s="621"/>
      <c r="AZ303" s="621"/>
      <c r="BA303" s="621"/>
      <c r="BB303" s="621"/>
      <c r="BC303" s="621"/>
      <c r="BD303" s="621"/>
      <c r="BE303" s="621"/>
      <c r="BF303" s="621"/>
    </row>
    <row r="304" spans="14:58" ht="12.75">
      <c r="N304" s="336"/>
      <c r="O304" s="621"/>
      <c r="P304" s="621"/>
      <c r="Q304" s="621"/>
      <c r="R304" s="621"/>
      <c r="S304" s="621"/>
      <c r="T304" s="621"/>
      <c r="U304" s="621"/>
      <c r="V304" s="621"/>
      <c r="W304" s="621"/>
      <c r="X304" s="621"/>
      <c r="Y304" s="621"/>
      <c r="Z304" s="621"/>
      <c r="AA304" s="621"/>
      <c r="AB304" s="621"/>
      <c r="AC304" s="621"/>
      <c r="AD304" s="621"/>
      <c r="AE304" s="621"/>
      <c r="AF304" s="621"/>
      <c r="AG304" s="621"/>
      <c r="AH304" s="621"/>
      <c r="AI304" s="621"/>
      <c r="AJ304" s="621"/>
      <c r="AK304" s="621"/>
      <c r="AL304" s="621"/>
      <c r="AM304" s="621"/>
      <c r="AN304" s="621"/>
      <c r="AO304" s="621"/>
      <c r="AP304" s="621"/>
      <c r="AQ304" s="621"/>
      <c r="AR304" s="621"/>
      <c r="AS304" s="621"/>
      <c r="AT304" s="621"/>
      <c r="AU304" s="621"/>
      <c r="AV304" s="621"/>
      <c r="AW304" s="621"/>
      <c r="AX304" s="621"/>
      <c r="AY304" s="621"/>
      <c r="AZ304" s="621"/>
      <c r="BA304" s="621"/>
      <c r="BB304" s="621"/>
      <c r="BC304" s="621"/>
      <c r="BD304" s="621"/>
      <c r="BE304" s="621"/>
      <c r="BF304" s="621"/>
    </row>
    <row r="305" spans="14:58" ht="12.75">
      <c r="N305" s="336"/>
      <c r="O305" s="621"/>
      <c r="P305" s="621"/>
      <c r="Q305" s="621"/>
      <c r="R305" s="621"/>
      <c r="S305" s="621"/>
      <c r="T305" s="621"/>
      <c r="U305" s="621"/>
      <c r="V305" s="621"/>
      <c r="W305" s="621"/>
      <c r="X305" s="621"/>
      <c r="Y305" s="621"/>
      <c r="Z305" s="621"/>
      <c r="AA305" s="621"/>
      <c r="AB305" s="621"/>
      <c r="AC305" s="621"/>
      <c r="AD305" s="621"/>
      <c r="AE305" s="621"/>
      <c r="AF305" s="621"/>
      <c r="AG305" s="621"/>
      <c r="AH305" s="621"/>
      <c r="AI305" s="621"/>
      <c r="AJ305" s="621"/>
      <c r="AK305" s="621"/>
      <c r="AL305" s="621"/>
      <c r="AM305" s="621"/>
      <c r="AN305" s="621"/>
      <c r="AO305" s="621"/>
      <c r="AP305" s="621"/>
      <c r="AQ305" s="621"/>
      <c r="AR305" s="621"/>
      <c r="AS305" s="621"/>
      <c r="AT305" s="621"/>
      <c r="AU305" s="621"/>
      <c r="AV305" s="621"/>
      <c r="AW305" s="621"/>
      <c r="AX305" s="621"/>
      <c r="AY305" s="621"/>
      <c r="AZ305" s="621"/>
      <c r="BA305" s="621"/>
      <c r="BB305" s="621"/>
      <c r="BC305" s="621"/>
      <c r="BD305" s="621"/>
      <c r="BE305" s="621"/>
      <c r="BF305" s="621"/>
    </row>
    <row r="306" spans="14:58" ht="12.75">
      <c r="N306" s="336"/>
      <c r="O306" s="621"/>
      <c r="P306" s="621"/>
      <c r="Q306" s="621"/>
      <c r="R306" s="621"/>
      <c r="S306" s="621"/>
      <c r="T306" s="621"/>
      <c r="U306" s="621"/>
      <c r="V306" s="621"/>
      <c r="W306" s="621"/>
      <c r="X306" s="621"/>
      <c r="Y306" s="621"/>
      <c r="Z306" s="621"/>
      <c r="AA306" s="621"/>
      <c r="AB306" s="621"/>
      <c r="AC306" s="621"/>
      <c r="AD306" s="621"/>
      <c r="AE306" s="621"/>
      <c r="AF306" s="621"/>
      <c r="AG306" s="621"/>
      <c r="AH306" s="621"/>
      <c r="AI306" s="621"/>
      <c r="AJ306" s="621"/>
      <c r="AK306" s="621"/>
      <c r="AL306" s="621"/>
      <c r="AM306" s="621"/>
      <c r="AN306" s="621"/>
      <c r="AO306" s="621"/>
      <c r="AP306" s="621"/>
      <c r="AQ306" s="621"/>
      <c r="AR306" s="621"/>
      <c r="AS306" s="621"/>
      <c r="AT306" s="621"/>
      <c r="AU306" s="621"/>
      <c r="AV306" s="621"/>
      <c r="AW306" s="621"/>
      <c r="AX306" s="621"/>
      <c r="AY306" s="621"/>
      <c r="AZ306" s="621"/>
      <c r="BA306" s="621"/>
      <c r="BB306" s="621"/>
      <c r="BC306" s="621"/>
      <c r="BD306" s="621"/>
      <c r="BE306" s="621"/>
      <c r="BF306" s="621"/>
    </row>
    <row r="307" spans="14:58" ht="12.75">
      <c r="N307" s="336"/>
      <c r="O307" s="621"/>
      <c r="P307" s="621"/>
      <c r="Q307" s="621"/>
      <c r="R307" s="621"/>
      <c r="S307" s="621"/>
      <c r="T307" s="621"/>
      <c r="U307" s="621"/>
      <c r="V307" s="621"/>
      <c r="W307" s="621"/>
      <c r="X307" s="621"/>
      <c r="Y307" s="621"/>
      <c r="Z307" s="621"/>
      <c r="AA307" s="621"/>
      <c r="AB307" s="621"/>
      <c r="AC307" s="621"/>
      <c r="AD307" s="621"/>
      <c r="AE307" s="621"/>
      <c r="AF307" s="621"/>
      <c r="AG307" s="621"/>
      <c r="AH307" s="621"/>
      <c r="AI307" s="621"/>
      <c r="AJ307" s="621"/>
      <c r="AK307" s="621"/>
      <c r="AL307" s="621"/>
      <c r="AM307" s="621"/>
      <c r="AN307" s="621"/>
      <c r="AO307" s="621"/>
      <c r="AP307" s="621"/>
      <c r="AQ307" s="621"/>
      <c r="AR307" s="621"/>
      <c r="AS307" s="621"/>
      <c r="AT307" s="621"/>
      <c r="AU307" s="621"/>
      <c r="AV307" s="621"/>
      <c r="AW307" s="621"/>
      <c r="AX307" s="621"/>
      <c r="AY307" s="621"/>
      <c r="AZ307" s="621"/>
      <c r="BA307" s="621"/>
      <c r="BB307" s="621"/>
      <c r="BC307" s="621"/>
      <c r="BD307" s="621"/>
      <c r="BE307" s="621"/>
      <c r="BF307" s="621"/>
    </row>
    <row r="308" spans="14:58" ht="12.75">
      <c r="N308" s="336"/>
      <c r="O308" s="621"/>
      <c r="P308" s="621"/>
      <c r="Q308" s="621"/>
      <c r="R308" s="621"/>
      <c r="S308" s="621"/>
      <c r="T308" s="621"/>
      <c r="U308" s="621"/>
      <c r="V308" s="621"/>
      <c r="W308" s="621"/>
      <c r="X308" s="621"/>
      <c r="Y308" s="621"/>
      <c r="Z308" s="621"/>
      <c r="AA308" s="621"/>
      <c r="AB308" s="621"/>
      <c r="AC308" s="621"/>
      <c r="AD308" s="621"/>
      <c r="AE308" s="621"/>
      <c r="AF308" s="621"/>
      <c r="AG308" s="621"/>
      <c r="AH308" s="621"/>
      <c r="AI308" s="621"/>
      <c r="AJ308" s="621"/>
      <c r="AK308" s="621"/>
      <c r="AL308" s="621"/>
      <c r="AM308" s="621"/>
      <c r="AN308" s="621"/>
      <c r="AO308" s="621"/>
      <c r="AP308" s="621"/>
      <c r="AQ308" s="621"/>
      <c r="AR308" s="621"/>
      <c r="AS308" s="621"/>
      <c r="AT308" s="621"/>
      <c r="AU308" s="621"/>
      <c r="AV308" s="621"/>
      <c r="AW308" s="621"/>
      <c r="AX308" s="621"/>
      <c r="AY308" s="621"/>
      <c r="AZ308" s="621"/>
      <c r="BA308" s="621"/>
      <c r="BB308" s="621"/>
      <c r="BC308" s="621"/>
      <c r="BD308" s="621"/>
      <c r="BE308" s="621"/>
      <c r="BF308" s="621"/>
    </row>
    <row r="309" spans="14:58" ht="12.75">
      <c r="N309" s="336"/>
      <c r="O309" s="621"/>
      <c r="P309" s="621"/>
      <c r="Q309" s="621"/>
      <c r="R309" s="621"/>
      <c r="S309" s="621"/>
      <c r="T309" s="621"/>
      <c r="U309" s="621"/>
      <c r="V309" s="621"/>
      <c r="W309" s="621"/>
      <c r="X309" s="621"/>
      <c r="Y309" s="621"/>
      <c r="Z309" s="621"/>
      <c r="AA309" s="621"/>
      <c r="AB309" s="621"/>
      <c r="AC309" s="621"/>
      <c r="AD309" s="621"/>
      <c r="AE309" s="621"/>
      <c r="AF309" s="621"/>
      <c r="AG309" s="621"/>
      <c r="AH309" s="621"/>
      <c r="AI309" s="621"/>
      <c r="AJ309" s="621"/>
      <c r="AK309" s="621"/>
      <c r="AL309" s="621"/>
      <c r="AM309" s="621"/>
      <c r="AN309" s="621"/>
      <c r="AO309" s="621"/>
      <c r="AP309" s="621"/>
      <c r="AQ309" s="621"/>
      <c r="AR309" s="621"/>
      <c r="AS309" s="621"/>
      <c r="AT309" s="621"/>
      <c r="AU309" s="621"/>
      <c r="AV309" s="621"/>
      <c r="AW309" s="621"/>
      <c r="AX309" s="621"/>
      <c r="AY309" s="621"/>
      <c r="AZ309" s="621"/>
      <c r="BA309" s="621"/>
      <c r="BB309" s="621"/>
      <c r="BC309" s="621"/>
      <c r="BD309" s="621"/>
      <c r="BE309" s="621"/>
      <c r="BF309" s="621"/>
    </row>
    <row r="310" spans="14:58" ht="12.75">
      <c r="N310" s="336"/>
      <c r="O310" s="621"/>
      <c r="P310" s="621"/>
      <c r="Q310" s="621"/>
      <c r="R310" s="621"/>
      <c r="S310" s="621"/>
      <c r="T310" s="621"/>
      <c r="U310" s="621"/>
      <c r="V310" s="621"/>
      <c r="W310" s="621"/>
      <c r="X310" s="621"/>
      <c r="Y310" s="621"/>
      <c r="Z310" s="621"/>
      <c r="AA310" s="621"/>
      <c r="AB310" s="621"/>
      <c r="AC310" s="621"/>
      <c r="AD310" s="621"/>
      <c r="AE310" s="621"/>
      <c r="AF310" s="621"/>
      <c r="AG310" s="621"/>
      <c r="AH310" s="621"/>
      <c r="AI310" s="621"/>
      <c r="AJ310" s="621"/>
      <c r="AK310" s="621"/>
      <c r="AL310" s="621"/>
      <c r="AM310" s="621"/>
      <c r="AN310" s="621"/>
      <c r="AO310" s="621"/>
      <c r="AP310" s="621"/>
      <c r="AQ310" s="621"/>
      <c r="AR310" s="621"/>
      <c r="AS310" s="621"/>
      <c r="AT310" s="621"/>
      <c r="AU310" s="621"/>
      <c r="AV310" s="621"/>
      <c r="AW310" s="621"/>
      <c r="AX310" s="621"/>
      <c r="AY310" s="621"/>
      <c r="AZ310" s="621"/>
      <c r="BA310" s="621"/>
      <c r="BB310" s="621"/>
      <c r="BC310" s="621"/>
      <c r="BD310" s="621"/>
      <c r="BE310" s="621"/>
      <c r="BF310" s="621"/>
    </row>
    <row r="311" spans="14:58" ht="12.75">
      <c r="N311" s="336"/>
      <c r="O311" s="621"/>
      <c r="P311" s="621"/>
      <c r="Q311" s="621"/>
      <c r="R311" s="621"/>
      <c r="S311" s="621"/>
      <c r="T311" s="621"/>
      <c r="U311" s="621"/>
      <c r="V311" s="621"/>
      <c r="W311" s="621"/>
      <c r="X311" s="621"/>
      <c r="Y311" s="621"/>
      <c r="Z311" s="621"/>
      <c r="AA311" s="621"/>
      <c r="AB311" s="621"/>
      <c r="AC311" s="621"/>
      <c r="AD311" s="621"/>
      <c r="AE311" s="621"/>
      <c r="AF311" s="621"/>
      <c r="AG311" s="621"/>
      <c r="AH311" s="621"/>
      <c r="AI311" s="621"/>
      <c r="AJ311" s="621"/>
      <c r="AK311" s="621"/>
      <c r="AL311" s="621"/>
      <c r="AM311" s="621"/>
      <c r="AN311" s="621"/>
      <c r="AO311" s="621"/>
      <c r="AP311" s="621"/>
      <c r="AQ311" s="621"/>
      <c r="AR311" s="621"/>
      <c r="AS311" s="621"/>
      <c r="AT311" s="621"/>
      <c r="AU311" s="621"/>
      <c r="AV311" s="621"/>
      <c r="AW311" s="621"/>
      <c r="AX311" s="621"/>
      <c r="AY311" s="621"/>
      <c r="AZ311" s="621"/>
      <c r="BA311" s="621"/>
      <c r="BB311" s="621"/>
      <c r="BC311" s="621"/>
      <c r="BD311" s="621"/>
      <c r="BE311" s="621"/>
      <c r="BF311" s="621"/>
    </row>
    <row r="312" spans="14:58" ht="12.75">
      <c r="N312" s="336"/>
      <c r="O312" s="621"/>
      <c r="P312" s="621"/>
      <c r="Q312" s="621"/>
      <c r="R312" s="621"/>
      <c r="S312" s="621"/>
      <c r="T312" s="621"/>
      <c r="U312" s="621"/>
      <c r="V312" s="621"/>
      <c r="W312" s="621"/>
      <c r="X312" s="621"/>
      <c r="Y312" s="621"/>
      <c r="Z312" s="621"/>
      <c r="AA312" s="621"/>
      <c r="AB312" s="621"/>
      <c r="AC312" s="621"/>
      <c r="AD312" s="621"/>
      <c r="AE312" s="621"/>
      <c r="AF312" s="621"/>
      <c r="AG312" s="621"/>
      <c r="AH312" s="621"/>
      <c r="AI312" s="621"/>
      <c r="AJ312" s="621"/>
      <c r="AK312" s="621"/>
      <c r="AL312" s="621"/>
      <c r="AM312" s="621"/>
      <c r="AN312" s="621"/>
      <c r="AO312" s="621"/>
      <c r="AP312" s="621"/>
      <c r="AQ312" s="621"/>
      <c r="AR312" s="621"/>
      <c r="AS312" s="621"/>
      <c r="AT312" s="621"/>
      <c r="AU312" s="621"/>
      <c r="AV312" s="621"/>
      <c r="AW312" s="621"/>
      <c r="AX312" s="621"/>
      <c r="AY312" s="621"/>
      <c r="AZ312" s="621"/>
      <c r="BA312" s="621"/>
      <c r="BB312" s="621"/>
      <c r="BC312" s="621"/>
      <c r="BD312" s="621"/>
      <c r="BE312" s="621"/>
      <c r="BF312" s="621"/>
    </row>
    <row r="313" spans="14:58" ht="12.75">
      <c r="N313" s="336"/>
      <c r="O313" s="621"/>
      <c r="P313" s="621"/>
      <c r="Q313" s="621"/>
      <c r="R313" s="621"/>
      <c r="S313" s="621"/>
      <c r="T313" s="621"/>
      <c r="U313" s="621"/>
      <c r="V313" s="621"/>
      <c r="W313" s="621"/>
      <c r="X313" s="621"/>
      <c r="Y313" s="621"/>
      <c r="Z313" s="621"/>
      <c r="AA313" s="621"/>
      <c r="AB313" s="621"/>
      <c r="AC313" s="621"/>
      <c r="AD313" s="621"/>
      <c r="AE313" s="621"/>
      <c r="AF313" s="621"/>
      <c r="AG313" s="621"/>
      <c r="AH313" s="621"/>
      <c r="AI313" s="621"/>
      <c r="AJ313" s="621"/>
      <c r="AK313" s="621"/>
      <c r="AL313" s="621"/>
      <c r="AM313" s="621"/>
      <c r="AN313" s="621"/>
      <c r="AO313" s="621"/>
      <c r="AP313" s="621"/>
      <c r="AQ313" s="621"/>
      <c r="AR313" s="621"/>
      <c r="AS313" s="621"/>
      <c r="AT313" s="621"/>
      <c r="AU313" s="621"/>
      <c r="AV313" s="621"/>
      <c r="AW313" s="621"/>
      <c r="AX313" s="621"/>
      <c r="AY313" s="621"/>
      <c r="AZ313" s="621"/>
      <c r="BA313" s="621"/>
      <c r="BB313" s="621"/>
      <c r="BC313" s="621"/>
      <c r="BD313" s="621"/>
      <c r="BE313" s="621"/>
      <c r="BF313" s="621"/>
    </row>
    <row r="314" spans="14:58" ht="12.75">
      <c r="N314" s="336"/>
      <c r="O314" s="621"/>
      <c r="P314" s="621"/>
      <c r="Q314" s="621"/>
      <c r="R314" s="621"/>
      <c r="S314" s="621"/>
      <c r="T314" s="621"/>
      <c r="U314" s="621"/>
      <c r="V314" s="621"/>
      <c r="W314" s="621"/>
      <c r="X314" s="621"/>
      <c r="Y314" s="621"/>
      <c r="Z314" s="621"/>
      <c r="AA314" s="621"/>
      <c r="AB314" s="621"/>
      <c r="AC314" s="621"/>
      <c r="AD314" s="621"/>
      <c r="AE314" s="621"/>
      <c r="AF314" s="621"/>
      <c r="AG314" s="621"/>
      <c r="AH314" s="621"/>
      <c r="AI314" s="621"/>
      <c r="AJ314" s="621"/>
      <c r="AK314" s="621"/>
      <c r="AL314" s="621"/>
      <c r="AM314" s="621"/>
      <c r="AN314" s="621"/>
      <c r="AO314" s="621"/>
      <c r="AP314" s="621"/>
      <c r="AQ314" s="621"/>
      <c r="AR314" s="621"/>
      <c r="AS314" s="621"/>
      <c r="AT314" s="621"/>
      <c r="AU314" s="621"/>
      <c r="AV314" s="621"/>
      <c r="AW314" s="621"/>
      <c r="AX314" s="621"/>
      <c r="AY314" s="621"/>
      <c r="AZ314" s="621"/>
      <c r="BA314" s="621"/>
      <c r="BB314" s="621"/>
      <c r="BC314" s="621"/>
      <c r="BD314" s="621"/>
      <c r="BE314" s="621"/>
      <c r="BF314" s="621"/>
    </row>
    <row r="315" spans="14:58" ht="12.75">
      <c r="N315" s="336"/>
      <c r="O315" s="621"/>
      <c r="P315" s="621"/>
      <c r="Q315" s="621"/>
      <c r="R315" s="621"/>
      <c r="S315" s="621"/>
      <c r="T315" s="621"/>
      <c r="U315" s="621"/>
      <c r="V315" s="621"/>
      <c r="W315" s="621"/>
      <c r="X315" s="621"/>
      <c r="Y315" s="621"/>
      <c r="Z315" s="621"/>
      <c r="AA315" s="621"/>
      <c r="AB315" s="621"/>
      <c r="AC315" s="621"/>
      <c r="AD315" s="621"/>
      <c r="AE315" s="621"/>
      <c r="AF315" s="621"/>
      <c r="AG315" s="621"/>
      <c r="AH315" s="621"/>
      <c r="AI315" s="621"/>
      <c r="AJ315" s="621"/>
      <c r="AK315" s="621"/>
      <c r="AL315" s="621"/>
      <c r="AM315" s="621"/>
      <c r="AN315" s="621"/>
      <c r="AO315" s="621"/>
      <c r="AP315" s="621"/>
      <c r="AQ315" s="621"/>
      <c r="AR315" s="621"/>
      <c r="AS315" s="621"/>
      <c r="AT315" s="621"/>
      <c r="AU315" s="621"/>
      <c r="AV315" s="621"/>
      <c r="AW315" s="621"/>
      <c r="AX315" s="621"/>
      <c r="AY315" s="621"/>
      <c r="AZ315" s="621"/>
      <c r="BA315" s="621"/>
      <c r="BB315" s="621"/>
      <c r="BC315" s="621"/>
      <c r="BD315" s="621"/>
      <c r="BE315" s="621"/>
      <c r="BF315" s="621"/>
    </row>
    <row r="316" spans="14:58" ht="12.75">
      <c r="N316" s="336"/>
      <c r="O316" s="621"/>
      <c r="P316" s="621"/>
      <c r="Q316" s="621"/>
      <c r="R316" s="621"/>
      <c r="S316" s="621"/>
      <c r="T316" s="621"/>
      <c r="U316" s="621"/>
      <c r="V316" s="621"/>
      <c r="W316" s="621"/>
      <c r="X316" s="621"/>
      <c r="Y316" s="621"/>
      <c r="Z316" s="621"/>
      <c r="AA316" s="621"/>
      <c r="AB316" s="621"/>
      <c r="AC316" s="621"/>
      <c r="AD316" s="621"/>
      <c r="AE316" s="621"/>
      <c r="AF316" s="621"/>
      <c r="AG316" s="621"/>
      <c r="AH316" s="621"/>
      <c r="AI316" s="621"/>
      <c r="AJ316" s="621"/>
      <c r="AK316" s="621"/>
      <c r="AL316" s="621"/>
      <c r="AM316" s="621"/>
      <c r="AN316" s="621"/>
      <c r="AO316" s="621"/>
      <c r="AP316" s="621"/>
      <c r="AQ316" s="621"/>
      <c r="AR316" s="621"/>
      <c r="AS316" s="621"/>
      <c r="AT316" s="621"/>
      <c r="AU316" s="621"/>
      <c r="AV316" s="621"/>
      <c r="AW316" s="621"/>
      <c r="AX316" s="621"/>
      <c r="AY316" s="621"/>
      <c r="AZ316" s="621"/>
      <c r="BA316" s="621"/>
      <c r="BB316" s="621"/>
      <c r="BC316" s="621"/>
      <c r="BD316" s="621"/>
      <c r="BE316" s="621"/>
      <c r="BF316" s="621"/>
    </row>
    <row r="317" spans="14:58" ht="12.75">
      <c r="N317" s="336"/>
      <c r="O317" s="621"/>
      <c r="P317" s="621"/>
      <c r="Q317" s="621"/>
      <c r="R317" s="621"/>
      <c r="S317" s="621"/>
      <c r="T317" s="621"/>
      <c r="U317" s="621"/>
      <c r="V317" s="621"/>
      <c r="W317" s="621"/>
      <c r="X317" s="621"/>
      <c r="Y317" s="621"/>
      <c r="Z317" s="621"/>
      <c r="AA317" s="621"/>
      <c r="AB317" s="621"/>
      <c r="AC317" s="621"/>
      <c r="AD317" s="621"/>
      <c r="AE317" s="621"/>
      <c r="AF317" s="621"/>
      <c r="AG317" s="621"/>
      <c r="AH317" s="621"/>
      <c r="AI317" s="621"/>
      <c r="AJ317" s="621"/>
      <c r="AK317" s="621"/>
      <c r="AL317" s="621"/>
      <c r="AM317" s="621"/>
      <c r="AN317" s="621"/>
      <c r="AO317" s="621"/>
      <c r="AP317" s="621"/>
      <c r="AQ317" s="621"/>
      <c r="AR317" s="621"/>
      <c r="AS317" s="621"/>
      <c r="AT317" s="621"/>
      <c r="AU317" s="621"/>
      <c r="AV317" s="621"/>
      <c r="AW317" s="621"/>
      <c r="AX317" s="621"/>
      <c r="AY317" s="621"/>
      <c r="AZ317" s="621"/>
      <c r="BA317" s="621"/>
      <c r="BB317" s="621"/>
      <c r="BC317" s="621"/>
      <c r="BD317" s="621"/>
      <c r="BE317" s="621"/>
      <c r="BF317" s="621"/>
    </row>
    <row r="318" spans="14:58" ht="12.75">
      <c r="N318" s="336"/>
      <c r="O318" s="621"/>
      <c r="P318" s="621"/>
      <c r="Q318" s="621"/>
      <c r="R318" s="621"/>
      <c r="S318" s="621"/>
      <c r="T318" s="621"/>
      <c r="U318" s="621"/>
      <c r="V318" s="621"/>
      <c r="W318" s="621"/>
      <c r="X318" s="621"/>
      <c r="Y318" s="621"/>
      <c r="Z318" s="621"/>
      <c r="AA318" s="621"/>
      <c r="AB318" s="621"/>
      <c r="AC318" s="621"/>
      <c r="AD318" s="621"/>
      <c r="AE318" s="621"/>
      <c r="AF318" s="621"/>
      <c r="AG318" s="621"/>
      <c r="AH318" s="621"/>
      <c r="AI318" s="621"/>
      <c r="AJ318" s="621"/>
      <c r="AK318" s="621"/>
      <c r="AL318" s="621"/>
      <c r="AM318" s="621"/>
      <c r="AN318" s="621"/>
      <c r="AO318" s="621"/>
      <c r="AP318" s="621"/>
      <c r="AQ318" s="621"/>
      <c r="AR318" s="621"/>
      <c r="AS318" s="621"/>
      <c r="AT318" s="621"/>
      <c r="AU318" s="621"/>
      <c r="AV318" s="621"/>
      <c r="AW318" s="621"/>
      <c r="AX318" s="621"/>
      <c r="AY318" s="621"/>
      <c r="AZ318" s="621"/>
      <c r="BA318" s="621"/>
      <c r="BB318" s="621"/>
      <c r="BC318" s="621"/>
      <c r="BD318" s="621"/>
      <c r="BE318" s="621"/>
      <c r="BF318" s="621"/>
    </row>
    <row r="319" spans="14:58" ht="12.75">
      <c r="N319" s="336"/>
      <c r="O319" s="621"/>
      <c r="P319" s="621"/>
      <c r="Q319" s="621"/>
      <c r="R319" s="621"/>
      <c r="S319" s="621"/>
      <c r="T319" s="621"/>
      <c r="U319" s="621"/>
      <c r="V319" s="621"/>
      <c r="W319" s="621"/>
      <c r="X319" s="621"/>
      <c r="Y319" s="621"/>
      <c r="Z319" s="621"/>
      <c r="AA319" s="621"/>
      <c r="AB319" s="621"/>
      <c r="AC319" s="621"/>
      <c r="AD319" s="621"/>
      <c r="AE319" s="621"/>
      <c r="AF319" s="621"/>
      <c r="AG319" s="621"/>
      <c r="AH319" s="621"/>
      <c r="AI319" s="621"/>
      <c r="AJ319" s="621"/>
      <c r="AK319" s="621"/>
      <c r="AL319" s="621"/>
      <c r="AM319" s="621"/>
      <c r="AN319" s="621"/>
      <c r="AO319" s="621"/>
      <c r="AP319" s="621"/>
      <c r="AQ319" s="621"/>
      <c r="AR319" s="621"/>
      <c r="AS319" s="621"/>
      <c r="AT319" s="621"/>
      <c r="AU319" s="621"/>
      <c r="AV319" s="621"/>
      <c r="AW319" s="621"/>
      <c r="AX319" s="621"/>
      <c r="AY319" s="621"/>
      <c r="AZ319" s="621"/>
      <c r="BA319" s="621"/>
      <c r="BB319" s="621"/>
      <c r="BC319" s="621"/>
      <c r="BD319" s="621"/>
      <c r="BE319" s="621"/>
      <c r="BF319" s="621"/>
    </row>
    <row r="320" spans="14:58" ht="12.75">
      <c r="N320" s="336"/>
      <c r="O320" s="621"/>
      <c r="P320" s="621"/>
      <c r="Q320" s="621"/>
      <c r="R320" s="621"/>
      <c r="S320" s="621"/>
      <c r="T320" s="621"/>
      <c r="U320" s="621"/>
      <c r="V320" s="621"/>
      <c r="W320" s="621"/>
      <c r="X320" s="621"/>
      <c r="Y320" s="621"/>
      <c r="Z320" s="621"/>
      <c r="AA320" s="621"/>
      <c r="AB320" s="621"/>
      <c r="AC320" s="621"/>
      <c r="AD320" s="621"/>
      <c r="AE320" s="621"/>
      <c r="AF320" s="621"/>
      <c r="AG320" s="621"/>
      <c r="AH320" s="621"/>
      <c r="AI320" s="621"/>
      <c r="AJ320" s="621"/>
      <c r="AK320" s="621"/>
      <c r="AL320" s="621"/>
      <c r="AM320" s="621"/>
      <c r="AN320" s="621"/>
      <c r="AO320" s="621"/>
      <c r="AP320" s="621"/>
      <c r="AQ320" s="621"/>
      <c r="AR320" s="621"/>
      <c r="AS320" s="621"/>
      <c r="AT320" s="621"/>
      <c r="AU320" s="621"/>
      <c r="AV320" s="621"/>
      <c r="AW320" s="621"/>
      <c r="AX320" s="621"/>
      <c r="AY320" s="621"/>
      <c r="AZ320" s="621"/>
      <c r="BA320" s="621"/>
      <c r="BB320" s="621"/>
      <c r="BC320" s="621"/>
      <c r="BD320" s="621"/>
      <c r="BE320" s="621"/>
      <c r="BF320" s="621"/>
    </row>
    <row r="321" spans="14:58" ht="12.75">
      <c r="N321" s="336"/>
      <c r="O321" s="621"/>
      <c r="P321" s="621"/>
      <c r="Q321" s="621"/>
      <c r="R321" s="621"/>
      <c r="S321" s="621"/>
      <c r="T321" s="621"/>
      <c r="U321" s="621"/>
      <c r="V321" s="621"/>
      <c r="W321" s="621"/>
      <c r="X321" s="621"/>
      <c r="Y321" s="621"/>
      <c r="Z321" s="621"/>
      <c r="AA321" s="621"/>
      <c r="AB321" s="621"/>
      <c r="AC321" s="621"/>
      <c r="AD321" s="621"/>
      <c r="AE321" s="621"/>
      <c r="AF321" s="621"/>
      <c r="AG321" s="621"/>
      <c r="AH321" s="621"/>
      <c r="AI321" s="621"/>
      <c r="AJ321" s="621"/>
      <c r="AK321" s="621"/>
      <c r="AL321" s="621"/>
      <c r="AM321" s="621"/>
      <c r="AN321" s="621"/>
      <c r="AO321" s="621"/>
      <c r="AP321" s="621"/>
      <c r="AQ321" s="621"/>
      <c r="AR321" s="621"/>
      <c r="AS321" s="621"/>
      <c r="AT321" s="621"/>
      <c r="AU321" s="621"/>
      <c r="AV321" s="621"/>
      <c r="AW321" s="621"/>
      <c r="AX321" s="621"/>
      <c r="AY321" s="621"/>
      <c r="AZ321" s="621"/>
      <c r="BA321" s="621"/>
      <c r="BB321" s="621"/>
      <c r="BC321" s="621"/>
      <c r="BD321" s="621"/>
      <c r="BE321" s="621"/>
      <c r="BF321" s="621"/>
    </row>
    <row r="322" spans="14:58" ht="12.75">
      <c r="N322" s="336"/>
      <c r="O322" s="621"/>
      <c r="P322" s="621"/>
      <c r="Q322" s="621"/>
      <c r="R322" s="621"/>
      <c r="S322" s="621"/>
      <c r="T322" s="621"/>
      <c r="U322" s="621"/>
      <c r="V322" s="621"/>
      <c r="W322" s="621"/>
      <c r="X322" s="621"/>
      <c r="Y322" s="621"/>
      <c r="Z322" s="621"/>
      <c r="AA322" s="621"/>
      <c r="AB322" s="621"/>
      <c r="AC322" s="621"/>
      <c r="AD322" s="621"/>
      <c r="AE322" s="621"/>
      <c r="AF322" s="621"/>
      <c r="AG322" s="621"/>
      <c r="AH322" s="621"/>
      <c r="AI322" s="621"/>
      <c r="AJ322" s="621"/>
      <c r="AK322" s="621"/>
      <c r="AL322" s="621"/>
      <c r="AM322" s="621"/>
      <c r="AN322" s="621"/>
      <c r="AO322" s="621"/>
      <c r="AP322" s="621"/>
      <c r="AQ322" s="621"/>
      <c r="AR322" s="621"/>
      <c r="AS322" s="621"/>
      <c r="AT322" s="621"/>
      <c r="AU322" s="621"/>
      <c r="AV322" s="621"/>
      <c r="AW322" s="621"/>
      <c r="AX322" s="621"/>
      <c r="AY322" s="621"/>
      <c r="AZ322" s="621"/>
      <c r="BA322" s="621"/>
      <c r="BB322" s="621"/>
      <c r="BC322" s="621"/>
      <c r="BD322" s="621"/>
      <c r="BE322" s="621"/>
      <c r="BF322" s="621"/>
    </row>
    <row r="323" spans="14:58" ht="12.75">
      <c r="N323" s="336"/>
      <c r="O323" s="621"/>
      <c r="P323" s="621"/>
      <c r="Q323" s="621"/>
      <c r="R323" s="621"/>
      <c r="S323" s="621"/>
      <c r="T323" s="621"/>
      <c r="U323" s="621"/>
      <c r="V323" s="621"/>
      <c r="W323" s="621"/>
      <c r="X323" s="621"/>
      <c r="Y323" s="621"/>
      <c r="Z323" s="621"/>
      <c r="AA323" s="621"/>
      <c r="AB323" s="621"/>
      <c r="AC323" s="621"/>
      <c r="AD323" s="621"/>
      <c r="AE323" s="621"/>
      <c r="AF323" s="621"/>
      <c r="AG323" s="621"/>
      <c r="AH323" s="621"/>
      <c r="AI323" s="621"/>
      <c r="AJ323" s="621"/>
      <c r="AK323" s="621"/>
      <c r="AL323" s="621"/>
      <c r="AM323" s="621"/>
      <c r="AN323" s="621"/>
      <c r="AO323" s="621"/>
      <c r="AP323" s="621"/>
      <c r="AQ323" s="621"/>
      <c r="AR323" s="621"/>
      <c r="AS323" s="621"/>
      <c r="AT323" s="621"/>
      <c r="AU323" s="621"/>
      <c r="AV323" s="621"/>
      <c r="AW323" s="621"/>
      <c r="AX323" s="621"/>
      <c r="AY323" s="621"/>
      <c r="AZ323" s="621"/>
      <c r="BA323" s="621"/>
      <c r="BB323" s="621"/>
      <c r="BC323" s="621"/>
      <c r="BD323" s="621"/>
      <c r="BE323" s="621"/>
      <c r="BF323" s="621"/>
    </row>
    <row r="324" spans="14:58" ht="12.75">
      <c r="N324" s="336"/>
      <c r="O324" s="621"/>
      <c r="P324" s="621"/>
      <c r="Q324" s="621"/>
      <c r="R324" s="621"/>
      <c r="S324" s="621"/>
      <c r="T324" s="621"/>
      <c r="U324" s="621"/>
      <c r="V324" s="621"/>
      <c r="W324" s="621"/>
      <c r="X324" s="621"/>
      <c r="Y324" s="621"/>
      <c r="Z324" s="621"/>
      <c r="AA324" s="621"/>
      <c r="AB324" s="621"/>
      <c r="AC324" s="621"/>
      <c r="AD324" s="621"/>
      <c r="AE324" s="621"/>
      <c r="AF324" s="621"/>
      <c r="AG324" s="621"/>
      <c r="AH324" s="621"/>
      <c r="AI324" s="621"/>
      <c r="AJ324" s="621"/>
      <c r="AK324" s="621"/>
      <c r="AL324" s="621"/>
      <c r="AM324" s="621"/>
      <c r="AN324" s="621"/>
      <c r="AO324" s="621"/>
      <c r="AP324" s="621"/>
      <c r="AQ324" s="621"/>
      <c r="AR324" s="621"/>
      <c r="AS324" s="621"/>
      <c r="AT324" s="621"/>
      <c r="AU324" s="621"/>
      <c r="AV324" s="621"/>
      <c r="AW324" s="621"/>
      <c r="AX324" s="621"/>
      <c r="AY324" s="621"/>
      <c r="AZ324" s="621"/>
      <c r="BA324" s="621"/>
      <c r="BB324" s="621"/>
      <c r="BC324" s="621"/>
      <c r="BD324" s="621"/>
      <c r="BE324" s="621"/>
      <c r="BF324" s="621"/>
    </row>
    <row r="325" spans="14:58" ht="12.75">
      <c r="N325" s="336"/>
      <c r="O325" s="621"/>
      <c r="P325" s="621"/>
      <c r="Q325" s="621"/>
      <c r="R325" s="621"/>
      <c r="S325" s="621"/>
      <c r="T325" s="621"/>
      <c r="U325" s="621"/>
      <c r="V325" s="621"/>
      <c r="W325" s="621"/>
      <c r="X325" s="621"/>
      <c r="Y325" s="621"/>
      <c r="Z325" s="621"/>
      <c r="AA325" s="621"/>
      <c r="AB325" s="621"/>
      <c r="AC325" s="621"/>
      <c r="AD325" s="621"/>
      <c r="AE325" s="621"/>
      <c r="AF325" s="621"/>
      <c r="AG325" s="621"/>
      <c r="AH325" s="621"/>
      <c r="AI325" s="621"/>
      <c r="AJ325" s="621"/>
      <c r="AK325" s="621"/>
      <c r="AL325" s="621"/>
      <c r="AM325" s="621"/>
      <c r="AN325" s="621"/>
      <c r="AO325" s="621"/>
      <c r="AP325" s="621"/>
      <c r="AQ325" s="621"/>
      <c r="AR325" s="621"/>
      <c r="AS325" s="621"/>
      <c r="AT325" s="621"/>
      <c r="AU325" s="621"/>
      <c r="AV325" s="621"/>
      <c r="AW325" s="621"/>
      <c r="AX325" s="621"/>
      <c r="AY325" s="621"/>
      <c r="AZ325" s="621"/>
      <c r="BA325" s="621"/>
      <c r="BB325" s="621"/>
      <c r="BC325" s="621"/>
      <c r="BD325" s="621"/>
      <c r="BE325" s="621"/>
      <c r="BF325" s="621"/>
    </row>
    <row r="326" spans="14:58" ht="12.75">
      <c r="N326" s="336"/>
      <c r="O326" s="621"/>
      <c r="P326" s="621"/>
      <c r="Q326" s="621"/>
      <c r="R326" s="621"/>
      <c r="S326" s="621"/>
      <c r="T326" s="621"/>
      <c r="U326" s="621"/>
      <c r="V326" s="621"/>
      <c r="W326" s="621"/>
      <c r="X326" s="621"/>
      <c r="Y326" s="621"/>
      <c r="Z326" s="621"/>
      <c r="AA326" s="621"/>
      <c r="AB326" s="621"/>
      <c r="AC326" s="621"/>
      <c r="AD326" s="621"/>
      <c r="AE326" s="621"/>
      <c r="AF326" s="621"/>
      <c r="AG326" s="621"/>
      <c r="AH326" s="621"/>
      <c r="AI326" s="621"/>
      <c r="AJ326" s="621"/>
      <c r="AK326" s="621"/>
      <c r="AL326" s="621"/>
      <c r="AM326" s="621"/>
      <c r="AN326" s="621"/>
      <c r="AO326" s="621"/>
      <c r="AP326" s="621"/>
      <c r="AQ326" s="621"/>
      <c r="AR326" s="621"/>
      <c r="AS326" s="621"/>
      <c r="AT326" s="621"/>
      <c r="AU326" s="621"/>
      <c r="AV326" s="621"/>
      <c r="AW326" s="621"/>
      <c r="AX326" s="621"/>
      <c r="AY326" s="621"/>
      <c r="AZ326" s="621"/>
      <c r="BA326" s="621"/>
      <c r="BB326" s="621"/>
      <c r="BC326" s="621"/>
      <c r="BD326" s="621"/>
      <c r="BE326" s="621"/>
      <c r="BF326" s="621"/>
    </row>
    <row r="327" spans="14:58" ht="12.75">
      <c r="N327" s="336"/>
      <c r="O327" s="621"/>
      <c r="P327" s="621"/>
      <c r="Q327" s="621"/>
      <c r="R327" s="621"/>
      <c r="S327" s="621"/>
      <c r="T327" s="621"/>
      <c r="U327" s="621"/>
      <c r="V327" s="621"/>
      <c r="W327" s="621"/>
      <c r="X327" s="621"/>
      <c r="Y327" s="621"/>
      <c r="Z327" s="621"/>
      <c r="AA327" s="621"/>
      <c r="AB327" s="621"/>
      <c r="AC327" s="621"/>
      <c r="AD327" s="621"/>
      <c r="AE327" s="621"/>
      <c r="AF327" s="621"/>
      <c r="AG327" s="621"/>
      <c r="AH327" s="621"/>
      <c r="AI327" s="621"/>
      <c r="AJ327" s="621"/>
      <c r="AK327" s="621"/>
      <c r="AL327" s="621"/>
      <c r="AM327" s="621"/>
      <c r="AN327" s="621"/>
      <c r="AO327" s="621"/>
      <c r="AP327" s="621"/>
      <c r="AQ327" s="621"/>
      <c r="AR327" s="621"/>
      <c r="AS327" s="621"/>
      <c r="AT327" s="621"/>
      <c r="AU327" s="621"/>
      <c r="AV327" s="621"/>
      <c r="AW327" s="621"/>
      <c r="AX327" s="621"/>
      <c r="AY327" s="621"/>
      <c r="AZ327" s="621"/>
      <c r="BA327" s="621"/>
      <c r="BB327" s="621"/>
      <c r="BC327" s="621"/>
      <c r="BD327" s="621"/>
      <c r="BE327" s="621"/>
      <c r="BF327" s="621"/>
    </row>
    <row r="328" spans="14:58" ht="12.75">
      <c r="N328" s="336"/>
      <c r="O328" s="621"/>
      <c r="P328" s="621"/>
      <c r="Q328" s="621"/>
      <c r="R328" s="621"/>
      <c r="S328" s="621"/>
      <c r="T328" s="621"/>
      <c r="U328" s="621"/>
      <c r="V328" s="621"/>
      <c r="W328" s="621"/>
      <c r="X328" s="621"/>
      <c r="Y328" s="621"/>
      <c r="Z328" s="621"/>
      <c r="AA328" s="621"/>
      <c r="AB328" s="621"/>
      <c r="AC328" s="621"/>
      <c r="AD328" s="621"/>
      <c r="AE328" s="621"/>
      <c r="AF328" s="621"/>
      <c r="AG328" s="621"/>
      <c r="AH328" s="621"/>
      <c r="AI328" s="621"/>
      <c r="AJ328" s="621"/>
      <c r="AK328" s="621"/>
      <c r="AL328" s="621"/>
      <c r="AM328" s="621"/>
      <c r="AN328" s="621"/>
      <c r="AO328" s="621"/>
      <c r="AP328" s="621"/>
      <c r="AQ328" s="621"/>
      <c r="AR328" s="621"/>
      <c r="AS328" s="621"/>
      <c r="AT328" s="621"/>
      <c r="AU328" s="621"/>
      <c r="AV328" s="621"/>
      <c r="AW328" s="621"/>
      <c r="AX328" s="621"/>
      <c r="AY328" s="621"/>
      <c r="AZ328" s="621"/>
      <c r="BA328" s="621"/>
      <c r="BB328" s="621"/>
      <c r="BC328" s="621"/>
      <c r="BD328" s="621"/>
      <c r="BE328" s="621"/>
      <c r="BF328" s="621"/>
    </row>
    <row r="329" spans="14:58" ht="12.75">
      <c r="N329" s="336"/>
      <c r="O329" s="621"/>
      <c r="P329" s="621"/>
      <c r="Q329" s="621"/>
      <c r="R329" s="621"/>
      <c r="S329" s="621"/>
      <c r="T329" s="621"/>
      <c r="U329" s="621"/>
      <c r="V329" s="621"/>
      <c r="W329" s="621"/>
      <c r="X329" s="621"/>
      <c r="Y329" s="621"/>
      <c r="Z329" s="621"/>
      <c r="AA329" s="621"/>
      <c r="AB329" s="621"/>
      <c r="AC329" s="621"/>
      <c r="AD329" s="621"/>
      <c r="AE329" s="621"/>
      <c r="AF329" s="621"/>
      <c r="AG329" s="621"/>
      <c r="AH329" s="621"/>
      <c r="AI329" s="621"/>
      <c r="AJ329" s="621"/>
      <c r="AK329" s="621"/>
      <c r="AL329" s="621"/>
      <c r="AM329" s="621"/>
      <c r="AN329" s="621"/>
      <c r="AO329" s="621"/>
      <c r="AP329" s="621"/>
      <c r="AQ329" s="621"/>
      <c r="AR329" s="621"/>
      <c r="AS329" s="621"/>
      <c r="AT329" s="621"/>
      <c r="AU329" s="621"/>
      <c r="AV329" s="621"/>
      <c r="AW329" s="621"/>
      <c r="AX329" s="621"/>
      <c r="AY329" s="621"/>
      <c r="AZ329" s="621"/>
      <c r="BA329" s="621"/>
      <c r="BB329" s="621"/>
      <c r="BC329" s="621"/>
      <c r="BD329" s="621"/>
      <c r="BE329" s="621"/>
      <c r="BF329" s="621"/>
    </row>
    <row r="330" spans="14:58" ht="12.75">
      <c r="N330" s="336"/>
      <c r="O330" s="621"/>
      <c r="P330" s="621"/>
      <c r="Q330" s="621"/>
      <c r="R330" s="621"/>
      <c r="S330" s="621"/>
      <c r="T330" s="621"/>
      <c r="U330" s="621"/>
      <c r="V330" s="621"/>
      <c r="W330" s="621"/>
      <c r="X330" s="621"/>
      <c r="Y330" s="621"/>
      <c r="Z330" s="621"/>
      <c r="AA330" s="621"/>
      <c r="AB330" s="621"/>
      <c r="AC330" s="621"/>
      <c r="AD330" s="621"/>
      <c r="AE330" s="621"/>
      <c r="AF330" s="621"/>
      <c r="AG330" s="621"/>
      <c r="AH330" s="621"/>
      <c r="AI330" s="621"/>
      <c r="AJ330" s="621"/>
      <c r="AK330" s="621"/>
      <c r="AL330" s="621"/>
      <c r="AM330" s="621"/>
      <c r="AN330" s="621"/>
      <c r="AO330" s="621"/>
      <c r="AP330" s="621"/>
      <c r="AQ330" s="621"/>
      <c r="AR330" s="621"/>
      <c r="AS330" s="621"/>
      <c r="AT330" s="621"/>
      <c r="AU330" s="621"/>
      <c r="AV330" s="621"/>
      <c r="AW330" s="621"/>
      <c r="AX330" s="621"/>
      <c r="AY330" s="621"/>
      <c r="AZ330" s="621"/>
      <c r="BA330" s="621"/>
      <c r="BB330" s="621"/>
      <c r="BC330" s="621"/>
      <c r="BD330" s="621"/>
      <c r="BE330" s="621"/>
      <c r="BF330" s="621"/>
    </row>
    <row r="331" spans="14:58" ht="12.75">
      <c r="N331" s="336"/>
      <c r="O331" s="621"/>
      <c r="P331" s="621"/>
      <c r="Q331" s="621"/>
      <c r="R331" s="621"/>
      <c r="S331" s="621"/>
      <c r="T331" s="621"/>
      <c r="U331" s="621"/>
      <c r="V331" s="621"/>
      <c r="W331" s="621"/>
      <c r="X331" s="621"/>
      <c r="Y331" s="621"/>
      <c r="Z331" s="621"/>
      <c r="AA331" s="621"/>
      <c r="AB331" s="621"/>
      <c r="AC331" s="621"/>
      <c r="AD331" s="621"/>
      <c r="AE331" s="621"/>
      <c r="AF331" s="621"/>
      <c r="AG331" s="621"/>
      <c r="AH331" s="621"/>
      <c r="AI331" s="621"/>
      <c r="AJ331" s="621"/>
      <c r="AK331" s="621"/>
      <c r="AL331" s="621"/>
      <c r="AM331" s="621"/>
      <c r="AN331" s="621"/>
      <c r="AO331" s="621"/>
      <c r="AP331" s="621"/>
      <c r="AQ331" s="621"/>
      <c r="AR331" s="621"/>
      <c r="AS331" s="621"/>
      <c r="AT331" s="621"/>
      <c r="AU331" s="621"/>
      <c r="AV331" s="621"/>
      <c r="AW331" s="621"/>
      <c r="AX331" s="621"/>
      <c r="AY331" s="621"/>
      <c r="AZ331" s="621"/>
      <c r="BA331" s="621"/>
      <c r="BB331" s="621"/>
      <c r="BC331" s="621"/>
      <c r="BD331" s="621"/>
      <c r="BE331" s="621"/>
      <c r="BF331" s="621"/>
    </row>
    <row r="332" spans="14:58" ht="12.75">
      <c r="N332" s="336"/>
      <c r="O332" s="621"/>
      <c r="P332" s="621"/>
      <c r="Q332" s="621"/>
      <c r="R332" s="621"/>
      <c r="S332" s="621"/>
      <c r="T332" s="621"/>
      <c r="U332" s="621"/>
      <c r="V332" s="621"/>
      <c r="W332" s="621"/>
      <c r="X332" s="621"/>
      <c r="Y332" s="621"/>
      <c r="Z332" s="621"/>
      <c r="AA332" s="621"/>
      <c r="AB332" s="621"/>
      <c r="AC332" s="621"/>
      <c r="AD332" s="621"/>
      <c r="AE332" s="621"/>
      <c r="AF332" s="621"/>
      <c r="AG332" s="621"/>
      <c r="AH332" s="621"/>
      <c r="AI332" s="621"/>
      <c r="AJ332" s="621"/>
      <c r="AK332" s="621"/>
      <c r="AL332" s="621"/>
      <c r="AM332" s="621"/>
      <c r="AN332" s="621"/>
      <c r="AO332" s="621"/>
      <c r="AP332" s="621"/>
      <c r="AQ332" s="621"/>
      <c r="AR332" s="621"/>
      <c r="AS332" s="621"/>
      <c r="AT332" s="621"/>
      <c r="AU332" s="621"/>
      <c r="AV332" s="621"/>
      <c r="AW332" s="621"/>
      <c r="AX332" s="621"/>
      <c r="AY332" s="621"/>
      <c r="AZ332" s="621"/>
      <c r="BA332" s="621"/>
      <c r="BB332" s="621"/>
      <c r="BC332" s="621"/>
      <c r="BD332" s="621"/>
      <c r="BE332" s="621"/>
      <c r="BF332" s="621"/>
    </row>
    <row r="333" spans="14:58" ht="12.75">
      <c r="N333" s="336"/>
      <c r="O333" s="621"/>
      <c r="P333" s="621"/>
      <c r="Q333" s="621"/>
      <c r="R333" s="621"/>
      <c r="S333" s="621"/>
      <c r="T333" s="621"/>
      <c r="U333" s="621"/>
      <c r="V333" s="621"/>
      <c r="W333" s="621"/>
      <c r="X333" s="621"/>
      <c r="Y333" s="621"/>
      <c r="Z333" s="621"/>
      <c r="AA333" s="621"/>
      <c r="AB333" s="621"/>
      <c r="AC333" s="621"/>
      <c r="AD333" s="621"/>
      <c r="AE333" s="621"/>
      <c r="AF333" s="621"/>
      <c r="AG333" s="621"/>
      <c r="AH333" s="621"/>
      <c r="AI333" s="621"/>
      <c r="AJ333" s="621"/>
      <c r="AK333" s="621"/>
      <c r="AL333" s="621"/>
      <c r="AM333" s="621"/>
      <c r="AN333" s="621"/>
      <c r="AO333" s="621"/>
      <c r="AP333" s="621"/>
      <c r="AQ333" s="621"/>
      <c r="AR333" s="621"/>
      <c r="AS333" s="621"/>
      <c r="AT333" s="621"/>
      <c r="AU333" s="621"/>
      <c r="AV333" s="621"/>
      <c r="AW333" s="621"/>
      <c r="AX333" s="621"/>
      <c r="AY333" s="621"/>
      <c r="AZ333" s="621"/>
      <c r="BA333" s="621"/>
      <c r="BB333" s="621"/>
      <c r="BC333" s="621"/>
      <c r="BD333" s="621"/>
      <c r="BE333" s="621"/>
      <c r="BF333" s="621"/>
    </row>
    <row r="334" spans="14:58" ht="12.75">
      <c r="N334" s="336"/>
      <c r="O334" s="621"/>
      <c r="P334" s="621"/>
      <c r="Q334" s="621"/>
      <c r="R334" s="621"/>
      <c r="S334" s="621"/>
      <c r="T334" s="621"/>
      <c r="U334" s="621"/>
      <c r="V334" s="621"/>
      <c r="W334" s="621"/>
      <c r="X334" s="621"/>
      <c r="Y334" s="621"/>
      <c r="Z334" s="621"/>
      <c r="AA334" s="621"/>
      <c r="AB334" s="621"/>
      <c r="AC334" s="621"/>
      <c r="AD334" s="621"/>
      <c r="AE334" s="621"/>
      <c r="AF334" s="621"/>
      <c r="AG334" s="621"/>
      <c r="AH334" s="621"/>
      <c r="AI334" s="621"/>
      <c r="AJ334" s="621"/>
      <c r="AK334" s="621"/>
      <c r="AL334" s="621"/>
      <c r="AM334" s="621"/>
      <c r="AN334" s="621"/>
      <c r="AO334" s="621"/>
      <c r="AP334" s="621"/>
      <c r="AQ334" s="621"/>
      <c r="AR334" s="621"/>
      <c r="AS334" s="621"/>
      <c r="AT334" s="621"/>
      <c r="AU334" s="621"/>
      <c r="AV334" s="621"/>
      <c r="AW334" s="621"/>
      <c r="AX334" s="621"/>
      <c r="AY334" s="621"/>
      <c r="AZ334" s="621"/>
      <c r="BA334" s="621"/>
      <c r="BB334" s="621"/>
      <c r="BC334" s="621"/>
      <c r="BD334" s="621"/>
      <c r="BE334" s="621"/>
      <c r="BF334" s="621"/>
    </row>
    <row r="335" spans="14:58" ht="12.75">
      <c r="N335" s="336"/>
      <c r="O335" s="621"/>
      <c r="P335" s="621"/>
      <c r="Q335" s="621"/>
      <c r="R335" s="621"/>
      <c r="S335" s="621"/>
      <c r="T335" s="621"/>
      <c r="U335" s="621"/>
      <c r="V335" s="621"/>
      <c r="W335" s="621"/>
      <c r="X335" s="621"/>
      <c r="Y335" s="621"/>
      <c r="Z335" s="621"/>
      <c r="AA335" s="621"/>
      <c r="AB335" s="621"/>
      <c r="AC335" s="621"/>
      <c r="AD335" s="621"/>
      <c r="AE335" s="621"/>
      <c r="AF335" s="621"/>
      <c r="AG335" s="621"/>
      <c r="AH335" s="621"/>
      <c r="AI335" s="621"/>
      <c r="AJ335" s="621"/>
      <c r="AK335" s="621"/>
      <c r="AL335" s="621"/>
      <c r="AM335" s="621"/>
      <c r="AN335" s="621"/>
      <c r="AO335" s="621"/>
      <c r="AP335" s="621"/>
      <c r="AQ335" s="621"/>
      <c r="AR335" s="621"/>
      <c r="AS335" s="621"/>
      <c r="AT335" s="621"/>
      <c r="AU335" s="621"/>
      <c r="AV335" s="621"/>
      <c r="AW335" s="621"/>
      <c r="AX335" s="621"/>
      <c r="AY335" s="621"/>
      <c r="AZ335" s="621"/>
      <c r="BA335" s="621"/>
      <c r="BB335" s="621"/>
      <c r="BC335" s="621"/>
      <c r="BD335" s="621"/>
      <c r="BE335" s="621"/>
      <c r="BF335" s="621"/>
    </row>
    <row r="336" spans="14:58" ht="12.75">
      <c r="N336" s="336"/>
      <c r="O336" s="621"/>
      <c r="P336" s="621"/>
      <c r="Q336" s="621"/>
      <c r="R336" s="621"/>
      <c r="S336" s="621"/>
      <c r="T336" s="621"/>
      <c r="U336" s="621"/>
      <c r="V336" s="621"/>
      <c r="W336" s="621"/>
      <c r="X336" s="621"/>
      <c r="Y336" s="621"/>
      <c r="Z336" s="621"/>
      <c r="AA336" s="621"/>
      <c r="AB336" s="621"/>
      <c r="AC336" s="621"/>
      <c r="AD336" s="621"/>
      <c r="AE336" s="621"/>
      <c r="AF336" s="621"/>
      <c r="AG336" s="621"/>
      <c r="AH336" s="621"/>
      <c r="AI336" s="621"/>
      <c r="AJ336" s="621"/>
      <c r="AK336" s="621"/>
      <c r="AL336" s="621"/>
      <c r="AM336" s="621"/>
      <c r="AN336" s="621"/>
      <c r="AO336" s="621"/>
      <c r="AP336" s="621"/>
      <c r="AQ336" s="621"/>
      <c r="AR336" s="621"/>
      <c r="AS336" s="621"/>
      <c r="AT336" s="621"/>
      <c r="AU336" s="621"/>
      <c r="AV336" s="621"/>
      <c r="AW336" s="621"/>
      <c r="AX336" s="621"/>
      <c r="AY336" s="621"/>
      <c r="AZ336" s="621"/>
      <c r="BA336" s="621"/>
      <c r="BB336" s="621"/>
      <c r="BC336" s="621"/>
      <c r="BD336" s="621"/>
      <c r="BE336" s="621"/>
      <c r="BF336" s="621"/>
    </row>
    <row r="337" spans="14:58" ht="12.75">
      <c r="N337" s="336"/>
      <c r="O337" s="621"/>
      <c r="P337" s="621"/>
      <c r="Q337" s="621"/>
      <c r="R337" s="621"/>
      <c r="S337" s="621"/>
      <c r="T337" s="621"/>
      <c r="U337" s="621"/>
      <c r="V337" s="621"/>
      <c r="W337" s="621"/>
      <c r="X337" s="621"/>
      <c r="Y337" s="621"/>
      <c r="Z337" s="621"/>
      <c r="AA337" s="621"/>
      <c r="AB337" s="621"/>
      <c r="AC337" s="621"/>
      <c r="AD337" s="621"/>
      <c r="AE337" s="621"/>
      <c r="AF337" s="621"/>
      <c r="AG337" s="621"/>
      <c r="AH337" s="621"/>
      <c r="AI337" s="621"/>
      <c r="AJ337" s="621"/>
      <c r="AK337" s="621"/>
      <c r="AL337" s="621"/>
      <c r="AM337" s="621"/>
      <c r="AN337" s="621"/>
      <c r="AO337" s="621"/>
      <c r="AP337" s="621"/>
      <c r="AQ337" s="621"/>
      <c r="AR337" s="621"/>
      <c r="AS337" s="621"/>
      <c r="AT337" s="621"/>
      <c r="AU337" s="621"/>
      <c r="AV337" s="621"/>
      <c r="AW337" s="621"/>
      <c r="AX337" s="621"/>
      <c r="AY337" s="621"/>
      <c r="AZ337" s="621"/>
      <c r="BA337" s="621"/>
      <c r="BB337" s="621"/>
      <c r="BC337" s="621"/>
      <c r="BD337" s="621"/>
      <c r="BE337" s="621"/>
      <c r="BF337" s="621"/>
    </row>
    <row r="338" spans="14:58" ht="12.75">
      <c r="N338" s="336"/>
      <c r="O338" s="621"/>
      <c r="P338" s="621"/>
      <c r="Q338" s="621"/>
      <c r="R338" s="621"/>
      <c r="S338" s="621"/>
      <c r="T338" s="621"/>
      <c r="U338" s="621"/>
      <c r="V338" s="621"/>
      <c r="W338" s="621"/>
      <c r="X338" s="621"/>
      <c r="Y338" s="621"/>
      <c r="Z338" s="621"/>
      <c r="AA338" s="621"/>
      <c r="AB338" s="621"/>
      <c r="AC338" s="621"/>
      <c r="AD338" s="621"/>
      <c r="AE338" s="621"/>
      <c r="AF338" s="621"/>
      <c r="AG338" s="621"/>
      <c r="AH338" s="621"/>
      <c r="AI338" s="621"/>
      <c r="AJ338" s="621"/>
      <c r="AK338" s="621"/>
      <c r="AL338" s="621"/>
      <c r="AM338" s="621"/>
      <c r="AN338" s="621"/>
      <c r="AO338" s="621"/>
      <c r="AP338" s="621"/>
      <c r="AQ338" s="621"/>
      <c r="AR338" s="621"/>
      <c r="AS338" s="621"/>
      <c r="AT338" s="621"/>
      <c r="AU338" s="621"/>
      <c r="AV338" s="621"/>
      <c r="AW338" s="621"/>
      <c r="AX338" s="621"/>
      <c r="AY338" s="621"/>
      <c r="AZ338" s="621"/>
      <c r="BA338" s="621"/>
      <c r="BB338" s="621"/>
      <c r="BC338" s="621"/>
      <c r="BD338" s="621"/>
      <c r="BE338" s="621"/>
      <c r="BF338" s="621"/>
    </row>
    <row r="339" spans="14:58" ht="12.75">
      <c r="N339" s="336"/>
      <c r="O339" s="621"/>
      <c r="P339" s="621"/>
      <c r="Q339" s="621"/>
      <c r="R339" s="621"/>
      <c r="S339" s="621"/>
      <c r="T339" s="621"/>
      <c r="U339" s="621"/>
      <c r="V339" s="621"/>
      <c r="W339" s="621"/>
      <c r="X339" s="621"/>
      <c r="Y339" s="621"/>
      <c r="Z339" s="621"/>
      <c r="AA339" s="621"/>
      <c r="AB339" s="621"/>
      <c r="AC339" s="621"/>
      <c r="AD339" s="621"/>
      <c r="AE339" s="621"/>
      <c r="AF339" s="621"/>
      <c r="AG339" s="621"/>
      <c r="AH339" s="621"/>
      <c r="AI339" s="621"/>
      <c r="AJ339" s="621"/>
      <c r="AK339" s="621"/>
      <c r="AL339" s="621"/>
      <c r="AM339" s="621"/>
      <c r="AN339" s="621"/>
      <c r="AO339" s="621"/>
      <c r="AP339" s="621"/>
      <c r="AQ339" s="621"/>
      <c r="AR339" s="621"/>
      <c r="AS339" s="621"/>
      <c r="AT339" s="621"/>
      <c r="AU339" s="621"/>
      <c r="AV339" s="621"/>
      <c r="AW339" s="621"/>
      <c r="AX339" s="621"/>
      <c r="AY339" s="621"/>
      <c r="AZ339" s="621"/>
      <c r="BA339" s="621"/>
      <c r="BB339" s="621"/>
      <c r="BC339" s="621"/>
      <c r="BD339" s="621"/>
      <c r="BE339" s="621"/>
      <c r="BF339" s="621"/>
    </row>
    <row r="340" spans="14:58" ht="12.75">
      <c r="N340" s="336"/>
      <c r="O340" s="621"/>
      <c r="P340" s="621"/>
      <c r="Q340" s="621"/>
      <c r="R340" s="621"/>
      <c r="S340" s="621"/>
      <c r="T340" s="621"/>
      <c r="U340" s="621"/>
      <c r="V340" s="621"/>
      <c r="W340" s="621"/>
      <c r="X340" s="621"/>
      <c r="Y340" s="621"/>
      <c r="Z340" s="621"/>
      <c r="AA340" s="621"/>
      <c r="AB340" s="621"/>
      <c r="AC340" s="621"/>
      <c r="AD340" s="621"/>
      <c r="AE340" s="621"/>
      <c r="AF340" s="621"/>
      <c r="AG340" s="621"/>
      <c r="AH340" s="621"/>
      <c r="AI340" s="621"/>
      <c r="AJ340" s="621"/>
      <c r="AK340" s="621"/>
      <c r="AL340" s="621"/>
      <c r="AM340" s="621"/>
      <c r="AN340" s="621"/>
      <c r="AO340" s="621"/>
      <c r="AP340" s="621"/>
      <c r="AQ340" s="621"/>
      <c r="AR340" s="621"/>
      <c r="AS340" s="621"/>
      <c r="AT340" s="621"/>
      <c r="AU340" s="621"/>
      <c r="AV340" s="621"/>
      <c r="AW340" s="621"/>
      <c r="AX340" s="621"/>
      <c r="AY340" s="621"/>
      <c r="AZ340" s="621"/>
      <c r="BA340" s="621"/>
      <c r="BB340" s="621"/>
      <c r="BC340" s="621"/>
      <c r="BD340" s="621"/>
      <c r="BE340" s="621"/>
      <c r="BF340" s="621"/>
    </row>
    <row r="341" spans="14:58" ht="12.75">
      <c r="N341" s="336"/>
      <c r="O341" s="621"/>
      <c r="P341" s="621"/>
      <c r="Q341" s="621"/>
      <c r="R341" s="621"/>
      <c r="S341" s="621"/>
      <c r="T341" s="621"/>
      <c r="U341" s="621"/>
      <c r="V341" s="621"/>
      <c r="W341" s="621"/>
      <c r="X341" s="621"/>
      <c r="Y341" s="621"/>
      <c r="Z341" s="621"/>
      <c r="AA341" s="621"/>
      <c r="AB341" s="621"/>
      <c r="AC341" s="621"/>
      <c r="AD341" s="621"/>
      <c r="AE341" s="621"/>
      <c r="AF341" s="621"/>
      <c r="AG341" s="621"/>
      <c r="AH341" s="621"/>
      <c r="AI341" s="621"/>
      <c r="AJ341" s="621"/>
      <c r="AK341" s="621"/>
      <c r="AL341" s="621"/>
      <c r="AM341" s="621"/>
      <c r="AN341" s="621"/>
      <c r="AO341" s="621"/>
      <c r="AP341" s="621"/>
      <c r="AQ341" s="621"/>
      <c r="AR341" s="621"/>
      <c r="AS341" s="621"/>
      <c r="AT341" s="621"/>
      <c r="AU341" s="621"/>
      <c r="AV341" s="621"/>
      <c r="AW341" s="621"/>
      <c r="AX341" s="621"/>
      <c r="AY341" s="621"/>
      <c r="AZ341" s="621"/>
      <c r="BA341" s="621"/>
      <c r="BB341" s="621"/>
      <c r="BC341" s="621"/>
      <c r="BD341" s="621"/>
      <c r="BE341" s="621"/>
      <c r="BF341" s="621"/>
    </row>
    <row r="342" spans="14:58" ht="12.75">
      <c r="N342" s="336"/>
      <c r="O342" s="621"/>
      <c r="P342" s="621"/>
      <c r="Q342" s="621"/>
      <c r="R342" s="621"/>
      <c r="S342" s="621"/>
      <c r="T342" s="621"/>
      <c r="U342" s="621"/>
      <c r="V342" s="621"/>
      <c r="W342" s="621"/>
      <c r="X342" s="621"/>
      <c r="Y342" s="621"/>
      <c r="Z342" s="621"/>
      <c r="AA342" s="621"/>
      <c r="AB342" s="621"/>
      <c r="AC342" s="621"/>
      <c r="AD342" s="621"/>
      <c r="AE342" s="621"/>
      <c r="AF342" s="621"/>
      <c r="AG342" s="621"/>
      <c r="AH342" s="621"/>
      <c r="AI342" s="621"/>
      <c r="AJ342" s="621"/>
      <c r="AK342" s="621"/>
      <c r="AL342" s="621"/>
      <c r="AM342" s="621"/>
      <c r="AN342" s="621"/>
      <c r="AO342" s="621"/>
      <c r="AP342" s="621"/>
      <c r="AQ342" s="621"/>
      <c r="AR342" s="621"/>
      <c r="AS342" s="621"/>
      <c r="AT342" s="621"/>
      <c r="AU342" s="621"/>
      <c r="AV342" s="621"/>
      <c r="AW342" s="621"/>
      <c r="AX342" s="621"/>
      <c r="AY342" s="621"/>
      <c r="AZ342" s="621"/>
      <c r="BA342" s="621"/>
      <c r="BB342" s="621"/>
      <c r="BC342" s="621"/>
      <c r="BD342" s="621"/>
      <c r="BE342" s="621"/>
      <c r="BF342" s="621"/>
    </row>
    <row r="343" spans="14:58" ht="12.75">
      <c r="N343" s="336"/>
      <c r="O343" s="621"/>
      <c r="P343" s="621"/>
      <c r="Q343" s="621"/>
      <c r="R343" s="621"/>
      <c r="S343" s="621"/>
      <c r="T343" s="621"/>
      <c r="U343" s="621"/>
      <c r="V343" s="621"/>
      <c r="W343" s="621"/>
      <c r="X343" s="621"/>
      <c r="Y343" s="621"/>
      <c r="Z343" s="621"/>
      <c r="AA343" s="621"/>
      <c r="AB343" s="621"/>
      <c r="AC343" s="621"/>
      <c r="AD343" s="621"/>
      <c r="AE343" s="621"/>
      <c r="AF343" s="621"/>
      <c r="AG343" s="621"/>
      <c r="AH343" s="621"/>
      <c r="AI343" s="621"/>
      <c r="AJ343" s="621"/>
      <c r="AK343" s="621"/>
      <c r="AL343" s="621"/>
      <c r="AM343" s="621"/>
      <c r="AN343" s="621"/>
      <c r="AO343" s="621"/>
      <c r="AP343" s="621"/>
      <c r="AQ343" s="621"/>
      <c r="AR343" s="621"/>
      <c r="AS343" s="621"/>
      <c r="AT343" s="621"/>
      <c r="AU343" s="621"/>
      <c r="AV343" s="621"/>
      <c r="AW343" s="621"/>
      <c r="AX343" s="621"/>
      <c r="AY343" s="621"/>
      <c r="AZ343" s="621"/>
      <c r="BA343" s="621"/>
      <c r="BB343" s="621"/>
      <c r="BC343" s="621"/>
      <c r="BD343" s="621"/>
      <c r="BE343" s="621"/>
      <c r="BF343" s="621"/>
    </row>
    <row r="344" spans="14:58" ht="12.75">
      <c r="N344" s="336"/>
      <c r="O344" s="621"/>
      <c r="P344" s="621"/>
      <c r="Q344" s="621"/>
      <c r="R344" s="621"/>
      <c r="S344" s="621"/>
      <c r="T344" s="621"/>
      <c r="U344" s="621"/>
      <c r="V344" s="621"/>
      <c r="W344" s="621"/>
      <c r="X344" s="621"/>
      <c r="Y344" s="621"/>
      <c r="Z344" s="621"/>
      <c r="AA344" s="621"/>
      <c r="AB344" s="621"/>
      <c r="AC344" s="621"/>
      <c r="AD344" s="621"/>
      <c r="AE344" s="621"/>
      <c r="AF344" s="621"/>
      <c r="AG344" s="621"/>
      <c r="AH344" s="621"/>
      <c r="AI344" s="621"/>
      <c r="AJ344" s="621"/>
      <c r="AK344" s="621"/>
      <c r="AL344" s="621"/>
      <c r="AM344" s="621"/>
      <c r="AN344" s="621"/>
      <c r="AO344" s="621"/>
      <c r="AP344" s="621"/>
      <c r="AQ344" s="621"/>
      <c r="AR344" s="621"/>
      <c r="AS344" s="621"/>
      <c r="AT344" s="621"/>
      <c r="AU344" s="621"/>
      <c r="AV344" s="621"/>
      <c r="AW344" s="621"/>
      <c r="AX344" s="621"/>
      <c r="AY344" s="621"/>
      <c r="AZ344" s="621"/>
      <c r="BA344" s="621"/>
      <c r="BB344" s="621"/>
      <c r="BC344" s="621"/>
      <c r="BD344" s="621"/>
      <c r="BE344" s="621"/>
      <c r="BF344" s="621"/>
    </row>
    <row r="345" spans="14:58" ht="12.75">
      <c r="N345" s="336"/>
      <c r="O345" s="621"/>
      <c r="P345" s="621"/>
      <c r="Q345" s="621"/>
      <c r="R345" s="621"/>
      <c r="S345" s="621"/>
      <c r="T345" s="621"/>
      <c r="U345" s="621"/>
      <c r="V345" s="621"/>
      <c r="W345" s="621"/>
      <c r="X345" s="621"/>
      <c r="Y345" s="621"/>
      <c r="Z345" s="621"/>
      <c r="AA345" s="621"/>
      <c r="AB345" s="621"/>
      <c r="AC345" s="621"/>
      <c r="AD345" s="621"/>
      <c r="AE345" s="621"/>
      <c r="AF345" s="621"/>
      <c r="AG345" s="621"/>
      <c r="AH345" s="621"/>
      <c r="AI345" s="621"/>
      <c r="AJ345" s="621"/>
      <c r="AK345" s="621"/>
      <c r="AL345" s="621"/>
      <c r="AM345" s="621"/>
      <c r="AN345" s="621"/>
      <c r="AO345" s="621"/>
      <c r="AP345" s="621"/>
      <c r="AQ345" s="621"/>
      <c r="AR345" s="621"/>
      <c r="AS345" s="621"/>
      <c r="AT345" s="621"/>
      <c r="AU345" s="621"/>
      <c r="AV345" s="621"/>
      <c r="AW345" s="621"/>
      <c r="AX345" s="621"/>
      <c r="AY345" s="621"/>
      <c r="AZ345" s="621"/>
      <c r="BA345" s="621"/>
      <c r="BB345" s="621"/>
      <c r="BC345" s="621"/>
      <c r="BD345" s="621"/>
      <c r="BE345" s="621"/>
      <c r="BF345" s="621"/>
    </row>
    <row r="346" spans="14:58" ht="12.75">
      <c r="N346" s="336"/>
      <c r="O346" s="621"/>
      <c r="P346" s="621"/>
      <c r="Q346" s="621"/>
      <c r="R346" s="621"/>
      <c r="S346" s="621"/>
      <c r="T346" s="621"/>
      <c r="U346" s="621"/>
      <c r="V346" s="621"/>
      <c r="W346" s="621"/>
      <c r="X346" s="621"/>
      <c r="Y346" s="621"/>
      <c r="Z346" s="621"/>
      <c r="AA346" s="621"/>
      <c r="AB346" s="621"/>
      <c r="AC346" s="621"/>
      <c r="AD346" s="621"/>
      <c r="AE346" s="621"/>
      <c r="AF346" s="621"/>
      <c r="AG346" s="621"/>
      <c r="AH346" s="621"/>
      <c r="AI346" s="621"/>
      <c r="AJ346" s="621"/>
      <c r="AK346" s="621"/>
      <c r="AL346" s="621"/>
      <c r="AM346" s="621"/>
      <c r="AN346" s="621"/>
      <c r="AO346" s="621"/>
      <c r="AP346" s="621"/>
      <c r="AQ346" s="621"/>
      <c r="AR346" s="621"/>
      <c r="AS346" s="621"/>
      <c r="AT346" s="621"/>
      <c r="AU346" s="621"/>
      <c r="AV346" s="621"/>
      <c r="AW346" s="621"/>
      <c r="AX346" s="621"/>
      <c r="AY346" s="621"/>
      <c r="AZ346" s="621"/>
      <c r="BA346" s="621"/>
      <c r="BB346" s="621"/>
      <c r="BC346" s="621"/>
      <c r="BD346" s="621"/>
      <c r="BE346" s="621"/>
      <c r="BF346" s="621"/>
    </row>
    <row r="347" spans="14:58" ht="12.75">
      <c r="N347" s="336"/>
      <c r="O347" s="621"/>
      <c r="P347" s="621"/>
      <c r="Q347" s="621"/>
      <c r="R347" s="621"/>
      <c r="S347" s="621"/>
      <c r="T347" s="621"/>
      <c r="U347" s="621"/>
      <c r="V347" s="621"/>
      <c r="W347" s="621"/>
      <c r="X347" s="621"/>
      <c r="Y347" s="621"/>
      <c r="Z347" s="621"/>
      <c r="AA347" s="621"/>
      <c r="AB347" s="621"/>
      <c r="AC347" s="621"/>
      <c r="AD347" s="621"/>
      <c r="AE347" s="621"/>
      <c r="AF347" s="621"/>
      <c r="AG347" s="621"/>
      <c r="AH347" s="621"/>
      <c r="AI347" s="621"/>
      <c r="AJ347" s="621"/>
      <c r="AK347" s="621"/>
      <c r="AL347" s="621"/>
      <c r="AM347" s="621"/>
      <c r="AN347" s="621"/>
      <c r="AO347" s="621"/>
      <c r="AP347" s="621"/>
      <c r="AQ347" s="621"/>
      <c r="AR347" s="621"/>
      <c r="AS347" s="621"/>
      <c r="AT347" s="621"/>
      <c r="AU347" s="621"/>
      <c r="AV347" s="621"/>
      <c r="AW347" s="621"/>
      <c r="AX347" s="621"/>
      <c r="AY347" s="621"/>
      <c r="AZ347" s="621"/>
      <c r="BA347" s="621"/>
      <c r="BB347" s="621"/>
      <c r="BC347" s="621"/>
      <c r="BD347" s="621"/>
      <c r="BE347" s="621"/>
      <c r="BF347" s="621"/>
    </row>
    <row r="348" spans="14:58" ht="12.75">
      <c r="N348" s="336"/>
      <c r="O348" s="621"/>
      <c r="P348" s="621"/>
      <c r="Q348" s="621"/>
      <c r="R348" s="621"/>
      <c r="S348" s="621"/>
      <c r="T348" s="621"/>
      <c r="U348" s="621"/>
      <c r="V348" s="621"/>
      <c r="W348" s="621"/>
      <c r="X348" s="621"/>
      <c r="Y348" s="621"/>
      <c r="Z348" s="621"/>
      <c r="AA348" s="621"/>
      <c r="AB348" s="621"/>
      <c r="AC348" s="621"/>
      <c r="AD348" s="621"/>
      <c r="AE348" s="621"/>
      <c r="AF348" s="621"/>
      <c r="AG348" s="621"/>
      <c r="AH348" s="621"/>
      <c r="AI348" s="621"/>
      <c r="AJ348" s="621"/>
      <c r="AK348" s="621"/>
      <c r="AL348" s="621"/>
      <c r="AM348" s="621"/>
      <c r="AN348" s="621"/>
      <c r="AO348" s="621"/>
      <c r="AP348" s="621"/>
      <c r="AQ348" s="621"/>
      <c r="AR348" s="621"/>
      <c r="AS348" s="621"/>
      <c r="AT348" s="621"/>
      <c r="AU348" s="621"/>
      <c r="AV348" s="621"/>
      <c r="AW348" s="621"/>
      <c r="AX348" s="621"/>
      <c r="AY348" s="621"/>
      <c r="AZ348" s="621"/>
      <c r="BA348" s="621"/>
      <c r="BB348" s="621"/>
      <c r="BC348" s="621"/>
      <c r="BD348" s="621"/>
      <c r="BE348" s="621"/>
      <c r="BF348" s="621"/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2006-04-14T18:58:12Z</cp:lastPrinted>
  <dcterms:created xsi:type="dcterms:W3CDTF">2004-03-09T16:04:43Z</dcterms:created>
  <dcterms:modified xsi:type="dcterms:W3CDTF">2006-06-21T20:54:53Z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