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et Assets_H" sheetId="1" r:id="rId1"/>
    <sheet name="RECNA_H" sheetId="2" r:id="rId2"/>
    <sheet name="NA by Fund_H" sheetId="3" r:id="rId3"/>
    <sheet name="RECNA by Fund_H" sheetId="4" r:id="rId4"/>
    <sheet name="RECNA-Unrest_H" sheetId="5" r:id="rId5"/>
    <sheet name="Oper Exp_H" sheetId="6" r:id="rId6"/>
    <sheet name="Aux &amp; SO_H" sheetId="7" r:id="rId7"/>
    <sheet name="Endow_H" sheetId="8" r:id="rId8"/>
    <sheet name="R&amp;U Plant_H" sheetId="9" r:id="rId9"/>
    <sheet name="Invest in Plant_H" sheetId="10" r:id="rId10"/>
    <sheet name="Bonds &amp; Notes_H" sheetId="11" r:id="rId11"/>
  </sheets>
  <definedNames>
    <definedName name="ABC" localSheetId="8">'R&amp;U Plant_H'!#REF!</definedName>
    <definedName name="ABC">#REF!</definedName>
    <definedName name="ASD" localSheetId="7">'Endow_H'!$R$4</definedName>
    <definedName name="ASD" localSheetId="5">'Oper Exp_H'!$M$4</definedName>
    <definedName name="ASD" localSheetId="8">'R&amp;U Plant_H'!$P$4</definedName>
    <definedName name="ASD">#REF!</definedName>
    <definedName name="ASSD" localSheetId="7">'Endow_H'!$R$4</definedName>
    <definedName name="ASSD">#REF!</definedName>
    <definedName name="NvsASD" localSheetId="6">"V2006-06-30"</definedName>
    <definedName name="NvsASD" localSheetId="7">"V2006-06-30"</definedName>
    <definedName name="NvsASD" localSheetId="9">"V2006-06-30"</definedName>
    <definedName name="NvsASD" localSheetId="2">"V2006-06-30"</definedName>
    <definedName name="NvsASD" localSheetId="5">"V2006-06-30"</definedName>
    <definedName name="NvsASD" localSheetId="8">"V2006-06-30"</definedName>
    <definedName name="NvsASD" localSheetId="3">"V2006-06-30"</definedName>
    <definedName name="NvsASD" localSheetId="4">"V2006-06-30"</definedName>
    <definedName name="NvsASD">"V2004-06-30"</definedName>
    <definedName name="NvsAutoDrillOk" localSheetId="6">"VN"</definedName>
    <definedName name="NvsAutoDrillOk" localSheetId="7">"VN"</definedName>
    <definedName name="NvsAutoDrillOk" localSheetId="8">"VN"</definedName>
    <definedName name="NvsAutoDrillOk">"VY"</definedName>
    <definedName name="NvsElapsedTime" localSheetId="6">0.000787037039117422</definedName>
    <definedName name="NvsElapsedTime" localSheetId="7">0.000115740738692693</definedName>
    <definedName name="NvsElapsedTime" localSheetId="9">0.000289351854007691</definedName>
    <definedName name="NvsElapsedTime" localSheetId="2">0.000138888884976041</definedName>
    <definedName name="NvsElapsedTime" localSheetId="5">0.000358796292857733</definedName>
    <definedName name="NvsElapsedTime" localSheetId="8">0.0000462962925666943</definedName>
    <definedName name="NvsElapsedTime" localSheetId="3">0.000381944446417037</definedName>
    <definedName name="NvsElapsedTime" localSheetId="4">0.000625000000582077</definedName>
    <definedName name="NvsElapsedTime">0.00194629629550036</definedName>
    <definedName name="NvsEndTime" localSheetId="6">39090.3113541667</definedName>
    <definedName name="NvsEndTime" localSheetId="7">39088.3446527778</definedName>
    <definedName name="NvsEndTime" localSheetId="9">38944.4877314815</definedName>
    <definedName name="NvsEndTime" localSheetId="2">39090.2697569444</definedName>
    <definedName name="NvsEndTime" localSheetId="5">39090.2884375</definedName>
    <definedName name="NvsEndTime" localSheetId="8">39090.2723958333</definedName>
    <definedName name="NvsEndTime" localSheetId="3">39090.2632060185</definedName>
    <definedName name="NvsEndTime" localSheetId="4">39090.2815393519</definedName>
    <definedName name="NvsEndTime">38267.2256050926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9">"V2099-01-01"</definedName>
    <definedName name="NvsPanelEffdt" localSheetId="2">"V2099-01-01"</definedName>
    <definedName name="NvsPanelEffdt" localSheetId="8">"V2099-01-01"</definedName>
    <definedName name="NvsPanelEffdt" localSheetId="3">"V2099-01-01"</definedName>
    <definedName name="NvsPanelEffdt" localSheetId="4">"V2099-01-01"</definedName>
    <definedName name="NvsPanelEffdt">"V2025-12-31"</definedName>
    <definedName name="NvsPanelSetid">"VUOFMO"</definedName>
    <definedName name="NvsReqBU" localSheetId="9">"VHOSPT"</definedName>
    <definedName name="NvsReqBU">"VHOSPT"</definedName>
    <definedName name="NvsReqBUOnly">"VY"</definedName>
    <definedName name="NvsSheetType" localSheetId="6">"M"</definedName>
    <definedName name="NvsSheetType" localSheetId="7">"M"</definedName>
    <definedName name="NvsSheetType" localSheetId="9">"M"</definedName>
    <definedName name="NvsSheetType" localSheetId="2">"M"</definedName>
    <definedName name="NvsSheetType" localSheetId="5">"M"</definedName>
    <definedName name="NvsSheetType" localSheetId="8">"M"</definedName>
    <definedName name="NvsSheetType" localSheetId="3">"M"</definedName>
    <definedName name="NvsSheetType" localSheetId="4">"M"</definedName>
    <definedName name="NvsTransLed">"VN"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6">"V2006-06-30"</definedName>
    <definedName name="NvsTreeASD" localSheetId="7">"V2006-06-30"</definedName>
    <definedName name="NvsTreeASD" localSheetId="9">"V2006-06-30"</definedName>
    <definedName name="NvsTreeASD" localSheetId="2">"V2006-06-30"</definedName>
    <definedName name="NvsTreeASD" localSheetId="5">"V2006-06-30"</definedName>
    <definedName name="NvsTreeASD" localSheetId="8">"V2006-06-30"</definedName>
    <definedName name="NvsTreeASD" localSheetId="3">"V2006-06-30"</definedName>
    <definedName name="NvsTreeASD" localSheetId="4">"V2006-06-30"</definedName>
    <definedName name="NvsTreeASD">"V2004-06-30"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6">'Aux &amp; SO_H'!$B$2:$I$18</definedName>
    <definedName name="_xlnm.Print_Area" localSheetId="10">'Bonds &amp; Notes_H'!$A$1:$H$28</definedName>
    <definedName name="_xlnm.Print_Area" localSheetId="7">'Endow_H'!$A:$M</definedName>
    <definedName name="_xlnm.Print_Area" localSheetId="9">'Invest in Plant_H'!$A$1:$K$27</definedName>
    <definedName name="_xlnm.Print_Area" localSheetId="2">'NA by Fund_H'!$A$1:$Y$173</definedName>
    <definedName name="_xlnm.Print_Area" localSheetId="0">'Net Assets_H'!$A$1:$E$65</definedName>
    <definedName name="_xlnm.Print_Area" localSheetId="5">'Oper Exp_H'!$B$1:$H$55</definedName>
    <definedName name="_xlnm.Print_Area" localSheetId="8">'R&amp;U Plant_H'!$A$2:$M$26</definedName>
    <definedName name="_xlnm.Print_Area" localSheetId="3">'RECNA by Fund_H'!$A:$Z</definedName>
    <definedName name="_xlnm.Print_Titles" localSheetId="6">'Aux &amp; SO_H'!$2:$9</definedName>
    <definedName name="_xlnm.Print_Titles" localSheetId="7">'Endow_H'!$2:$8</definedName>
    <definedName name="_xlnm.Print_Titles" localSheetId="9">'Invest in Plant_H'!$2:$8</definedName>
    <definedName name="_xlnm.Print_Titles" localSheetId="2">'NA by Fund_H'!$2:$10</definedName>
    <definedName name="_xlnm.Print_Titles" localSheetId="8">'R&amp;U Plant_H'!$2:$7</definedName>
    <definedName name="_xlnm.Print_Titles" localSheetId="3">'RECNA by Fund_H'!$2:$9</definedName>
    <definedName name="_xlnm.Print_Titles" localSheetId="4">'RECNA-Unrest_H'!$2:$8</definedName>
    <definedName name="RBN" localSheetId="6">'Aux &amp; SO_H'!$K$2</definedName>
    <definedName name="RBN" localSheetId="7">'Endow_H'!$O$2</definedName>
    <definedName name="RBN" localSheetId="9">'Invest in Plant_H'!$O$4</definedName>
    <definedName name="RBN" localSheetId="2">'NA by Fund_H'!$AC$4</definedName>
    <definedName name="RBN" localSheetId="5">'Oper Exp_H'!$R$2</definedName>
    <definedName name="RBN" localSheetId="8">'R&amp;U Plant_H'!$P$2</definedName>
    <definedName name="RBN" localSheetId="3">'RECNA by Fund_H'!$AE$2</definedName>
    <definedName name="RBN" localSheetId="4">'RECNA-Unrest_H'!$K$3</definedName>
    <definedName name="RBN">#REF!</definedName>
    <definedName name="RBU" localSheetId="6">'Aux &amp; SO_H'!$N$2</definedName>
    <definedName name="RBU" localSheetId="7">'Endow_H'!$R$2</definedName>
    <definedName name="RBU" localSheetId="5">'Oper Exp_H'!$M$2</definedName>
    <definedName name="RBU" localSheetId="8">'R&amp;U Plant_H'!$P$2</definedName>
    <definedName name="RBU">#REF!</definedName>
    <definedName name="RID" localSheetId="7">'Endow_H'!$R$3</definedName>
    <definedName name="RID" localSheetId="5">'Oper Exp_H'!$M$3</definedName>
    <definedName name="RID" localSheetId="8">'R&amp;U Plant_H'!$P$3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<sst xmlns="http://schemas.openxmlformats.org/spreadsheetml/2006/main" count="1983" uniqueCount="1623">
  <si>
    <t>Freight(UPS)</t>
  </si>
  <si>
    <t>743800</t>
  </si>
  <si>
    <t>%,V743950</t>
  </si>
  <si>
    <t>UBI Tax Expense</t>
  </si>
  <si>
    <t>743950</t>
  </si>
  <si>
    <t>%,V750000</t>
  </si>
  <si>
    <t>Professional services</t>
  </si>
  <si>
    <t>750000</t>
  </si>
  <si>
    <t>%,V750100</t>
  </si>
  <si>
    <t>Consulting services</t>
  </si>
  <si>
    <t>750100</t>
  </si>
  <si>
    <t>%,V750200</t>
  </si>
  <si>
    <t>Interpreter services</t>
  </si>
  <si>
    <t>750200</t>
  </si>
  <si>
    <t>%,V750300</t>
  </si>
  <si>
    <t>Moving services</t>
  </si>
  <si>
    <t>750300</t>
  </si>
  <si>
    <t>%,V750500</t>
  </si>
  <si>
    <t>Recycling pick-up</t>
  </si>
  <si>
    <t>750500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</si>
  <si>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</si>
  <si>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</si>
  <si>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</si>
  <si>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</si>
  <si>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</si>
  <si>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</si>
  <si>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</si>
  <si>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</si>
  <si>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</si>
  <si>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%,V753002</t>
  </si>
  <si>
    <t>Hospital professional services</t>
  </si>
  <si>
    <t>753002</t>
  </si>
  <si>
    <t>%,V753020</t>
  </si>
  <si>
    <t>Hosp-Outsource Fees</t>
  </si>
  <si>
    <t>753020</t>
  </si>
  <si>
    <t>%,V753030</t>
  </si>
  <si>
    <t>Hosp-Statement Fees</t>
  </si>
  <si>
    <t>753030</t>
  </si>
  <si>
    <t>%,V753050</t>
  </si>
  <si>
    <t>Hosp-purchased patient service</t>
  </si>
  <si>
    <t>753050</t>
  </si>
  <si>
    <t>%,V753100</t>
  </si>
  <si>
    <t>Hosp-physicians fees(internal)</t>
  </si>
  <si>
    <t>753100</t>
  </si>
  <si>
    <t>%,V753120</t>
  </si>
  <si>
    <t>Hosp-Medical Directorship</t>
  </si>
  <si>
    <t>753120</t>
  </si>
  <si>
    <t>%,V753150</t>
  </si>
  <si>
    <t>Hosp-physicians fees(external)</t>
  </si>
  <si>
    <t>753150</t>
  </si>
  <si>
    <t>%,V753160</t>
  </si>
  <si>
    <t>Hosp-Contr Physician Services</t>
  </si>
  <si>
    <t>753160</t>
  </si>
  <si>
    <t>%,V753200</t>
  </si>
  <si>
    <t>Hosp-outside lab services</t>
  </si>
  <si>
    <t>753200</t>
  </si>
  <si>
    <t>%,V753250</t>
  </si>
  <si>
    <t>Hosp-outside hosp serv testing</t>
  </si>
  <si>
    <t>753250</t>
  </si>
  <si>
    <t>%,V753300</t>
  </si>
  <si>
    <t>Hosp-hospital fees(internal)</t>
  </si>
  <si>
    <t>753300</t>
  </si>
  <si>
    <t>%,V753350</t>
  </si>
  <si>
    <t>Hosp-other prof (internal)</t>
  </si>
  <si>
    <t>753350</t>
  </si>
  <si>
    <t>%,V753351</t>
  </si>
  <si>
    <t>Hosp-purchased school services</t>
  </si>
  <si>
    <t>753351</t>
  </si>
  <si>
    <t>%,V755250</t>
  </si>
  <si>
    <t>Patient transportation</t>
  </si>
  <si>
    <t>755250</t>
  </si>
  <si>
    <t>%,V755260</t>
  </si>
  <si>
    <t>Patient Lodging</t>
  </si>
  <si>
    <t>755260</t>
  </si>
  <si>
    <t>%,V755270</t>
  </si>
  <si>
    <t>Patient Meals</t>
  </si>
  <si>
    <t>755270</t>
  </si>
  <si>
    <t>%,V755350</t>
  </si>
  <si>
    <t>ESRD/transportation</t>
  </si>
  <si>
    <t>755350</t>
  </si>
  <si>
    <t>%,V755380</t>
  </si>
  <si>
    <t>ESRD Insurance Benefits</t>
  </si>
  <si>
    <t>755380</t>
  </si>
  <si>
    <t>%,V755400</t>
  </si>
  <si>
    <t>HOM Patient Wraparound Funds</t>
  </si>
  <si>
    <t>755400</t>
  </si>
  <si>
    <t>%,V755550</t>
  </si>
  <si>
    <t>HOM-supported comm living prog</t>
  </si>
  <si>
    <t>755550</t>
  </si>
  <si>
    <t>%,V755600</t>
  </si>
  <si>
    <t>HOM-Fulton hospital comm trav</t>
  </si>
  <si>
    <t>755600</t>
  </si>
  <si>
    <t>%,V755650</t>
  </si>
  <si>
    <t>HOM-psychosocial rehab</t>
  </si>
  <si>
    <t>755650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</si>
  <si>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</si>
  <si>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</si>
  <si>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</si>
  <si>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</si>
  <si>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</si>
  <si>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</si>
  <si>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%,V789100</t>
  </si>
  <si>
    <t>M &amp; R Pat Care Equip - Non Cap</t>
  </si>
  <si>
    <t>789100</t>
  </si>
  <si>
    <t>%,V789105</t>
  </si>
  <si>
    <t>Diag Pathology Equip-M&amp;R Non</t>
  </si>
  <si>
    <t>789105</t>
  </si>
  <si>
    <t>%,V789110</t>
  </si>
  <si>
    <t>Radiology Equip M&amp;R Non Cap</t>
  </si>
  <si>
    <t>789110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</si>
  <si>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</si>
  <si>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</si>
  <si>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</si>
  <si>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</si>
  <si>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</si>
  <si>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</si>
  <si>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</si>
  <si>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</si>
  <si>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</si>
  <si>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%,V789510</t>
  </si>
  <si>
    <t>Rent/Lease Space (buildings)</t>
  </si>
  <si>
    <t>789510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</si>
  <si>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</si>
  <si>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</si>
  <si>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</si>
  <si>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</si>
  <si>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</si>
  <si>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</si>
  <si>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</si>
  <si>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</si>
  <si>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</si>
  <si>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</si>
  <si>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</si>
  <si>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</si>
  <si>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</si>
  <si>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</si>
  <si>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</si>
  <si>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%,V797500</t>
  </si>
  <si>
    <t>Utility dist-non capital</t>
  </si>
  <si>
    <t>797500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</si>
  <si>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</si>
  <si>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</si>
  <si>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</si>
  <si>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</si>
  <si>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</si>
  <si>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</si>
  <si>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</si>
  <si>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</si>
  <si>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</si>
  <si>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</si>
  <si>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</si>
  <si>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</si>
  <si>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</si>
  <si>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</si>
  <si>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</si>
  <si>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</si>
  <si>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</si>
  <si>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</si>
  <si>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</si>
  <si>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</si>
  <si>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</si>
  <si>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</si>
  <si>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</si>
  <si>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</si>
  <si>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</si>
  <si>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</si>
  <si>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</si>
  <si>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</si>
  <si>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</si>
  <si>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</si>
  <si>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</si>
  <si>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</si>
  <si>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</si>
  <si>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</si>
  <si>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</si>
  <si>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</si>
  <si>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</si>
  <si>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</si>
  <si>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</si>
  <si>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%,V822200</t>
  </si>
  <si>
    <t>Loss/Gain on assets - AM</t>
  </si>
  <si>
    <t>822200</t>
  </si>
  <si>
    <t>%,V863100</t>
  </si>
  <si>
    <t>Full costing</t>
  </si>
  <si>
    <t>863100</t>
  </si>
  <si>
    <t>%,V863101</t>
  </si>
  <si>
    <t>Full Costing  - 8511</t>
  </si>
  <si>
    <t>863101</t>
  </si>
  <si>
    <t>%,V868100</t>
  </si>
  <si>
    <t>Hospital - food services</t>
  </si>
  <si>
    <t>868100</t>
  </si>
  <si>
    <t>%,V868200</t>
  </si>
  <si>
    <t>Hospital - copies</t>
  </si>
  <si>
    <t>868200</t>
  </si>
  <si>
    <t>%,V868220</t>
  </si>
  <si>
    <t>Hospital - beepers</t>
  </si>
  <si>
    <t>868220</t>
  </si>
  <si>
    <t>%,V868260</t>
  </si>
  <si>
    <t>Hospital - manpower</t>
  </si>
  <si>
    <t>868260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</si>
  <si>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</si>
  <si>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</si>
  <si>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</si>
  <si>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</si>
  <si>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</si>
  <si>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</si>
  <si>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</si>
  <si>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</si>
  <si>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%,V503000</t>
  </si>
  <si>
    <t>Land offset</t>
  </si>
  <si>
    <t>503000</t>
  </si>
  <si>
    <t>%,V770100</t>
  </si>
  <si>
    <t>Trade In Allowance</t>
  </si>
  <si>
    <t>770100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</si>
  <si>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</si>
  <si>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</si>
  <si>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</si>
  <si>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</si>
  <si>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</si>
  <si>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</si>
  <si>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</si>
  <si>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</si>
  <si>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</si>
  <si>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</si>
  <si>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</si>
  <si>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</si>
  <si>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%,V777600</t>
  </si>
  <si>
    <t>Laboratory - Capital</t>
  </si>
  <si>
    <t>777600</t>
  </si>
  <si>
    <t>%,V777800</t>
  </si>
  <si>
    <t>Vehicles - Capital</t>
  </si>
  <si>
    <t>777800</t>
  </si>
  <si>
    <t>%,V777900</t>
  </si>
  <si>
    <t>Field &amp; facilities equip - Cap</t>
  </si>
  <si>
    <t>777900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</si>
  <si>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</si>
  <si>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</si>
  <si>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</si>
  <si>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</si>
  <si>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</si>
  <si>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</si>
  <si>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</si>
  <si>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</si>
  <si>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</si>
  <si>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</si>
  <si>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</si>
  <si>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</si>
  <si>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%,V798500</t>
  </si>
  <si>
    <t>798500</t>
  </si>
  <si>
    <t>%,V799000</t>
  </si>
  <si>
    <t>New construction proj-building</t>
  </si>
  <si>
    <t>799000</t>
  </si>
  <si>
    <t>%,V799500</t>
  </si>
  <si>
    <t>Other capital improvements</t>
  </si>
  <si>
    <t>799500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</si>
  <si>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</si>
  <si>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</si>
  <si>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</si>
  <si>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</si>
  <si>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</si>
  <si>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</si>
  <si>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</si>
  <si>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</si>
  <si>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</si>
  <si>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</si>
  <si>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</si>
  <si>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</si>
  <si>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       Total Operating Expenses</t>
  </si>
  <si>
    <t xml:space="preserve">Operating Income (Loss)  </t>
  </si>
  <si>
    <t>Income (Loss) after State Appropriations, before</t>
  </si>
  <si>
    <t xml:space="preserve">   Nonoperating Revenues (Expenses)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</si>
  <si>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</si>
  <si>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</si>
  <si>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</si>
  <si>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</si>
  <si>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</si>
  <si>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</si>
  <si>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</si>
  <si>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</si>
  <si>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</si>
  <si>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</si>
  <si>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%,V470900</t>
  </si>
  <si>
    <t>Endow Inc- U S Government Pool</t>
  </si>
  <si>
    <t>470900</t>
  </si>
  <si>
    <t>%,V475000</t>
  </si>
  <si>
    <t>Investment income</t>
  </si>
  <si>
    <t>475000</t>
  </si>
  <si>
    <t>%,V475100</t>
  </si>
  <si>
    <t>Investment income-general pool</t>
  </si>
  <si>
    <t>475100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</si>
  <si>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</si>
  <si>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</si>
  <si>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</si>
  <si>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</si>
  <si>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</si>
  <si>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</si>
  <si>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</si>
  <si>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</si>
  <si>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</si>
  <si>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</si>
  <si>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</si>
  <si>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</si>
  <si>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</si>
  <si>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</si>
  <si>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</si>
  <si>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</si>
  <si>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%,V901001</t>
  </si>
  <si>
    <t>Accrued Interest Expense</t>
  </si>
  <si>
    <t>901001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</si>
  <si>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</si>
  <si>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</si>
  <si>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</si>
  <si>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</si>
  <si>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</si>
  <si>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</si>
  <si>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</si>
  <si>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</si>
  <si>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</si>
  <si>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</si>
  <si>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</si>
  <si>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</si>
  <si>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</si>
  <si>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</si>
  <si>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Income (Loss) before Capital and Endowment</t>
  </si>
  <si>
    <t xml:space="preserve">        Additions and Transfers</t>
  </si>
  <si>
    <t>Capital Gifts</t>
  </si>
  <si>
    <t>Capital Grants</t>
  </si>
  <si>
    <t xml:space="preserve">    Net Other Nonoperating Revenues (Expenses) before Transfers </t>
  </si>
  <si>
    <t>%,V390100</t>
  </si>
  <si>
    <t>Mandatory Trfs In-DRT</t>
  </si>
  <si>
    <t>390100</t>
  </si>
  <si>
    <t>%,V861100</t>
  </si>
  <si>
    <t>Mand Trf Out - Debt Retirement</t>
  </si>
  <si>
    <t>861100</t>
  </si>
  <si>
    <t>%,R,FACCOUNT,TGASB_34_35,X,NMANDATORY TRFS</t>
  </si>
  <si>
    <t>%,V391100</t>
  </si>
  <si>
    <t>Non Man Trf In R&amp;R(NonCapPl)</t>
  </si>
  <si>
    <t>391100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</si>
  <si>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</si>
  <si>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</si>
  <si>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</si>
  <si>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</si>
  <si>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</si>
  <si>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</si>
  <si>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</si>
  <si>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</si>
  <si>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</si>
  <si>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%,V862300</t>
  </si>
  <si>
    <t>Non-Mand Trf Out - Other</t>
  </si>
  <si>
    <t>862300</t>
  </si>
  <si>
    <t>%,V863050</t>
  </si>
  <si>
    <t>Related Entity Support</t>
  </si>
  <si>
    <t>863050</t>
  </si>
  <si>
    <t>%,R,FACCOUNT,TGASB_34_35,X,NNON MANDATORY TRFS</t>
  </si>
  <si>
    <t>%,V393000</t>
  </si>
  <si>
    <t>Other Allocations/Transfers In</t>
  </si>
  <si>
    <t>393000</t>
  </si>
  <si>
    <t>%,V393700</t>
  </si>
  <si>
    <t>Trans In Fixed Price Contract</t>
  </si>
  <si>
    <t>393700</t>
  </si>
  <si>
    <t>%,V863001</t>
  </si>
  <si>
    <t>Other Allocations/Transfer Out</t>
  </si>
  <si>
    <t>863001</t>
  </si>
  <si>
    <t>%,V867000</t>
  </si>
  <si>
    <t>Trans Out fixed price contract</t>
  </si>
  <si>
    <t>867000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</si>
  <si>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</si>
  <si>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</si>
  <si>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</si>
  <si>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</si>
  <si>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</si>
  <si>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</si>
  <si>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</si>
  <si>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</si>
  <si>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</si>
  <si>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</si>
  <si>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</si>
  <si>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</si>
  <si>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</si>
  <si>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</si>
  <si>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</si>
  <si>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</si>
  <si>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</si>
  <si>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</si>
  <si>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</si>
  <si>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</si>
  <si>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</si>
  <si>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</si>
  <si>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</si>
  <si>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</si>
  <si>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</si>
  <si>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</si>
  <si>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</si>
  <si>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</si>
  <si>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</si>
  <si>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</si>
  <si>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</si>
  <si>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</si>
  <si>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 xml:space="preserve">   Patient Care Facilities</t>
  </si>
  <si>
    <t xml:space="preserve">   Other Auxilliary Enterprises</t>
  </si>
  <si>
    <t>%,R,FACCOUNT,TGASB_34_35,X,NOTHER OPERATING REV</t>
  </si>
  <si>
    <t>%,FACCOUNT,TGASB_34_35,X,NAUX &amp; EDUC ACTIV,NOTHER DEPT OPERATING,NPROFESSIONAL &amp; CONSU,NSUPPLY_NONCAP ASSET,NUTILITIES,NINVESTMENT IN PLANT,NSELF INSURANCE BENE</t>
  </si>
  <si>
    <t xml:space="preserve">Operating Income (Loss) </t>
  </si>
  <si>
    <t>%,R,FACCOUNT,TGASB_34_35,NSTATE APPROPS</t>
  </si>
  <si>
    <t xml:space="preserve">   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</si>
  <si>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</si>
  <si>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</si>
  <si>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</si>
  <si>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</si>
  <si>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</si>
  <si>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</si>
  <si>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</si>
  <si>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</si>
  <si>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</si>
  <si>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</si>
  <si>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HOSPT</t>
  </si>
  <si>
    <t>Run Date:</t>
  </si>
  <si>
    <t>OPERATING EXPENSES BY OBJECT MATRIX</t>
  </si>
  <si>
    <t>PGASB09H</t>
  </si>
  <si>
    <t>Salary &amp; Wage</t>
  </si>
  <si>
    <t>Depreciation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</si>
  <si>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</si>
  <si>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</si>
  <si>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</si>
  <si>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</si>
  <si>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</si>
  <si>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</si>
  <si>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</si>
  <si>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</si>
  <si>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</si>
  <si>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</si>
  <si>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</si>
  <si>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</si>
  <si>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</si>
  <si>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</si>
  <si>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</si>
  <si>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</si>
  <si>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</si>
  <si>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</si>
  <si>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</si>
  <si>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</si>
  <si>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</si>
  <si>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</si>
  <si>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</si>
  <si>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 xml:space="preserve">                 Increase (Decrease) in Net Assets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</si>
  <si>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</si>
  <si>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</si>
  <si>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</si>
  <si>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</si>
  <si>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</si>
  <si>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</si>
  <si>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</si>
  <si>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</si>
  <si>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PGASB10H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</si>
  <si>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</si>
  <si>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</si>
  <si>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</si>
  <si>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</si>
  <si>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</si>
  <si>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</si>
  <si>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</si>
  <si>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</si>
  <si>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</si>
  <si>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%,V0440</t>
  </si>
  <si>
    <t>Columbia Regional Hosp</t>
  </si>
  <si>
    <t>%,V0535</t>
  </si>
  <si>
    <t>MO Rehab Center</t>
  </si>
  <si>
    <t>%,V0545</t>
  </si>
  <si>
    <t>Other Clinics</t>
  </si>
  <si>
    <t>%,V0585</t>
  </si>
  <si>
    <t>Univ Hospitals and Clinics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</si>
  <si>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</si>
  <si>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</si>
  <si>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</si>
  <si>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</si>
  <si>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</si>
  <si>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</si>
  <si>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</si>
  <si>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</si>
  <si>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</si>
  <si>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</si>
  <si>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</si>
  <si>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</si>
  <si>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%,ATF,FDESCR</t>
  </si>
  <si>
    <t>%,SBEGBAL,R,FACCOUNT,V300000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</si>
  <si>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</si>
  <si>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</si>
  <si>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</si>
  <si>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</si>
  <si>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</si>
  <si>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</si>
  <si>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PGASB14H</t>
  </si>
  <si>
    <t>Gifts and</t>
  </si>
  <si>
    <t>Income (Loss)</t>
  </si>
  <si>
    <t>Gain (Loss)</t>
  </si>
  <si>
    <t>Balance</t>
  </si>
  <si>
    <t>Other</t>
  </si>
  <si>
    <t>added to</t>
  </si>
  <si>
    <t>on Sale of</t>
  </si>
  <si>
    <t>Transfers
In (Out)</t>
  </si>
  <si>
    <t>Balance
%ASD%</t>
  </si>
  <si>
    <t>Additions</t>
  </si>
  <si>
    <t>Principal</t>
  </si>
  <si>
    <t>Securities</t>
  </si>
  <si>
    <t>Deductions</t>
  </si>
  <si>
    <t>In (Out)</t>
  </si>
  <si>
    <t>ENDOWMENT FUNDS:</t>
  </si>
  <si>
    <t>INCOME RESTRICTED -</t>
  </si>
  <si>
    <t>%,VH0000</t>
  </si>
  <si>
    <t>MARK ANDREWS MEMORIAL FUND</t>
  </si>
  <si>
    <t>%,VH0001</t>
  </si>
  <si>
    <t>FUNK-KIWANIS CHILDREN'S FUND</t>
  </si>
  <si>
    <t>%,VH0002</t>
  </si>
  <si>
    <t>FRANK LEONARD TRUST</t>
  </si>
  <si>
    <t>%,VH0003</t>
  </si>
  <si>
    <t>RUFUS MILLER FUND</t>
  </si>
  <si>
    <t>%,VH0006</t>
  </si>
  <si>
    <t>M C TURNER FUND</t>
  </si>
  <si>
    <t>%,VH0008</t>
  </si>
  <si>
    <t>EF MITCHELL ENDOWMENT</t>
  </si>
  <si>
    <t>%,VH0010</t>
  </si>
  <si>
    <t>D ABRAMS HEALTH ENDOWMENT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</si>
  <si>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</si>
  <si>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</si>
  <si>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</si>
  <si>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</si>
  <si>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%,VH0004</t>
  </si>
  <si>
    <t>EF M RILEY MEMORIAL FUND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</si>
  <si>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</si>
  <si>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</si>
  <si>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</si>
  <si>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</si>
  <si>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</si>
  <si>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</si>
  <si>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</si>
  <si>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</si>
  <si>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</si>
  <si>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</si>
  <si>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</si>
  <si>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</si>
  <si>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</si>
  <si>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</si>
  <si>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</si>
  <si>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</si>
  <si>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</si>
  <si>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</si>
  <si>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</si>
  <si>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</si>
  <si>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</si>
  <si>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</si>
  <si>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</si>
  <si>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</si>
  <si>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PGASB15H</t>
  </si>
  <si>
    <t>Program</t>
  </si>
  <si>
    <t>State
Appropriations
and State</t>
  </si>
  <si>
    <t>Investment &amp;</t>
  </si>
  <si>
    <t>Bond</t>
  </si>
  <si>
    <t>Transfers In</t>
  </si>
  <si>
    <t>Code</t>
  </si>
  <si>
    <t>Bond Funds</t>
  </si>
  <si>
    <t>Grants</t>
  </si>
  <si>
    <t>Other Income</t>
  </si>
  <si>
    <t>Proceeds</t>
  </si>
  <si>
    <t>(Out)</t>
  </si>
  <si>
    <t>RESTRICTED: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</si>
  <si>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</si>
  <si>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</si>
  <si>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</si>
  <si>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</si>
  <si>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</si>
  <si>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</si>
  <si>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%,VH9000</t>
  </si>
  <si>
    <t>2006A REFINANCE 96 BONDS</t>
  </si>
  <si>
    <t>H9000</t>
  </si>
  <si>
    <t>%,VH9001</t>
  </si>
  <si>
    <t>2006A REFINANCE 98 BONDS</t>
  </si>
  <si>
    <t>H9001</t>
  </si>
  <si>
    <t>%,VH9980</t>
  </si>
  <si>
    <t>Service League Plant Funds</t>
  </si>
  <si>
    <t>H9980</t>
  </si>
  <si>
    <t>%,VH9981</t>
  </si>
  <si>
    <t>Ellis Auxiliary Plant Funds</t>
  </si>
  <si>
    <t>H9981</t>
  </si>
  <si>
    <t>%,VH9982</t>
  </si>
  <si>
    <t>MRC Gift Shop Proceeds</t>
  </si>
  <si>
    <t>H9982</t>
  </si>
  <si>
    <t>%,VH9983</t>
  </si>
  <si>
    <t>CRH GIFT SHOP PROCEEDS</t>
  </si>
  <si>
    <t>H9983</t>
  </si>
  <si>
    <t>%,VH9996</t>
  </si>
  <si>
    <t>MRC Capital Reserve</t>
  </si>
  <si>
    <t>H9996</t>
  </si>
  <si>
    <t>%,VH9997</t>
  </si>
  <si>
    <t>CRH Capital Reserve</t>
  </si>
  <si>
    <t>H9997</t>
  </si>
  <si>
    <t>%,VH9998</t>
  </si>
  <si>
    <t>UH Capital Reserve</t>
  </si>
  <si>
    <t>H9998</t>
  </si>
  <si>
    <t>%,VH9999</t>
  </si>
  <si>
    <t>Capital Budget Allocation</t>
  </si>
  <si>
    <t>H9999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</si>
  <si>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</si>
  <si>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</si>
  <si>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</si>
  <si>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</si>
  <si>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</si>
  <si>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2005</t>
  </si>
  <si>
    <t>Deletions</t>
  </si>
  <si>
    <t>Capital Assets:</t>
  </si>
  <si>
    <t>%,FACCOUNT,V173000,V174000</t>
  </si>
  <si>
    <t>Building</t>
  </si>
  <si>
    <t>%,FACCOUNT,V171000</t>
  </si>
  <si>
    <t>%,FACCOUNT,V172000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</si>
  <si>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</si>
  <si>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</si>
  <si>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</si>
  <si>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</si>
  <si>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</si>
  <si>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</si>
  <si>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</si>
  <si>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</si>
  <si>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</si>
  <si>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>Construction In Progress</t>
  </si>
  <si>
    <t xml:space="preserve">        Total Capital Assets</t>
  </si>
  <si>
    <t>Less Accumulated Depreciation:</t>
  </si>
  <si>
    <t>%,FACCOUNT,V173900,V174900</t>
  </si>
  <si>
    <t>%,FACCOUNT,V172900</t>
  </si>
  <si>
    <t>%,FACCOUNT,V175900</t>
  </si>
  <si>
    <t xml:space="preserve">        Total Accumulated Depreciation</t>
  </si>
  <si>
    <t xml:space="preserve">            Total Investment in Plant Capital Assets</t>
  </si>
  <si>
    <t xml:space="preserve">University of Missouri - University Hospital                                                        </t>
  </si>
  <si>
    <t xml:space="preserve">BONDS AND NOTES PAYABLE </t>
  </si>
  <si>
    <t>As of June 30, 2006</t>
  </si>
  <si>
    <t xml:space="preserve">                                                                     </t>
  </si>
  <si>
    <t>Original</t>
  </si>
  <si>
    <t>Issue</t>
  </si>
  <si>
    <t>Defeasance</t>
  </si>
  <si>
    <t>Retired</t>
  </si>
  <si>
    <t>Amortization</t>
  </si>
  <si>
    <t>Bonds Payable:</t>
  </si>
  <si>
    <t xml:space="preserve">             </t>
  </si>
  <si>
    <t xml:space="preserve"> Health Facilities Revenue Bonds, Dated November, 1996,</t>
  </si>
  <si>
    <t xml:space="preserve">   Interest Rates 3.6% to 5.6%, Due Serially to 2026</t>
  </si>
  <si>
    <t xml:space="preserve"> Health Facilities Revenue Bonds, Dated November, 1998,</t>
  </si>
  <si>
    <t xml:space="preserve">   Interest Rates 4.0% to 5.125%, Due Serially to 2028</t>
  </si>
  <si>
    <t xml:space="preserve"> System Facilities Revenue Bond Dated February, 2006,</t>
  </si>
  <si>
    <t xml:space="preserve">        Less Unamortized Premium/Discount</t>
  </si>
  <si>
    <t xml:space="preserve">        Less Loss on Defeasance</t>
  </si>
  <si>
    <t xml:space="preserve">            Total Bonds Payable</t>
  </si>
  <si>
    <t>Capital Lease Obligations:</t>
  </si>
  <si>
    <t xml:space="preserve">Columbia Regional Hospital, Dated September 30, 1999, </t>
  </si>
  <si>
    <t xml:space="preserve">    Interest Rate 8.24%, Due September 1, 2019</t>
  </si>
  <si>
    <t xml:space="preserve">            Total Capital Lease Obligations</t>
  </si>
  <si>
    <r>
      <t xml:space="preserve">   Series 2006a Fixed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Interest Rate  3.1% to 5%, Due November 2028</t>
    </r>
  </si>
  <si>
    <t>Expendable</t>
  </si>
  <si>
    <t>Nonexpendable</t>
  </si>
  <si>
    <t>Operating Income</t>
  </si>
  <si>
    <t>Income before Capital Contributions and Additions to Permanent Endowments</t>
  </si>
  <si>
    <t>Increase in Net Assets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</si>
  <si>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</si>
  <si>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</si>
  <si>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</si>
  <si>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</si>
  <si>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</si>
  <si>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</si>
  <si>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>Net Assets, Beginning of Year</t>
  </si>
  <si>
    <t xml:space="preserve"> </t>
  </si>
  <si>
    <t>%,ATF,FDESCR,UDESCR</t>
  </si>
  <si>
    <t>%,C</t>
  </si>
  <si>
    <t>(in thousands of dollars)</t>
  </si>
  <si>
    <t>Assets</t>
  </si>
  <si>
    <t>Current Assets:</t>
  </si>
  <si>
    <t>Cash and Cash Equivalents</t>
  </si>
  <si>
    <t>{A}</t>
  </si>
  <si>
    <t>{B}</t>
  </si>
  <si>
    <t>Inventories</t>
  </si>
  <si>
    <t>Prepaid Expenses and Other Current Assets</t>
  </si>
  <si>
    <t>Due From Other Funds</t>
  </si>
  <si>
    <t>Noncurrent Assets:</t>
  </si>
  <si>
    <t>Restricted Cash and Cash Equivalents</t>
  </si>
  <si>
    <t>Deferred Charges and Other Assets</t>
  </si>
  <si>
    <t>Long Term Investments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</si>
  <si>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</si>
  <si>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</si>
  <si>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</si>
  <si>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</si>
  <si>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</si>
  <si>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</si>
  <si>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</si>
  <si>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</si>
  <si>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</si>
  <si>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Due To Other Funds</t>
  </si>
  <si>
    <t>Noncurrent Liabilities:</t>
  </si>
  <si>
    <t>Capital Lease Obligations</t>
  </si>
  <si>
    <t>Bonds and Notes Payable</t>
  </si>
  <si>
    <t>Noncurrent Deferred Revenue</t>
  </si>
  <si>
    <t>Net Assets</t>
  </si>
  <si>
    <t>Invested in Capital Assets, Net of Related Debt</t>
  </si>
  <si>
    <t>Restricted:</t>
  </si>
  <si>
    <t>Unrestricted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</si>
  <si>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</si>
  <si>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</si>
  <si>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</si>
  <si>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</si>
  <si>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</si>
  <si>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</si>
  <si>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</si>
  <si>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</si>
  <si>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</si>
  <si>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</si>
  <si>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</si>
  <si>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</si>
  <si>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</si>
  <si>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</si>
  <si>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</si>
  <si>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</si>
  <si>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</si>
  <si>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</si>
  <si>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</si>
  <si>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</si>
  <si>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</si>
  <si>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</si>
  <si>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</si>
  <si>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</si>
  <si>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</t>
  </si>
  <si>
    <t>Private Gifts</t>
  </si>
  <si>
    <t>Interest Expense</t>
  </si>
  <si>
    <t>Other Nonoperating Revenues (Expenses)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</si>
  <si>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</si>
  <si>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</si>
  <si>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</si>
  <si>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</si>
  <si>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</si>
  <si>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Accounts Receivable, Net</t>
  </si>
  <si>
    <t>Current Pledges Receivable, Net</t>
  </si>
  <si>
    <t>Current Notes Receivable, Net</t>
  </si>
  <si>
    <t>Pledges Receivable, Net</t>
  </si>
  <si>
    <t>Notes Receivable, Net</t>
  </si>
  <si>
    <t>Capital Assets, Net</t>
  </si>
  <si>
    <t>Capital Lease Obligations, Current</t>
  </si>
  <si>
    <t>Bonds and Notes Payable, Current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</si>
  <si>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</si>
  <si>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</si>
  <si>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</si>
  <si>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</si>
  <si>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</si>
  <si>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</si>
  <si>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</t>
  </si>
  <si>
    <t>STATEMENT OF NET ASSETS</t>
  </si>
  <si>
    <t xml:space="preserve">STATEMENT OF REVENUES, EXPENSES AND CHANGES IN NET ASSETS </t>
  </si>
  <si>
    <t>University of Missouri - Hospitals and Clinics</t>
  </si>
  <si>
    <t xml:space="preserve">    Patient Medical Services</t>
  </si>
  <si>
    <t xml:space="preserve">    Housing and Dining Services</t>
  </si>
  <si>
    <t xml:space="preserve">    Bookstores</t>
  </si>
  <si>
    <t xml:space="preserve">    Other Auxilliary Enterprises</t>
  </si>
  <si>
    <t xml:space="preserve">    Revenues (Expenses) and Transfers</t>
  </si>
  <si>
    <t>Income after State Appropriations, before Nonoperating</t>
  </si>
  <si>
    <t>As of June 30, 2006 and 2005</t>
  </si>
  <si>
    <t xml:space="preserve">For the Years Ended June 30, 2006 and 2005 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</si>
  <si>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</si>
  <si>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</si>
  <si>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</si>
  <si>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</si>
  <si>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</si>
  <si>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</si>
  <si>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</si>
  <si>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</si>
  <si>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</si>
  <si>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</si>
  <si>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</si>
  <si>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</si>
  <si>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</si>
  <si>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</si>
  <si>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</si>
  <si>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</si>
  <si>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</si>
  <si>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</si>
  <si>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2006-06-30</t>
  </si>
  <si>
    <t>University Hospital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</si>
  <si>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</si>
  <si>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</si>
  <si>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</si>
  <si>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</si>
  <si>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</si>
  <si>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</si>
  <si>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</si>
  <si>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</si>
  <si>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</si>
  <si>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</si>
  <si>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</si>
  <si>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</si>
  <si>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</si>
  <si>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</si>
  <si>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</si>
  <si>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</si>
  <si>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</si>
  <si>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</si>
  <si>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</si>
  <si>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</si>
  <si>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</si>
  <si>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</si>
  <si>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</si>
  <si>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</si>
  <si>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</si>
  <si>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%,V121000</t>
  </si>
  <si>
    <t>Temp Invest - Gen Pool 2</t>
  </si>
  <si>
    <t>121000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</si>
  <si>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</si>
  <si>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</si>
  <si>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</si>
  <si>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</si>
  <si>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</si>
  <si>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</si>
  <si>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</si>
  <si>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</si>
  <si>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</si>
  <si>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</si>
  <si>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</si>
  <si>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</si>
  <si>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</si>
  <si>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</si>
  <si>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</si>
  <si>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</si>
  <si>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</si>
  <si>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</si>
  <si>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</si>
  <si>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%,FACCOUNT,TGASB_34_35,X,NGRANTS_RECEIVABLE</t>
  </si>
  <si>
    <t>Grants and Contracts Receivable, net</t>
  </si>
  <si>
    <t>%,V139000</t>
  </si>
  <si>
    <t>Patients accounts rec - HPA</t>
  </si>
  <si>
    <t>139000</t>
  </si>
  <si>
    <t>%,V139100</t>
  </si>
  <si>
    <t>Unbilled a/r - HPA</t>
  </si>
  <si>
    <t>139100</t>
  </si>
  <si>
    <t>%,V139200</t>
  </si>
  <si>
    <t>A/R Hom</t>
  </si>
  <si>
    <t>139200</t>
  </si>
  <si>
    <t>%,V139300</t>
  </si>
  <si>
    <t>A/R clinics</t>
  </si>
  <si>
    <t>139300</t>
  </si>
  <si>
    <t>%,V139500</t>
  </si>
  <si>
    <t>Patients Accounts Receivable</t>
  </si>
  <si>
    <t>139500</t>
  </si>
  <si>
    <t>%,V139900</t>
  </si>
  <si>
    <t>Patient refunds</t>
  </si>
  <si>
    <t>139900</t>
  </si>
  <si>
    <t>%,V141000</t>
  </si>
  <si>
    <t>Reserve Additions</t>
  </si>
  <si>
    <t>141000</t>
  </si>
  <si>
    <t>%,V141001</t>
  </si>
  <si>
    <t>Bad Debt Adjustments</t>
  </si>
  <si>
    <t>141001</t>
  </si>
  <si>
    <t>%,V141002</t>
  </si>
  <si>
    <t>Financial Allowance Adjustment</t>
  </si>
  <si>
    <t>141002</t>
  </si>
  <si>
    <t>%,V141003</t>
  </si>
  <si>
    <t>Medicare Contractuals</t>
  </si>
  <si>
    <t>141003</t>
  </si>
  <si>
    <t>%,V141004</t>
  </si>
  <si>
    <t>Medicaid Contractuals</t>
  </si>
  <si>
    <t>141004</t>
  </si>
  <si>
    <t>%,V141005</t>
  </si>
  <si>
    <t>State Patients Contractuals</t>
  </si>
  <si>
    <t>141005</t>
  </si>
  <si>
    <t>%,V141006</t>
  </si>
  <si>
    <t>Crippled Children Contractuals</t>
  </si>
  <si>
    <t>141006</t>
  </si>
  <si>
    <t>%,V141007</t>
  </si>
  <si>
    <t>Administrative Adjustments</t>
  </si>
  <si>
    <t>141007</t>
  </si>
  <si>
    <t>%,V141009</t>
  </si>
  <si>
    <t>Other Contractuals</t>
  </si>
  <si>
    <t>141009</t>
  </si>
  <si>
    <t>%,V141010</t>
  </si>
  <si>
    <t>Bad Debt Recovery</t>
  </si>
  <si>
    <t>141010</t>
  </si>
  <si>
    <t>%,V141012</t>
  </si>
  <si>
    <t>Denials</t>
  </si>
  <si>
    <t>141012</t>
  </si>
  <si>
    <t>%,V141014</t>
  </si>
  <si>
    <t>Medicaid Shortage</t>
  </si>
  <si>
    <t>141014</t>
  </si>
  <si>
    <t>%,V141015</t>
  </si>
  <si>
    <t>Bad Debt Unassigned</t>
  </si>
  <si>
    <t>141015</t>
  </si>
  <si>
    <t>%,V141016</t>
  </si>
  <si>
    <t>Bad Debt Unassiged Recovery</t>
  </si>
  <si>
    <t>141016</t>
  </si>
  <si>
    <t>%,V141017</t>
  </si>
  <si>
    <t>Care/Caid Crossover Adjustment</t>
  </si>
  <si>
    <t>141017</t>
  </si>
  <si>
    <t>%,V141300</t>
  </si>
  <si>
    <t>Cash In Process</t>
  </si>
  <si>
    <t>141300</t>
  </si>
  <si>
    <t>%,V141310</t>
  </si>
  <si>
    <t>CIP Group3 Receipts</t>
  </si>
  <si>
    <t>141310</t>
  </si>
  <si>
    <t>%,V141400</t>
  </si>
  <si>
    <t>PIP Payment Regular</t>
  </si>
  <si>
    <t>141400</t>
  </si>
  <si>
    <t>%,V141401</t>
  </si>
  <si>
    <t>PIP Payment Outlier</t>
  </si>
  <si>
    <t>141401</t>
  </si>
  <si>
    <t>%,V141402</t>
  </si>
  <si>
    <t>PIP Application</t>
  </si>
  <si>
    <t>141402</t>
  </si>
  <si>
    <t>%,V141403</t>
  </si>
  <si>
    <t>PIP Bal Fwd &amp; Adjustments</t>
  </si>
  <si>
    <t>141403</t>
  </si>
  <si>
    <t>%,FACCOUNT,TGASB_34_35,X,NPATIENTS_RECEIVABLE</t>
  </si>
  <si>
    <t>Patient Services Receivable, net</t>
  </si>
  <si>
    <t>%,FACCOUNT,TGASB_34_35,X,NCURRENT PLEDGES REC</t>
  </si>
  <si>
    <t>Current Pledges Receivable, net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</si>
  <si>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</si>
  <si>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</si>
  <si>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</si>
  <si>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</si>
  <si>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</si>
  <si>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</si>
  <si>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</si>
  <si>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</si>
  <si>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</si>
  <si>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</si>
  <si>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</si>
  <si>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</si>
  <si>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</si>
  <si>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</si>
  <si>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%,V151000</t>
  </si>
  <si>
    <t>Inventory-Procure-Op Room</t>
  </si>
  <si>
    <t>151000</t>
  </si>
  <si>
    <t>%,V151010</t>
  </si>
  <si>
    <t>Inventory-Operating Room</t>
  </si>
  <si>
    <t>151010</t>
  </si>
  <si>
    <t>%,V151100</t>
  </si>
  <si>
    <t>Inventory- Meditque</t>
  </si>
  <si>
    <t>151100</t>
  </si>
  <si>
    <t>%,V151200</t>
  </si>
  <si>
    <t>Inventory-Procure-Repack</t>
  </si>
  <si>
    <t>151200</t>
  </si>
  <si>
    <t>%,V151300</t>
  </si>
  <si>
    <t>Inventory- EF Pharmacy</t>
  </si>
  <si>
    <t>151300</t>
  </si>
  <si>
    <t>%,V151400</t>
  </si>
  <si>
    <t>Inventory- Gift Shop</t>
  </si>
  <si>
    <t>151400</t>
  </si>
  <si>
    <t>%,V151600</t>
  </si>
  <si>
    <t>Inventory- Pharmacy</t>
  </si>
  <si>
    <t>151600</t>
  </si>
  <si>
    <t>%,V151700</t>
  </si>
  <si>
    <t>Inventory-Anesthesiology</t>
  </si>
  <si>
    <t>151700</t>
  </si>
  <si>
    <t>%,V151800</t>
  </si>
  <si>
    <t>Inventory-Procure-Material Mng</t>
  </si>
  <si>
    <t>151800</t>
  </si>
  <si>
    <t>%,V151900</t>
  </si>
  <si>
    <t>Inventory- Same Day Surgery</t>
  </si>
  <si>
    <t>151900</t>
  </si>
  <si>
    <t>%,V152100</t>
  </si>
  <si>
    <t>Inventory- Food service</t>
  </si>
  <si>
    <t>152100</t>
  </si>
  <si>
    <t>%,V152200</t>
  </si>
  <si>
    <t>Inventory- Engineering</t>
  </si>
  <si>
    <t>152200</t>
  </si>
  <si>
    <t>%,V152400</t>
  </si>
  <si>
    <t>Inventory- Cardiology</t>
  </si>
  <si>
    <t>152400</t>
  </si>
  <si>
    <t>%,V152500</t>
  </si>
  <si>
    <t>Inventory- Power Plant</t>
  </si>
  <si>
    <t>152500</t>
  </si>
  <si>
    <t>%,V152600</t>
  </si>
  <si>
    <t>Inventory- Labs</t>
  </si>
  <si>
    <t>152600</t>
  </si>
  <si>
    <t>%,V152620</t>
  </si>
  <si>
    <t>Inventory- DME</t>
  </si>
  <si>
    <t>152620</t>
  </si>
  <si>
    <t>%,V152630</t>
  </si>
  <si>
    <t>Inventory- Retail Pharmacy</t>
  </si>
  <si>
    <t>152630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</si>
  <si>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</si>
  <si>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</si>
  <si>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</si>
  <si>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</si>
  <si>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</si>
  <si>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</si>
  <si>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</si>
  <si>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Current Notes Receivable, net</t>
  </si>
  <si>
    <t>%,V191000</t>
  </si>
  <si>
    <t>Due from other funds</t>
  </si>
  <si>
    <t>191000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</si>
  <si>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</si>
  <si>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</si>
  <si>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</si>
  <si>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</si>
  <si>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%,FACCOUNT,TGASB_34_35,X,NPLEDGES RECEIVABLE</t>
  </si>
  <si>
    <t>Pledges Receivable, net</t>
  </si>
  <si>
    <t>%,FACCOUNT,TGASB_34_35,X,NNOTES  RECEIVABLE</t>
  </si>
  <si>
    <t>Notes Receivable, net</t>
  </si>
  <si>
    <t>%,V165100</t>
  </si>
  <si>
    <t>Bond issue cost</t>
  </si>
  <si>
    <t>165100</t>
  </si>
  <si>
    <t>%,V199999</t>
  </si>
  <si>
    <t>Other Assets</t>
  </si>
  <si>
    <t>199999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</si>
  <si>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</si>
  <si>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</si>
  <si>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</si>
  <si>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</si>
  <si>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</si>
  <si>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</si>
  <si>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</si>
  <si>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</si>
  <si>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</si>
  <si>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</si>
  <si>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%,V122850</t>
  </si>
  <si>
    <t>Long Term Inv - Equity Ptnrshp</t>
  </si>
  <si>
    <t>122850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</si>
  <si>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</si>
  <si>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</si>
  <si>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</si>
  <si>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</si>
  <si>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</si>
  <si>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</si>
  <si>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</si>
  <si>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</si>
  <si>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</si>
  <si>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</si>
  <si>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</si>
  <si>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</si>
  <si>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</si>
  <si>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</si>
  <si>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</si>
  <si>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</si>
  <si>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</si>
  <si>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</si>
  <si>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</si>
  <si>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</si>
  <si>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</si>
  <si>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</si>
  <si>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</si>
  <si>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</si>
  <si>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</si>
  <si>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</si>
  <si>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</si>
  <si>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</si>
  <si>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%,V178000</t>
  </si>
  <si>
    <t>Construction in progress</t>
  </si>
  <si>
    <t>178000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</si>
  <si>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</si>
  <si>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</si>
  <si>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</si>
  <si>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</si>
  <si>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</si>
  <si>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</si>
  <si>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</si>
  <si>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</si>
  <si>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</si>
  <si>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</si>
  <si>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%,V211003</t>
  </si>
  <si>
    <t>Estimated payables (manual)</t>
  </si>
  <si>
    <t>211003</t>
  </si>
  <si>
    <t>%,V299999</t>
  </si>
  <si>
    <t>Other Liabilities</t>
  </si>
  <si>
    <t>299999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</si>
  <si>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</si>
  <si>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</si>
  <si>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</si>
  <si>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</si>
  <si>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</si>
  <si>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</si>
  <si>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</si>
  <si>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</si>
  <si>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</si>
  <si>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</si>
  <si>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</si>
  <si>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</si>
  <si>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</si>
  <si>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</si>
  <si>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</si>
  <si>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</si>
  <si>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</si>
  <si>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</si>
  <si>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</si>
  <si>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</si>
  <si>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</si>
  <si>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%,V233000</t>
  </si>
  <si>
    <t>Def rev - other</t>
  </si>
  <si>
    <t>233000</t>
  </si>
  <si>
    <t>%,V240000</t>
  </si>
  <si>
    <t>Deposits</t>
  </si>
  <si>
    <t>240000</t>
  </si>
  <si>
    <t>%,R,FACCOUNT,TGASB_34_35,X,NDEFERRED_REV</t>
  </si>
  <si>
    <t>Deferred Revenue, Current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</si>
  <si>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</si>
  <si>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</si>
  <si>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</si>
  <si>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</si>
  <si>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</si>
  <si>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</si>
  <si>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</si>
  <si>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</si>
  <si>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%,V253500</t>
  </si>
  <si>
    <t>Current Cap Lease Obligations</t>
  </si>
  <si>
    <t>253500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</si>
  <si>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</si>
  <si>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</si>
  <si>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</si>
  <si>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</si>
  <si>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</si>
  <si>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</si>
  <si>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Bonds and Notes Payable, current</t>
  </si>
  <si>
    <t>%,V290000</t>
  </si>
  <si>
    <t>Due to - PS working capital</t>
  </si>
  <si>
    <t>290000</t>
  </si>
  <si>
    <t>%,V291000</t>
  </si>
  <si>
    <t>Due to other funds</t>
  </si>
  <si>
    <t>291000</t>
  </si>
  <si>
    <t>%,R,FACCOUNT,TGASB_34_35,X,NDUE TO OTHER FUNDS</t>
  </si>
  <si>
    <t>Due to Other Funds</t>
  </si>
  <si>
    <t xml:space="preserve">        Total Current Liabilities</t>
  </si>
  <si>
    <t>%,V235000</t>
  </si>
  <si>
    <t>Def Rev - Long Term</t>
  </si>
  <si>
    <t>235000</t>
  </si>
  <si>
    <t>%,R,FACCOUNT,TGASB_34_35,X,NDEFERRED REVENUE</t>
  </si>
  <si>
    <t>%,V253000</t>
  </si>
  <si>
    <t>Capital lease obligation</t>
  </si>
  <si>
    <t>253000</t>
  </si>
  <si>
    <t>%,R,FACCOUNT,TGASB_34_35,X,NCAPITAL LEASE OBLIG</t>
  </si>
  <si>
    <t>%,V162000</t>
  </si>
  <si>
    <t>(Premium)/Discount Bd Payable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</si>
  <si>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</si>
  <si>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</si>
  <si>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</si>
  <si>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</si>
  <si>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</si>
  <si>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</si>
  <si>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</si>
  <si>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</si>
  <si>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</si>
  <si>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</si>
  <si>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</si>
  <si>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</si>
  <si>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</si>
  <si>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</si>
  <si>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</si>
  <si>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</si>
  <si>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</si>
  <si>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</si>
  <si>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%,QKRDJ_UGL_GASB_35_FIN_STMTS,CA.POSTED_TOTAL_AMT,SYTD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</si>
  <si>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</si>
  <si>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</si>
  <si>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</si>
  <si>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</si>
  <si>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</si>
  <si>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</si>
  <si>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</si>
  <si>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</si>
  <si>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</si>
  <si>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</si>
  <si>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</si>
  <si>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</si>
  <si>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</si>
  <si>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</si>
  <si>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%,V430000</t>
  </si>
  <si>
    <t>Non Taxable sales</t>
  </si>
  <si>
    <t>430000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</si>
  <si>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</si>
  <si>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</si>
  <si>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</si>
  <si>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</si>
  <si>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</si>
  <si>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</si>
  <si>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</si>
  <si>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</si>
  <si>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</si>
  <si>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</si>
  <si>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%,R,FACCOUNT,TGASB_34_35,XDYYNYN00,N"MISC REVENUES"</t>
  </si>
  <si>
    <t>%,V981000</t>
  </si>
  <si>
    <t>Indirect Costs-Grantor</t>
  </si>
  <si>
    <t>981000</t>
  </si>
  <si>
    <t>%,R,FACCOUNT,TGASB_34_35,XDYYNYN00,N"F &amp; A RECOVERY"</t>
  </si>
  <si>
    <t>Facilities &amp; Administrative Cost Recovery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</si>
  <si>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</si>
  <si>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</si>
  <si>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</si>
  <si>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</si>
  <si>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</si>
  <si>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</si>
  <si>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</si>
  <si>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</si>
  <si>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</si>
  <si>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</si>
  <si>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</si>
  <si>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</si>
  <si>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</si>
  <si>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</si>
  <si>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</si>
  <si>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</si>
  <si>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</si>
  <si>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</si>
  <si>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</si>
  <si>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%,V705300</t>
  </si>
  <si>
    <t>S&amp;W-Capitalized Costs</t>
  </si>
  <si>
    <t>705300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</si>
  <si>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</si>
  <si>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</si>
  <si>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</si>
  <si>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</si>
  <si>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</si>
  <si>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</si>
  <si>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</si>
  <si>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</si>
  <si>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</si>
  <si>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</si>
  <si>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</si>
  <si>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</si>
  <si>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</si>
  <si>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</si>
  <si>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</si>
  <si>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</si>
  <si>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</si>
  <si>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</si>
  <si>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</si>
  <si>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</si>
  <si>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</si>
  <si>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</si>
  <si>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</si>
  <si>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</si>
  <si>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%,V708400</t>
  </si>
  <si>
    <t>S&amp;W - Incentive Pay</t>
  </si>
  <si>
    <t>708400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</si>
  <si>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</si>
  <si>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</si>
  <si>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</si>
  <si>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</si>
  <si>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</si>
  <si>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</si>
  <si>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</si>
  <si>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</si>
  <si>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</si>
  <si>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</si>
  <si>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</si>
  <si>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</si>
  <si>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</si>
  <si>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</si>
  <si>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</si>
  <si>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</si>
  <si>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</si>
  <si>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</si>
  <si>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</si>
  <si>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%,V710700</t>
  </si>
  <si>
    <t>SB-Capitalized Costs</t>
  </si>
  <si>
    <t>710700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</si>
  <si>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</si>
  <si>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</si>
  <si>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</si>
  <si>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</si>
  <si>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</si>
  <si>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</si>
  <si>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</si>
  <si>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</si>
  <si>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</si>
  <si>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</si>
  <si>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</si>
  <si>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</si>
  <si>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</si>
  <si>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</si>
  <si>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</si>
  <si>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%,V713000</t>
  </si>
  <si>
    <t>SB-Non-payroll salaries</t>
  </si>
  <si>
    <t>713000</t>
  </si>
  <si>
    <t>%,V714000</t>
  </si>
  <si>
    <t>SB-Educational assist-summer</t>
  </si>
  <si>
    <t>714000</t>
  </si>
  <si>
    <t>%,V714200</t>
  </si>
  <si>
    <t>SB-Educational assist-winter</t>
  </si>
  <si>
    <t>714200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</si>
  <si>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</si>
  <si>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</si>
  <si>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</si>
  <si>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</si>
  <si>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</si>
  <si>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</si>
  <si>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</si>
  <si>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</si>
  <si>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</si>
  <si>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</si>
  <si>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</si>
  <si>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</si>
  <si>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</si>
  <si>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%,V450050</t>
  </si>
  <si>
    <t>Hospital Rebillings</t>
  </si>
  <si>
    <t>450050</t>
  </si>
  <si>
    <t>%,V450300</t>
  </si>
  <si>
    <t>Internal non plan</t>
  </si>
  <si>
    <t>450300</t>
  </si>
  <si>
    <t>%,V450500</t>
  </si>
  <si>
    <t>Pharmacy</t>
  </si>
  <si>
    <t>450500</t>
  </si>
  <si>
    <t>%,V450800</t>
  </si>
  <si>
    <t>Related party revenue</t>
  </si>
  <si>
    <t>450800</t>
  </si>
  <si>
    <t>%,V452000</t>
  </si>
  <si>
    <t>Hospital support for prof</t>
  </si>
  <si>
    <t>452000</t>
  </si>
  <si>
    <t>%,V600000</t>
  </si>
  <si>
    <t>Cost of Goods Sold</t>
  </si>
  <si>
    <t>600000</t>
  </si>
  <si>
    <t>%,V601600</t>
  </si>
  <si>
    <t>COGS Gifts</t>
  </si>
  <si>
    <t>601600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</si>
  <si>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</si>
  <si>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</si>
  <si>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</si>
  <si>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</si>
  <si>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</si>
  <si>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</si>
  <si>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</si>
  <si>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</si>
  <si>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</si>
  <si>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%,V721400</t>
  </si>
  <si>
    <t>Bus travel-job candidate exp</t>
  </si>
  <si>
    <t>721400</t>
  </si>
  <si>
    <t>%,V721700</t>
  </si>
  <si>
    <t>Business mtg exp-food catering</t>
  </si>
  <si>
    <t>721700</t>
  </si>
  <si>
    <t>%,V721850</t>
  </si>
  <si>
    <t>Bus Mtg Exp-Non Medicare Allow</t>
  </si>
  <si>
    <t>721850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</si>
  <si>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</si>
  <si>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</si>
  <si>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</si>
  <si>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</si>
  <si>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</si>
  <si>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</si>
  <si>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</si>
  <si>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</si>
  <si>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</si>
  <si>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</si>
  <si>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</si>
  <si>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</si>
  <si>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</si>
  <si>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</si>
  <si>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</si>
  <si>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</si>
  <si>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</si>
  <si>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</si>
  <si>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</si>
  <si>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</si>
  <si>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</si>
  <si>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</si>
  <si>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</si>
  <si>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</si>
  <si>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</si>
  <si>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</si>
  <si>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</si>
  <si>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</si>
  <si>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</si>
  <si>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</si>
  <si>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</si>
  <si>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</si>
  <si>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</si>
  <si>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</si>
  <si>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</si>
  <si>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</si>
  <si>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</si>
  <si>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</si>
  <si>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</si>
  <si>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</si>
  <si>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</si>
  <si>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</si>
  <si>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</si>
  <si>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</si>
  <si>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</si>
  <si>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</si>
  <si>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</si>
  <si>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</si>
  <si>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</si>
  <si>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</si>
  <si>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</si>
  <si>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</si>
  <si>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</si>
  <si>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</si>
  <si>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</si>
  <si>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</si>
  <si>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</si>
  <si>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</si>
  <si>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</si>
  <si>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</si>
  <si>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</si>
  <si>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</si>
  <si>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</si>
  <si>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</si>
  <si>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</si>
  <si>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</si>
  <si>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</si>
  <si>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</si>
  <si>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</si>
  <si>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</si>
  <si>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</si>
  <si>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</si>
  <si>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%,V730130</t>
  </si>
  <si>
    <t>Demurrage</t>
  </si>
  <si>
    <t>730130</t>
  </si>
  <si>
    <t>%,V730140</t>
  </si>
  <si>
    <t>Overhead Materials-Dist</t>
  </si>
  <si>
    <t>730140</t>
  </si>
  <si>
    <t>%,V730150</t>
  </si>
  <si>
    <t>Inventory Adjustment</t>
  </si>
  <si>
    <t>730150</t>
  </si>
  <si>
    <t>%,V730200</t>
  </si>
  <si>
    <t>Subscriptions,books,periodical</t>
  </si>
  <si>
    <t>730200</t>
  </si>
  <si>
    <t>%,V730300</t>
  </si>
  <si>
    <t>Instructional supplies</t>
  </si>
  <si>
    <t>730300</t>
  </si>
  <si>
    <t>%,V730500</t>
  </si>
  <si>
    <t>Lab supplies</t>
  </si>
  <si>
    <t>730500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</si>
  <si>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</si>
  <si>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</si>
  <si>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</si>
  <si>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</si>
  <si>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</si>
  <si>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</si>
  <si>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</si>
  <si>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</si>
  <si>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</si>
  <si>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</si>
  <si>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</si>
  <si>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</si>
  <si>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</si>
  <si>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</si>
  <si>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</si>
  <si>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</si>
  <si>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</si>
  <si>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</si>
  <si>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</si>
  <si>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</si>
  <si>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</si>
  <si>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</si>
  <si>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</si>
  <si>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</si>
  <si>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</si>
  <si>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</si>
  <si>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</si>
  <si>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%,V731800</t>
  </si>
  <si>
    <t>Hospital supplies-dietary item</t>
  </si>
  <si>
    <t>731800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</si>
  <si>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</si>
  <si>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</si>
  <si>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</si>
  <si>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</si>
  <si>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</si>
  <si>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</si>
  <si>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</si>
  <si>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</si>
  <si>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</si>
  <si>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</si>
  <si>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</si>
  <si>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</si>
  <si>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%,V732300</t>
  </si>
  <si>
    <t>Food stores - baked goods</t>
  </si>
  <si>
    <t>732300</t>
  </si>
  <si>
    <t>%,V732400</t>
  </si>
  <si>
    <t>Food stores - fruit</t>
  </si>
  <si>
    <t>732400</t>
  </si>
  <si>
    <t>%,V732500</t>
  </si>
  <si>
    <t>Food stores - dairy products</t>
  </si>
  <si>
    <t>732500</t>
  </si>
  <si>
    <t>%,V732600</t>
  </si>
  <si>
    <t>Food stores - groceries</t>
  </si>
  <si>
    <t>732600</t>
  </si>
  <si>
    <t>%,V732700</t>
  </si>
  <si>
    <t>Food stores - vegetables</t>
  </si>
  <si>
    <t>732700</t>
  </si>
  <si>
    <t>%,V732800</t>
  </si>
  <si>
    <t>Food stores - other</t>
  </si>
  <si>
    <t>732800</t>
  </si>
  <si>
    <t>%,V732900</t>
  </si>
  <si>
    <t>Formula</t>
  </si>
  <si>
    <t>732900</t>
  </si>
  <si>
    <t>%,V733000</t>
  </si>
  <si>
    <t>Meat/seafood</t>
  </si>
  <si>
    <t>733000</t>
  </si>
  <si>
    <t>%,V733100</t>
  </si>
  <si>
    <t>Hospital supplies-medical item</t>
  </si>
  <si>
    <t>733100</t>
  </si>
  <si>
    <t>%,V733150</t>
  </si>
  <si>
    <t>IMPLANTS-Patient chargeable</t>
  </si>
  <si>
    <t>733150</t>
  </si>
  <si>
    <t>%,V733200</t>
  </si>
  <si>
    <t>IV accessories</t>
  </si>
  <si>
    <t>733200</t>
  </si>
  <si>
    <t>%,V733300</t>
  </si>
  <si>
    <t>Surgical instruments</t>
  </si>
  <si>
    <t>733300</t>
  </si>
  <si>
    <t>%,V733400</t>
  </si>
  <si>
    <t>Electrography supplies</t>
  </si>
  <si>
    <t>733400</t>
  </si>
  <si>
    <t>%,V733500</t>
  </si>
  <si>
    <t>Cath lab theraputic supplies</t>
  </si>
  <si>
    <t>733500</t>
  </si>
  <si>
    <t>%,V733600</t>
  </si>
  <si>
    <t>Reproduction supplies</t>
  </si>
  <si>
    <t>733600</t>
  </si>
  <si>
    <t>%,V733700</t>
  </si>
  <si>
    <t>Non-medical supplies</t>
  </si>
  <si>
    <t>733700</t>
  </si>
  <si>
    <t>%,V733800</t>
  </si>
  <si>
    <t>Radiology supplies</t>
  </si>
  <si>
    <t>733800</t>
  </si>
  <si>
    <t>%,V733810</t>
  </si>
  <si>
    <t>Reproc Pt Chg Items</t>
  </si>
  <si>
    <t>733810</t>
  </si>
  <si>
    <t>%,V733820</t>
  </si>
  <si>
    <t>Special Order Patient Chargeab</t>
  </si>
  <si>
    <t>733820</t>
  </si>
  <si>
    <t>%,V733830</t>
  </si>
  <si>
    <t>Disposable Patient Chg Items</t>
  </si>
  <si>
    <t>733830</t>
  </si>
  <si>
    <t>%,V733840</t>
  </si>
  <si>
    <t>Pathology Charge Items</t>
  </si>
  <si>
    <t>733840</t>
  </si>
  <si>
    <t>%,V733850</t>
  </si>
  <si>
    <t>Resp Therapy Charge Items</t>
  </si>
  <si>
    <t>733850</t>
  </si>
  <si>
    <t>%,V733860</t>
  </si>
  <si>
    <t>Pharmacy Charge Items</t>
  </si>
  <si>
    <t>733860</t>
  </si>
  <si>
    <t>%,V733870</t>
  </si>
  <si>
    <t>Drugs</t>
  </si>
  <si>
    <t>733870</t>
  </si>
  <si>
    <t>%,V733900</t>
  </si>
  <si>
    <t>E &amp; T course cost</t>
  </si>
  <si>
    <t>733900</t>
  </si>
  <si>
    <t>%,V734000</t>
  </si>
  <si>
    <t>Photography dark room supplies</t>
  </si>
  <si>
    <t>734000</t>
  </si>
  <si>
    <t>%,V738000</t>
  </si>
  <si>
    <t>Dues/memberships</t>
  </si>
  <si>
    <t>738000</t>
  </si>
  <si>
    <t>%,V738100</t>
  </si>
  <si>
    <t>Employees dues to prof assoc</t>
  </si>
  <si>
    <t>738100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</si>
  <si>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</si>
  <si>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</si>
  <si>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</si>
  <si>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</si>
  <si>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</si>
  <si>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</si>
  <si>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</si>
  <si>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</si>
  <si>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</si>
  <si>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</si>
  <si>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</si>
  <si>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</si>
  <si>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</si>
  <si>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</si>
  <si>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</si>
  <si>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</si>
  <si>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</si>
  <si>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</si>
  <si>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</si>
  <si>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</si>
  <si>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</si>
  <si>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</si>
  <si>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</si>
  <si>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</si>
  <si>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</si>
  <si>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</si>
  <si>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</si>
  <si>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</si>
  <si>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</si>
  <si>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</si>
  <si>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</si>
  <si>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</si>
  <si>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</si>
  <si>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%,V740600</t>
  </si>
  <si>
    <t>Furniture - Non Capital</t>
  </si>
  <si>
    <t>740600</t>
  </si>
  <si>
    <t>%,V741600</t>
  </si>
  <si>
    <t>Rent/Lease Office Equipment</t>
  </si>
  <si>
    <t>741600</t>
  </si>
  <si>
    <t>%,V741620</t>
  </si>
  <si>
    <t>Rent Patient Tables/Mattresses</t>
  </si>
  <si>
    <t>741620</t>
  </si>
  <si>
    <t>%,V742000</t>
  </si>
  <si>
    <t>Other misc expense</t>
  </si>
  <si>
    <t>742000</t>
  </si>
  <si>
    <t>%,V742050</t>
  </si>
  <si>
    <t>Write-off of Bonds</t>
  </si>
  <si>
    <t>742050</t>
  </si>
  <si>
    <t>%,V742101</t>
  </si>
  <si>
    <t>Vendor Discounts-Earned/Lost</t>
  </si>
  <si>
    <t>742101</t>
  </si>
  <si>
    <t>%,V742600</t>
  </si>
  <si>
    <t>Service charge</t>
  </si>
  <si>
    <t>742600</t>
  </si>
  <si>
    <t>%,V742700</t>
  </si>
  <si>
    <t>Overage/shortage - Expenditure</t>
  </si>
  <si>
    <t>742700</t>
  </si>
  <si>
    <t>%,V742850</t>
  </si>
  <si>
    <t>JCAHO Expenses</t>
  </si>
  <si>
    <t>742850</t>
  </si>
  <si>
    <t>%,V742860</t>
  </si>
  <si>
    <t>Bad Debt Expense</t>
  </si>
  <si>
    <t>742860</t>
  </si>
  <si>
    <t>%,V742900</t>
  </si>
  <si>
    <t>FRA expense</t>
  </si>
  <si>
    <t>742900</t>
  </si>
  <si>
    <t>%,V743000</t>
  </si>
  <si>
    <t>Semester break expense</t>
  </si>
  <si>
    <t>743000</t>
  </si>
  <si>
    <t>%,V743200</t>
  </si>
  <si>
    <t>Awards</t>
  </si>
  <si>
    <t>743200</t>
  </si>
  <si>
    <t>%,V743600</t>
  </si>
  <si>
    <t>Bank service charges</t>
  </si>
  <si>
    <t>743600</t>
  </si>
  <si>
    <t>%,V743700</t>
  </si>
  <si>
    <t>Credit card charges</t>
  </si>
  <si>
    <t>743700</t>
  </si>
  <si>
    <t>%,V743800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</si>
</sst>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.0_);_(* \(#,##0.0\);_(* &quot;-&quot;??_);_(@_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/dd/yy"/>
    <numFmt numFmtId="175" formatCode="[$-409]h:mm:ss\ AM/PM"/>
    <numFmt numFmtId="176" formatCode="[$-409]dddd\,\ mmmm\ dd\,\ yyyy"/>
    <numFmt numFmtId="177" formatCode="[$-F800]dddd\,\ mmmm\ dd\,\ yyyy"/>
    <numFmt numFmtId="178" formatCode="&quot;$&quot;#,##0"/>
    <numFmt numFmtId="179" formatCode="0.0000"/>
    <numFmt numFmtId="180" formatCode="[$-409]mmmm\ d\,\ yyyy;@"/>
    <numFmt numFmtId="181" formatCode="[$€-2]\ #,##0.00_);[Red]\([$€-2]\ #,##0.00\)"/>
    <numFmt numFmtId="182" formatCode="&quot;$&quot;#,##0.00"/>
    <numFmt numFmtId="183" formatCode="#,##0.0_);\(#,##0.0\)"/>
    <numFmt numFmtId="184" formatCode="#,##0.000_);\(#,##0.000\)"/>
    <numFmt numFmtId="185" formatCode="0.000"/>
    <numFmt numFmtId="186" formatCode="0.0"/>
  </numFmts>
  <fonts count="29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19">
    <xf numFmtId="0" fontId="0" fillId="0" borderId="0" xfId="0" applyAlignment="1">
      <alignment/>
    </xf>
    <xf numFmtId="164" fontId="0" fillId="0" borderId="0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0" fillId="0" borderId="3" xfId="17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4" fontId="2" fillId="2" borderId="4" xfId="17" applyNumberFormat="1" applyFont="1" applyFill="1" applyBorder="1" applyAlignment="1">
      <alignment horizontal="left"/>
    </xf>
    <xf numFmtId="164" fontId="3" fillId="2" borderId="5" xfId="17" applyNumberFormat="1" applyFont="1" applyFill="1" applyBorder="1" applyAlignment="1">
      <alignment/>
    </xf>
    <xf numFmtId="164" fontId="4" fillId="2" borderId="5" xfId="17" applyNumberFormat="1" applyFont="1" applyFill="1" applyBorder="1" applyAlignment="1">
      <alignment/>
    </xf>
    <xf numFmtId="164" fontId="5" fillId="2" borderId="5" xfId="17" applyNumberFormat="1" applyFont="1" applyFill="1" applyBorder="1" applyAlignment="1">
      <alignment/>
    </xf>
    <xf numFmtId="164" fontId="4" fillId="2" borderId="6" xfId="17" applyNumberFormat="1" applyFont="1" applyFill="1" applyBorder="1" applyAlignment="1">
      <alignment/>
    </xf>
    <xf numFmtId="164" fontId="6" fillId="0" borderId="0" xfId="17" applyNumberFormat="1" applyFont="1" applyFill="1" applyAlignment="1">
      <alignment/>
    </xf>
    <xf numFmtId="164" fontId="3" fillId="2" borderId="7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/>
    </xf>
    <xf numFmtId="164" fontId="4" fillId="2" borderId="0" xfId="17" applyNumberFormat="1" applyFont="1" applyFill="1" applyBorder="1" applyAlignment="1">
      <alignment/>
    </xf>
    <xf numFmtId="164" fontId="5" fillId="2" borderId="0" xfId="17" applyNumberFormat="1" applyFont="1" applyFill="1" applyBorder="1" applyAlignment="1">
      <alignment/>
    </xf>
    <xf numFmtId="164" fontId="4" fillId="2" borderId="3" xfId="17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7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 horizontal="center"/>
    </xf>
    <xf numFmtId="164" fontId="8" fillId="2" borderId="0" xfId="17" applyNumberFormat="1" applyFont="1" applyFill="1" applyBorder="1" applyAlignment="1">
      <alignment horizontal="center"/>
    </xf>
    <xf numFmtId="164" fontId="7" fillId="2" borderId="3" xfId="17" applyNumberFormat="1" applyFont="1" applyFill="1" applyBorder="1" applyAlignment="1">
      <alignment/>
    </xf>
    <xf numFmtId="164" fontId="9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1" fontId="9" fillId="0" borderId="1" xfId="17" applyNumberFormat="1" applyFont="1" applyFill="1" applyBorder="1" applyAlignment="1">
      <alignment horizontal="center"/>
    </xf>
    <xf numFmtId="1" fontId="10" fillId="0" borderId="1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10" fillId="0" borderId="9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2" fontId="1" fillId="0" borderId="9" xfId="17" applyNumberFormat="1" applyFont="1" applyFill="1" applyBorder="1" applyAlignment="1" quotePrefix="1">
      <alignment/>
    </xf>
    <xf numFmtId="41" fontId="0" fillId="0" borderId="1" xfId="17" applyNumberFormat="1" applyFont="1" applyFill="1" applyBorder="1" applyAlignment="1">
      <alignment/>
    </xf>
    <xf numFmtId="41" fontId="1" fillId="0" borderId="9" xfId="17" applyNumberFormat="1" applyFont="1" applyFill="1" applyBorder="1" applyAlignment="1" quotePrefix="1">
      <alignment/>
    </xf>
    <xf numFmtId="41" fontId="1" fillId="0" borderId="9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/>
    </xf>
    <xf numFmtId="42" fontId="9" fillId="0" borderId="1" xfId="17" applyNumberFormat="1" applyFont="1" applyFill="1" applyBorder="1" applyAlignment="1">
      <alignment/>
    </xf>
    <xf numFmtId="164" fontId="11" fillId="0" borderId="10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2" fillId="0" borderId="1" xfId="17" applyNumberFormat="1" applyFont="1" applyFill="1" applyBorder="1" applyAlignment="1">
      <alignment/>
    </xf>
    <xf numFmtId="164" fontId="1" fillId="0" borderId="0" xfId="17" applyNumberFormat="1" applyFont="1" applyFill="1" applyAlignment="1">
      <alignment/>
    </xf>
    <xf numFmtId="164" fontId="1" fillId="0" borderId="8" xfId="17" applyNumberFormat="1" applyFont="1" applyFill="1" applyBorder="1" applyAlignment="1" quotePrefix="1">
      <alignment/>
    </xf>
    <xf numFmtId="164" fontId="11" fillId="0" borderId="1" xfId="17" applyNumberFormat="1" applyFont="1" applyFill="1" applyBorder="1" applyAlignment="1">
      <alignment/>
    </xf>
    <xf numFmtId="42" fontId="12" fillId="0" borderId="1" xfId="17" applyNumberFormat="1" applyFont="1" applyFill="1" applyBorder="1" applyAlignment="1">
      <alignment/>
    </xf>
    <xf numFmtId="164" fontId="2" fillId="2" borderId="4" xfId="17" applyNumberFormat="1" applyFont="1" applyFill="1" applyBorder="1" applyAlignment="1">
      <alignment/>
    </xf>
    <xf numFmtId="164" fontId="3" fillId="2" borderId="5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 horizontal="left"/>
    </xf>
    <xf numFmtId="0" fontId="4" fillId="2" borderId="6" xfId="23" applyFont="1" applyFill="1" applyBorder="1">
      <alignment/>
      <protection/>
    </xf>
    <xf numFmtId="0" fontId="6" fillId="0" borderId="0" xfId="23" applyFont="1">
      <alignment/>
      <protection/>
    </xf>
    <xf numFmtId="164" fontId="3" fillId="2" borderId="7" xfId="17" applyNumberFormat="1" applyFont="1" applyFill="1" applyBorder="1" applyAlignment="1">
      <alignment/>
    </xf>
    <xf numFmtId="0" fontId="13" fillId="2" borderId="3" xfId="23" applyFont="1" applyFill="1" applyBorder="1">
      <alignment/>
      <protection/>
    </xf>
    <xf numFmtId="0" fontId="0" fillId="0" borderId="0" xfId="23" applyFont="1">
      <alignment/>
      <protection/>
    </xf>
    <xf numFmtId="0" fontId="4" fillId="2" borderId="3" xfId="23" applyFont="1" applyFill="1" applyBorder="1">
      <alignment/>
      <protection/>
    </xf>
    <xf numFmtId="164" fontId="3" fillId="2" borderId="11" xfId="17" applyNumberFormat="1" applyFont="1" applyFill="1" applyBorder="1" applyAlignment="1">
      <alignment horizontal="left"/>
    </xf>
    <xf numFmtId="0" fontId="13" fillId="2" borderId="12" xfId="23" applyFont="1" applyFill="1" applyBorder="1">
      <alignment/>
      <protection/>
    </xf>
    <xf numFmtId="164" fontId="14" fillId="0" borderId="8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9" fillId="0" borderId="1" xfId="23" applyFont="1" applyBorder="1" applyAlignment="1">
      <alignment horizontal="center"/>
      <protection/>
    </xf>
    <xf numFmtId="164" fontId="9" fillId="0" borderId="0" xfId="17" applyNumberFormat="1" applyFont="1" applyFill="1" applyBorder="1" applyAlignment="1">
      <alignment horizontal="center"/>
    </xf>
    <xf numFmtId="164" fontId="9" fillId="0" borderId="8" xfId="17" applyNumberFormat="1" applyFont="1" applyFill="1" applyBorder="1" applyAlignment="1">
      <alignment horizontal="left"/>
    </xf>
    <xf numFmtId="164" fontId="9" fillId="0" borderId="9" xfId="17" applyNumberFormat="1" applyFont="1" applyFill="1" applyBorder="1" applyAlignment="1">
      <alignment horizontal="left"/>
    </xf>
    <xf numFmtId="10" fontId="0" fillId="0" borderId="1" xfId="29" applyNumberFormat="1" applyFont="1" applyFill="1" applyBorder="1" applyAlignment="1">
      <alignment/>
    </xf>
    <xf numFmtId="10" fontId="0" fillId="0" borderId="0" xfId="29" applyNumberFormat="1" applyFont="1" applyFill="1" applyBorder="1" applyAlignment="1">
      <alignment/>
    </xf>
    <xf numFmtId="0" fontId="0" fillId="0" borderId="1" xfId="23" applyFont="1" applyBorder="1">
      <alignment/>
      <protection/>
    </xf>
    <xf numFmtId="42" fontId="0" fillId="0" borderId="0" xfId="17" applyNumberFormat="1" applyFont="1" applyFill="1" applyBorder="1" applyAlignment="1">
      <alignment/>
    </xf>
    <xf numFmtId="0" fontId="0" fillId="0" borderId="0" xfId="23" applyFont="1" applyBorder="1">
      <alignment/>
      <protection/>
    </xf>
    <xf numFmtId="41" fontId="0" fillId="0" borderId="0" xfId="17" applyNumberFormat="1" applyFont="1" applyFill="1" applyBorder="1" applyAlignment="1">
      <alignment/>
    </xf>
    <xf numFmtId="41" fontId="9" fillId="0" borderId="0" xfId="17" applyNumberFormat="1" applyFont="1" applyFill="1" applyBorder="1" applyAlignment="1">
      <alignment/>
    </xf>
    <xf numFmtId="0" fontId="9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43" fontId="0" fillId="0" borderId="0" xfId="17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0" fontId="9" fillId="0" borderId="0" xfId="23" applyFont="1" applyBorder="1">
      <alignment/>
      <protection/>
    </xf>
    <xf numFmtId="0" fontId="9" fillId="0" borderId="1" xfId="23" applyFont="1" applyBorder="1">
      <alignment/>
      <protection/>
    </xf>
    <xf numFmtId="42" fontId="9" fillId="0" borderId="0" xfId="17" applyNumberFormat="1" applyFont="1" applyFill="1" applyBorder="1" applyAlignment="1">
      <alignment/>
    </xf>
    <xf numFmtId="164" fontId="15" fillId="0" borderId="0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8" fillId="2" borderId="0" xfId="17" applyNumberFormat="1" applyFont="1" applyFill="1" applyAlignment="1">
      <alignment/>
    </xf>
    <xf numFmtId="164" fontId="2" fillId="2" borderId="5" xfId="17" applyNumberFormat="1" applyFont="1" applyFill="1" applyBorder="1" applyAlignment="1">
      <alignment/>
    </xf>
    <xf numFmtId="164" fontId="19" fillId="2" borderId="5" xfId="17" applyNumberFormat="1" applyFont="1" applyFill="1" applyBorder="1" applyAlignment="1">
      <alignment/>
    </xf>
    <xf numFmtId="164" fontId="19" fillId="2" borderId="6" xfId="17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8" fillId="0" borderId="0" xfId="0" applyFont="1" applyFill="1" applyAlignment="1">
      <alignment/>
    </xf>
    <xf numFmtId="164" fontId="6" fillId="2" borderId="0" xfId="17" applyNumberFormat="1" applyFont="1" applyFill="1" applyAlignment="1">
      <alignment/>
    </xf>
    <xf numFmtId="164" fontId="4" fillId="2" borderId="3" xfId="17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7" applyNumberFormat="1" applyFont="1" applyFill="1" applyAlignment="1">
      <alignment/>
    </xf>
    <xf numFmtId="0" fontId="7" fillId="2" borderId="7" xfId="0" applyFont="1" applyFill="1" applyBorder="1" applyAlignment="1">
      <alignment horizontal="left"/>
    </xf>
    <xf numFmtId="164" fontId="13" fillId="2" borderId="0" xfId="17" applyNumberFormat="1" applyFont="1" applyFill="1" applyBorder="1" applyAlignment="1">
      <alignment/>
    </xf>
    <xf numFmtId="164" fontId="13" fillId="2" borderId="3" xfId="17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64" fontId="0" fillId="0" borderId="0" xfId="17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164" fontId="13" fillId="2" borderId="11" xfId="17" applyNumberFormat="1" applyFont="1" applyFill="1" applyBorder="1" applyAlignment="1">
      <alignment/>
    </xf>
    <xf numFmtId="164" fontId="13" fillId="2" borderId="12" xfId="17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"/>
    </xf>
    <xf numFmtId="164" fontId="9" fillId="0" borderId="2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164" fontId="9" fillId="0" borderId="14" xfId="17" applyNumberFormat="1" applyFont="1" applyFill="1" applyBorder="1" applyAlignment="1">
      <alignment/>
    </xf>
    <xf numFmtId="164" fontId="9" fillId="0" borderId="11" xfId="17" applyNumberFormat="1" applyFont="1" applyFill="1" applyBorder="1" applyAlignment="1">
      <alignment/>
    </xf>
    <xf numFmtId="164" fontId="9" fillId="0" borderId="12" xfId="17" applyNumberFormat="1" applyFont="1" applyFill="1" applyBorder="1" applyAlignment="1">
      <alignment/>
    </xf>
    <xf numFmtId="164" fontId="9" fillId="0" borderId="10" xfId="17" applyNumberFormat="1" applyFont="1" applyFill="1" applyBorder="1" applyAlignment="1">
      <alignment horizontal="center"/>
    </xf>
    <xf numFmtId="164" fontId="9" fillId="0" borderId="13" xfId="17" applyNumberFormat="1" applyFont="1" applyFill="1" applyBorder="1" applyAlignment="1">
      <alignment/>
    </xf>
    <xf numFmtId="164" fontId="0" fillId="0" borderId="13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 horizontal="center"/>
    </xf>
    <xf numFmtId="42" fontId="0" fillId="0" borderId="1" xfId="17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7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7" applyNumberFormat="1" applyFont="1" applyFill="1" applyBorder="1" applyAlignment="1">
      <alignment horizontal="center"/>
    </xf>
    <xf numFmtId="42" fontId="9" fillId="0" borderId="1" xfId="17" applyNumberFormat="1" applyFont="1" applyFill="1" applyBorder="1" applyAlignment="1">
      <alignment horizontal="center"/>
    </xf>
    <xf numFmtId="164" fontId="0" fillId="0" borderId="0" xfId="17" applyNumberFormat="1" applyFont="1" applyFill="1" applyAlignment="1">
      <alignment/>
    </xf>
    <xf numFmtId="164" fontId="0" fillId="0" borderId="0" xfId="17" applyNumberFormat="1" applyFont="1" applyFill="1" applyBorder="1" applyAlignment="1">
      <alignment/>
    </xf>
    <xf numFmtId="0" fontId="0" fillId="0" borderId="0" xfId="27" applyFont="1" applyFill="1" applyAlignment="1">
      <alignment/>
      <protection/>
    </xf>
    <xf numFmtId="164" fontId="19" fillId="2" borderId="0" xfId="17" applyNumberFormat="1" applyFont="1" applyFill="1" applyAlignment="1">
      <alignment/>
    </xf>
    <xf numFmtId="164" fontId="2" fillId="2" borderId="5" xfId="17" applyNumberFormat="1" applyFont="1" applyFill="1" applyBorder="1" applyAlignment="1">
      <alignment horizontal="left"/>
    </xf>
    <xf numFmtId="164" fontId="19" fillId="2" borderId="5" xfId="17" applyNumberFormat="1" applyFont="1" applyFill="1" applyBorder="1" applyAlignment="1">
      <alignment/>
    </xf>
    <xf numFmtId="164" fontId="2" fillId="2" borderId="6" xfId="17" applyNumberFormat="1" applyFont="1" applyFill="1" applyBorder="1" applyAlignment="1">
      <alignment horizontal="left"/>
    </xf>
    <xf numFmtId="0" fontId="20" fillId="2" borderId="0" xfId="27" applyFont="1" applyFill="1" applyAlignment="1">
      <alignment/>
      <protection/>
    </xf>
    <xf numFmtId="0" fontId="20" fillId="2" borderId="0" xfId="27" applyFont="1" applyFill="1" applyAlignment="1" quotePrefix="1">
      <alignment/>
      <protection/>
    </xf>
    <xf numFmtId="164" fontId="4" fillId="2" borderId="0" xfId="17" applyNumberFormat="1" applyFont="1" applyFill="1" applyAlignment="1">
      <alignment/>
    </xf>
    <xf numFmtId="0" fontId="3" fillId="2" borderId="7" xfId="27" applyFont="1" applyFill="1" applyBorder="1">
      <alignment/>
      <protection/>
    </xf>
    <xf numFmtId="164" fontId="4" fillId="2" borderId="0" xfId="17" applyNumberFormat="1" applyFont="1" applyFill="1" applyBorder="1" applyAlignment="1">
      <alignment/>
    </xf>
    <xf numFmtId="164" fontId="3" fillId="2" borderId="3" xfId="17" applyNumberFormat="1" applyFont="1" applyFill="1" applyBorder="1" applyAlignment="1">
      <alignment horizontal="left"/>
    </xf>
    <xf numFmtId="0" fontId="13" fillId="2" borderId="0" xfId="27" applyFont="1" applyFill="1" applyAlignment="1">
      <alignment/>
      <protection/>
    </xf>
    <xf numFmtId="164" fontId="7" fillId="2" borderId="7" xfId="17" applyNumberFormat="1" applyFont="1" applyFill="1" applyBorder="1" applyAlignment="1">
      <alignment horizontal="left"/>
    </xf>
    <xf numFmtId="164" fontId="4" fillId="2" borderId="0" xfId="17" applyNumberFormat="1" applyFont="1" applyFill="1" applyAlignment="1" quotePrefix="1">
      <alignment/>
    </xf>
    <xf numFmtId="164" fontId="3" fillId="2" borderId="14" xfId="17" applyNumberFormat="1" applyFont="1" applyFill="1" applyBorder="1" applyAlignment="1">
      <alignment horizontal="left"/>
    </xf>
    <xf numFmtId="164" fontId="0" fillId="0" borderId="4" xfId="17" applyNumberFormat="1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0" fillId="0" borderId="6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3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 horizontal="centerContinuous"/>
    </xf>
    <xf numFmtId="164" fontId="9" fillId="0" borderId="7" xfId="17" applyNumberFormat="1" applyFont="1" applyFill="1" applyBorder="1" applyAlignment="1">
      <alignment horizontal="center"/>
    </xf>
    <xf numFmtId="164" fontId="9" fillId="0" borderId="3" xfId="17" applyNumberFormat="1" applyFont="1" applyFill="1" applyBorder="1" applyAlignment="1">
      <alignment horizontal="center"/>
    </xf>
    <xf numFmtId="164" fontId="9" fillId="0" borderId="14" xfId="17" applyNumberFormat="1" applyFont="1" applyFill="1" applyBorder="1" applyAlignment="1">
      <alignment horizontal="centerContinuous"/>
    </xf>
    <xf numFmtId="164" fontId="9" fillId="0" borderId="11" xfId="17" applyNumberFormat="1" applyFont="1" applyFill="1" applyBorder="1" applyAlignment="1">
      <alignment horizontal="centerContinuous"/>
    </xf>
    <xf numFmtId="164" fontId="9" fillId="0" borderId="12" xfId="17" applyNumberFormat="1" applyFont="1" applyFill="1" applyBorder="1" applyAlignment="1">
      <alignment horizontal="centerContinuous"/>
    </xf>
    <xf numFmtId="164" fontId="6" fillId="0" borderId="0" xfId="17" applyNumberFormat="1" applyFont="1" applyFill="1" applyAlignment="1">
      <alignment/>
    </xf>
    <xf numFmtId="164" fontId="9" fillId="0" borderId="13" xfId="17" applyNumberFormat="1" applyFont="1" applyFill="1" applyBorder="1" applyAlignment="1">
      <alignment horizontal="left"/>
    </xf>
    <xf numFmtId="164" fontId="0" fillId="0" borderId="13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1" fontId="0" fillId="0" borderId="1" xfId="17" applyNumberFormat="1" applyFont="1" applyFill="1" applyBorder="1" applyAlignment="1">
      <alignment/>
    </xf>
    <xf numFmtId="164" fontId="14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13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164" fontId="14" fillId="0" borderId="0" xfId="17" applyNumberFormat="1" applyFont="1" applyFill="1" applyBorder="1" applyAlignment="1">
      <alignment/>
    </xf>
    <xf numFmtId="41" fontId="6" fillId="0" borderId="0" xfId="17" applyNumberFormat="1" applyFont="1" applyFill="1" applyAlignment="1">
      <alignment/>
    </xf>
    <xf numFmtId="41" fontId="0" fillId="0" borderId="0" xfId="27" applyNumberFormat="1" applyFont="1" applyFill="1" applyAlignment="1">
      <alignment/>
      <protection/>
    </xf>
    <xf numFmtId="0" fontId="9" fillId="0" borderId="0" xfId="27" applyFont="1" applyFill="1" applyAlignment="1">
      <alignment/>
      <protection/>
    </xf>
    <xf numFmtId="164" fontId="0" fillId="0" borderId="5" xfId="17" applyNumberFormat="1" applyFont="1" applyFill="1" applyBorder="1" applyAlignment="1">
      <alignment/>
    </xf>
    <xf numFmtId="164" fontId="6" fillId="0" borderId="0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6" fillId="0" borderId="0" xfId="27" applyFont="1" applyFill="1" applyAlignment="1">
      <alignment/>
      <protection/>
    </xf>
    <xf numFmtId="42" fontId="9" fillId="0" borderId="1" xfId="17" applyNumberFormat="1" applyFont="1" applyFill="1" applyBorder="1" applyAlignment="1">
      <alignment/>
    </xf>
    <xf numFmtId="0" fontId="0" fillId="0" borderId="0" xfId="27" applyFont="1" applyFill="1">
      <alignment/>
      <protection/>
    </xf>
    <xf numFmtId="164" fontId="21" fillId="0" borderId="0" xfId="17" applyNumberFormat="1" applyFont="1" applyFill="1" applyAlignment="1">
      <alignment/>
    </xf>
    <xf numFmtId="164" fontId="21" fillId="0" borderId="0" xfId="17" applyNumberFormat="1" applyFont="1" applyFill="1" applyBorder="1" applyAlignment="1">
      <alignment/>
    </xf>
    <xf numFmtId="0" fontId="21" fillId="0" borderId="0" xfId="24" applyFont="1" applyFill="1" applyAlignment="1">
      <alignment/>
      <protection/>
    </xf>
    <xf numFmtId="164" fontId="4" fillId="0" borderId="0" xfId="17" applyNumberFormat="1" applyFont="1" applyFill="1" applyAlignment="1">
      <alignment/>
    </xf>
    <xf numFmtId="164" fontId="3" fillId="2" borderId="6" xfId="17" applyNumberFormat="1" applyFont="1" applyFill="1" applyBorder="1" applyAlignment="1">
      <alignment horizontal="left"/>
    </xf>
    <xf numFmtId="0" fontId="13" fillId="0" borderId="0" xfId="24" applyFont="1" applyFill="1" applyAlignment="1">
      <alignment/>
      <protection/>
    </xf>
    <xf numFmtId="164" fontId="4" fillId="0" borderId="0" xfId="17" applyNumberFormat="1" applyFont="1" applyFill="1" applyAlignment="1" quotePrefix="1">
      <alignment/>
    </xf>
    <xf numFmtId="164" fontId="13" fillId="2" borderId="7" xfId="17" applyNumberFormat="1" applyFont="1" applyFill="1" applyBorder="1" applyAlignment="1">
      <alignment/>
    </xf>
    <xf numFmtId="164" fontId="3" fillId="2" borderId="0" xfId="17" applyNumberFormat="1" applyFont="1" applyFill="1" applyBorder="1" applyAlignment="1">
      <alignment/>
    </xf>
    <xf numFmtId="164" fontId="3" fillId="2" borderId="3" xfId="17" applyNumberFormat="1" applyFont="1" applyFill="1" applyBorder="1" applyAlignment="1">
      <alignment horizontal="centerContinuous"/>
    </xf>
    <xf numFmtId="164" fontId="9" fillId="0" borderId="4" xfId="17" applyNumberFormat="1" applyFont="1" applyFill="1" applyBorder="1" applyAlignment="1">
      <alignment horizontal="center"/>
    </xf>
    <xf numFmtId="164" fontId="9" fillId="0" borderId="5" xfId="17" applyNumberFormat="1" applyFont="1" applyFill="1" applyBorder="1" applyAlignment="1">
      <alignment horizontal="center"/>
    </xf>
    <xf numFmtId="164" fontId="9" fillId="0" borderId="6" xfId="17" applyNumberFormat="1" applyFont="1" applyFill="1" applyBorder="1" applyAlignment="1">
      <alignment horizontal="center"/>
    </xf>
    <xf numFmtId="164" fontId="9" fillId="0" borderId="8" xfId="17" applyNumberFormat="1" applyFont="1" applyFill="1" applyBorder="1" applyAlignment="1">
      <alignment horizontal="centerContinuous"/>
    </xf>
    <xf numFmtId="164" fontId="9" fillId="0" borderId="13" xfId="17" applyNumberFormat="1" applyFont="1" applyFill="1" applyBorder="1" applyAlignment="1">
      <alignment horizontal="centerContinuous"/>
    </xf>
    <xf numFmtId="164" fontId="9" fillId="0" borderId="9" xfId="17" applyNumberFormat="1" applyFont="1" applyFill="1" applyBorder="1" applyAlignment="1">
      <alignment horizontal="centerContinuous"/>
    </xf>
    <xf numFmtId="0" fontId="0" fillId="0" borderId="0" xfId="24" applyFont="1" applyFill="1" applyAlignment="1">
      <alignment/>
      <protection/>
    </xf>
    <xf numFmtId="164" fontId="0" fillId="0" borderId="0" xfId="17" applyNumberFormat="1" applyFont="1" applyFill="1" applyAlignment="1">
      <alignment wrapText="1"/>
    </xf>
    <xf numFmtId="164" fontId="9" fillId="0" borderId="14" xfId="17" applyNumberFormat="1" applyFont="1" applyFill="1" applyBorder="1" applyAlignment="1">
      <alignment horizontal="centerContinuous" wrapText="1"/>
    </xf>
    <xf numFmtId="164" fontId="9" fillId="0" borderId="11" xfId="17" applyNumberFormat="1" applyFont="1" applyFill="1" applyBorder="1" applyAlignment="1">
      <alignment horizontal="centerContinuous" wrapText="1"/>
    </xf>
    <xf numFmtId="164" fontId="9" fillId="0" borderId="12" xfId="17" applyNumberFormat="1" applyFont="1" applyFill="1" applyBorder="1" applyAlignment="1">
      <alignment horizontal="centerContinuous" wrapText="1"/>
    </xf>
    <xf numFmtId="164" fontId="9" fillId="0" borderId="1" xfId="17" applyNumberFormat="1" applyFont="1" applyFill="1" applyBorder="1" applyAlignment="1">
      <alignment horizontal="center" wrapText="1"/>
    </xf>
    <xf numFmtId="164" fontId="9" fillId="0" borderId="10" xfId="17" applyNumberFormat="1" applyFont="1" applyFill="1" applyBorder="1" applyAlignment="1">
      <alignment horizontal="center" wrapText="1"/>
    </xf>
    <xf numFmtId="0" fontId="0" fillId="0" borderId="0" xfId="24" applyFont="1" applyFill="1" applyAlignment="1">
      <alignment wrapText="1"/>
      <protection/>
    </xf>
    <xf numFmtId="0" fontId="0" fillId="0" borderId="0" xfId="24" applyFont="1" applyFill="1" applyBorder="1" applyAlignment="1">
      <alignment/>
      <protection/>
    </xf>
    <xf numFmtId="0" fontId="0" fillId="0" borderId="13" xfId="24" applyFont="1" applyFill="1" applyBorder="1" applyAlignment="1">
      <alignment/>
      <protection/>
    </xf>
    <xf numFmtId="164" fontId="6" fillId="0" borderId="8" xfId="17" applyNumberFormat="1" applyFont="1" applyFill="1" applyBorder="1" applyAlignment="1">
      <alignment/>
    </xf>
    <xf numFmtId="164" fontId="6" fillId="0" borderId="13" xfId="17" applyNumberFormat="1" applyFont="1" applyFill="1" applyBorder="1" applyAlignment="1">
      <alignment/>
    </xf>
    <xf numFmtId="164" fontId="14" fillId="0" borderId="8" xfId="17" applyNumberFormat="1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9" fillId="0" borderId="13" xfId="24" applyFont="1" applyFill="1" applyBorder="1" applyAlignment="1">
      <alignment/>
      <protection/>
    </xf>
    <xf numFmtId="164" fontId="0" fillId="0" borderId="11" xfId="17" applyNumberFormat="1" applyFont="1" applyFill="1" applyBorder="1" applyAlignment="1">
      <alignment/>
    </xf>
    <xf numFmtId="0" fontId="9" fillId="0" borderId="0" xfId="24" applyFont="1" applyFill="1" applyAlignment="1">
      <alignment/>
      <protection/>
    </xf>
    <xf numFmtId="0" fontId="6" fillId="0" borderId="0" xfId="24" applyFont="1" applyFill="1" applyAlignment="1">
      <alignment/>
      <protection/>
    </xf>
    <xf numFmtId="0" fontId="23" fillId="0" borderId="0" xfId="25" applyFont="1" applyFill="1">
      <alignment/>
      <protection/>
    </xf>
    <xf numFmtId="39" fontId="23" fillId="0" borderId="0" xfId="25" applyNumberFormat="1" applyFont="1" applyFill="1">
      <alignment/>
      <protection/>
    </xf>
    <xf numFmtId="0" fontId="6" fillId="0" borderId="0" xfId="25" applyFont="1" applyFill="1">
      <alignment/>
      <protection/>
    </xf>
    <xf numFmtId="40" fontId="2" fillId="2" borderId="4" xfId="25" applyNumberFormat="1" applyFont="1" applyFill="1" applyBorder="1">
      <alignment/>
      <protection/>
    </xf>
    <xf numFmtId="0" fontId="4" fillId="2" borderId="5" xfId="25" applyFont="1" applyFill="1" applyBorder="1">
      <alignment/>
      <protection/>
    </xf>
    <xf numFmtId="0" fontId="4" fillId="2" borderId="6" xfId="25" applyFont="1" applyFill="1" applyBorder="1">
      <alignment/>
      <protection/>
    </xf>
    <xf numFmtId="0" fontId="6" fillId="0" borderId="0" xfId="25" applyFont="1" applyFill="1" quotePrefix="1">
      <alignment/>
      <protection/>
    </xf>
    <xf numFmtId="40" fontId="14" fillId="0" borderId="0" xfId="25" applyNumberFormat="1" applyFont="1" applyFill="1" applyBorder="1" applyAlignment="1">
      <alignment horizontal="right"/>
      <protection/>
    </xf>
    <xf numFmtId="0" fontId="3" fillId="2" borderId="7" xfId="25" applyFont="1" applyFill="1" applyBorder="1">
      <alignment/>
      <protection/>
    </xf>
    <xf numFmtId="39" fontId="4" fillId="2" borderId="0" xfId="25" applyNumberFormat="1" applyFont="1" applyFill="1" applyBorder="1">
      <alignment/>
      <protection/>
    </xf>
    <xf numFmtId="39" fontId="3" fillId="2" borderId="0" xfId="25" applyNumberFormat="1" applyFont="1" applyFill="1" applyBorder="1" applyAlignment="1">
      <alignment horizontal="center"/>
      <protection/>
    </xf>
    <xf numFmtId="0" fontId="4" fillId="2" borderId="3" xfId="25" applyFont="1" applyFill="1" applyBorder="1">
      <alignment/>
      <protection/>
    </xf>
    <xf numFmtId="166" fontId="6" fillId="0" borderId="0" xfId="25" applyNumberFormat="1" applyFont="1" applyFill="1" applyBorder="1">
      <alignment/>
      <protection/>
    </xf>
    <xf numFmtId="0" fontId="7" fillId="2" borderId="7" xfId="25" applyFont="1" applyFill="1" applyBorder="1">
      <alignment/>
      <protection/>
    </xf>
    <xf numFmtId="39" fontId="24" fillId="2" borderId="0" xfId="25" applyNumberFormat="1" applyFont="1" applyFill="1" applyBorder="1">
      <alignment/>
      <protection/>
    </xf>
    <xf numFmtId="39" fontId="25" fillId="2" borderId="0" xfId="25" applyNumberFormat="1" applyFont="1" applyFill="1" applyBorder="1" applyAlignment="1">
      <alignment horizontal="center"/>
      <protection/>
    </xf>
    <xf numFmtId="0" fontId="24" fillId="2" borderId="3" xfId="25" applyFont="1" applyFill="1" applyBorder="1">
      <alignment/>
      <protection/>
    </xf>
    <xf numFmtId="0" fontId="23" fillId="0" borderId="0" xfId="25" applyFont="1" applyFill="1" quotePrefix="1">
      <alignment/>
      <protection/>
    </xf>
    <xf numFmtId="19" fontId="23" fillId="0" borderId="0" xfId="25" applyNumberFormat="1" applyFont="1" applyFill="1" applyBorder="1">
      <alignment/>
      <protection/>
    </xf>
    <xf numFmtId="0" fontId="7" fillId="2" borderId="14" xfId="25" applyFont="1" applyFill="1" applyBorder="1">
      <alignment/>
      <protection/>
    </xf>
    <xf numFmtId="39" fontId="24" fillId="2" borderId="11" xfId="25" applyNumberFormat="1" applyFont="1" applyFill="1" applyBorder="1">
      <alignment/>
      <protection/>
    </xf>
    <xf numFmtId="39" fontId="25" fillId="2" borderId="11" xfId="25" applyNumberFormat="1" applyFont="1" applyFill="1" applyBorder="1" applyAlignment="1">
      <alignment horizontal="center"/>
      <protection/>
    </xf>
    <xf numFmtId="39" fontId="24" fillId="2" borderId="12" xfId="25" applyNumberFormat="1" applyFont="1" applyFill="1" applyBorder="1">
      <alignment/>
      <protection/>
    </xf>
    <xf numFmtId="19" fontId="23" fillId="0" borderId="0" xfId="25" applyNumberFormat="1" applyFont="1" applyFill="1">
      <alignment/>
      <protection/>
    </xf>
    <xf numFmtId="0" fontId="0" fillId="0" borderId="1" xfId="25" applyFont="1" applyFill="1" applyBorder="1">
      <alignment/>
      <protection/>
    </xf>
    <xf numFmtId="39" fontId="9" fillId="0" borderId="9" xfId="25" applyNumberFormat="1" applyFont="1" applyFill="1" applyBorder="1" applyAlignment="1">
      <alignment horizontal="center"/>
      <protection/>
    </xf>
    <xf numFmtId="39" fontId="9" fillId="0" borderId="1" xfId="25" applyNumberFormat="1" applyFont="1" applyFill="1" applyBorder="1" applyAlignment="1">
      <alignment horizontal="center"/>
      <protection/>
    </xf>
    <xf numFmtId="39" fontId="9" fillId="0" borderId="1" xfId="25" applyNumberFormat="1" applyFont="1" applyFill="1" applyBorder="1" applyAlignment="1">
      <alignment horizontal="center" wrapText="1"/>
      <protection/>
    </xf>
    <xf numFmtId="39" fontId="9" fillId="0" borderId="9" xfId="25" applyNumberFormat="1" applyFont="1" applyFill="1" applyBorder="1" applyAlignment="1">
      <alignment horizontal="center" vertical="top"/>
      <protection/>
    </xf>
    <xf numFmtId="39" fontId="9" fillId="0" borderId="1" xfId="25" applyNumberFormat="1" applyFont="1" applyFill="1" applyBorder="1" applyAlignment="1">
      <alignment horizontal="center" vertical="top"/>
      <protection/>
    </xf>
    <xf numFmtId="0" fontId="9" fillId="0" borderId="1" xfId="25" applyFont="1" applyFill="1" applyBorder="1">
      <alignment/>
      <protection/>
    </xf>
    <xf numFmtId="39" fontId="0" fillId="0" borderId="9" xfId="25" applyNumberFormat="1" applyFont="1" applyFill="1" applyBorder="1" applyAlignment="1">
      <alignment horizontal="center" vertical="top"/>
      <protection/>
    </xf>
    <xf numFmtId="39" fontId="0" fillId="0" borderId="1" xfId="25" applyNumberFormat="1" applyFont="1" applyFill="1" applyBorder="1" applyAlignment="1">
      <alignment horizontal="center" vertical="top"/>
      <protection/>
    </xf>
    <xf numFmtId="39" fontId="0" fillId="0" borderId="1" xfId="25" applyNumberFormat="1" applyFont="1" applyFill="1" applyBorder="1" applyAlignment="1">
      <alignment horizontal="center" wrapText="1"/>
      <protection/>
    </xf>
    <xf numFmtId="39" fontId="0" fillId="0" borderId="1" xfId="25" applyNumberFormat="1" applyFont="1" applyFill="1" applyBorder="1" applyAlignment="1" quotePrefix="1">
      <alignment horizontal="center" wrapText="1"/>
      <protection/>
    </xf>
    <xf numFmtId="39" fontId="0" fillId="0" borderId="1" xfId="25" applyNumberFormat="1" applyFont="1" applyFill="1" applyBorder="1">
      <alignment/>
      <protection/>
    </xf>
    <xf numFmtId="39" fontId="0" fillId="0" borderId="9" xfId="25" applyNumberFormat="1" applyFont="1" applyFill="1" applyBorder="1">
      <alignment/>
      <protection/>
    </xf>
    <xf numFmtId="42" fontId="0" fillId="0" borderId="9" xfId="25" applyNumberFormat="1" applyFont="1" applyFill="1" applyBorder="1">
      <alignment/>
      <protection/>
    </xf>
    <xf numFmtId="42" fontId="0" fillId="0" borderId="1" xfId="25" applyNumberFormat="1" applyFont="1" applyFill="1" applyBorder="1">
      <alignment/>
      <protection/>
    </xf>
    <xf numFmtId="41" fontId="0" fillId="0" borderId="9" xfId="25" applyNumberFormat="1" applyFont="1" applyFill="1" applyBorder="1">
      <alignment/>
      <protection/>
    </xf>
    <xf numFmtId="41" fontId="0" fillId="0" borderId="1" xfId="25" applyNumberFormat="1" applyFont="1" applyFill="1" applyBorder="1">
      <alignment/>
      <protection/>
    </xf>
    <xf numFmtId="0" fontId="26" fillId="0" borderId="0" xfId="25" applyFont="1" applyFill="1">
      <alignment/>
      <protection/>
    </xf>
    <xf numFmtId="41" fontId="9" fillId="0" borderId="9" xfId="25" applyNumberFormat="1" applyFont="1" applyFill="1" applyBorder="1">
      <alignment/>
      <protection/>
    </xf>
    <xf numFmtId="41" fontId="9" fillId="0" borderId="1" xfId="25" applyNumberFormat="1" applyFont="1" applyFill="1" applyBorder="1">
      <alignment/>
      <protection/>
    </xf>
    <xf numFmtId="42" fontId="9" fillId="0" borderId="1" xfId="25" applyNumberFormat="1" applyFont="1" applyFill="1" applyBorder="1">
      <alignment/>
      <protection/>
    </xf>
    <xf numFmtId="0" fontId="0" fillId="0" borderId="0" xfId="25" applyFont="1" applyFill="1">
      <alignment/>
      <protection/>
    </xf>
    <xf numFmtId="39" fontId="0" fillId="0" borderId="0" xfId="25" applyNumberFormat="1" applyFont="1" applyFill="1">
      <alignment/>
      <protection/>
    </xf>
    <xf numFmtId="0" fontId="23" fillId="0" borderId="0" xfId="28" applyFont="1" applyFill="1">
      <alignment/>
      <protection/>
    </xf>
    <xf numFmtId="0" fontId="0" fillId="0" borderId="0" xfId="28" applyFont="1" applyFill="1" quotePrefix="1">
      <alignment/>
      <protection/>
    </xf>
    <xf numFmtId="39" fontId="0" fillId="0" borderId="0" xfId="28" applyNumberFormat="1" applyFont="1" applyFill="1">
      <alignment/>
      <protection/>
    </xf>
    <xf numFmtId="0" fontId="0" fillId="0" borderId="1" xfId="26" applyFont="1" applyFill="1" applyBorder="1">
      <alignment/>
      <protection/>
    </xf>
    <xf numFmtId="0" fontId="0" fillId="0" borderId="4" xfId="26" applyFont="1" applyFill="1" applyBorder="1">
      <alignment/>
      <protection/>
    </xf>
    <xf numFmtId="0" fontId="0" fillId="0" borderId="5" xfId="26" applyFont="1" applyFill="1" applyBorder="1">
      <alignment/>
      <protection/>
    </xf>
    <xf numFmtId="0" fontId="0" fillId="0" borderId="6" xfId="26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6" applyFont="1" applyFill="1" applyBorder="1">
      <alignment/>
      <protection/>
    </xf>
    <xf numFmtId="0" fontId="2" fillId="2" borderId="4" xfId="26" applyFont="1" applyFill="1" applyBorder="1">
      <alignment/>
      <protection/>
    </xf>
    <xf numFmtId="0" fontId="2" fillId="2" borderId="5" xfId="26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6" xfId="26" applyFont="1" applyFill="1" applyBorder="1" applyAlignment="1">
      <alignment horizontal="right"/>
      <protection/>
    </xf>
    <xf numFmtId="0" fontId="9" fillId="0" borderId="1" xfId="26" applyFont="1" applyFill="1" applyBorder="1" quotePrefix="1">
      <alignment/>
      <protection/>
    </xf>
    <xf numFmtId="0" fontId="3" fillId="2" borderId="7" xfId="26" applyFont="1" applyFill="1" applyBorder="1">
      <alignment/>
      <protection/>
    </xf>
    <xf numFmtId="0" fontId="3" fillId="2" borderId="0" xfId="26" applyFont="1" applyFill="1" applyBorder="1">
      <alignment/>
      <protection/>
    </xf>
    <xf numFmtId="167" fontId="0" fillId="0" borderId="3" xfId="26" applyNumberFormat="1" applyFont="1" applyFill="1" applyBorder="1">
      <alignment/>
      <protection/>
    </xf>
    <xf numFmtId="0" fontId="7" fillId="2" borderId="7" xfId="26" applyFont="1" applyFill="1" applyBorder="1">
      <alignment/>
      <protection/>
    </xf>
    <xf numFmtId="0" fontId="7" fillId="2" borderId="0" xfId="26" applyFont="1" applyFill="1" applyBorder="1">
      <alignment/>
      <protection/>
    </xf>
    <xf numFmtId="18" fontId="0" fillId="0" borderId="3" xfId="26" applyNumberFormat="1" applyFont="1" applyFill="1" applyBorder="1">
      <alignment/>
      <protection/>
    </xf>
    <xf numFmtId="0" fontId="0" fillId="2" borderId="14" xfId="26" applyFont="1" applyFill="1" applyBorder="1">
      <alignment/>
      <protection/>
    </xf>
    <xf numFmtId="0" fontId="7" fillId="2" borderId="11" xfId="26" applyFont="1" applyFill="1" applyBorder="1">
      <alignment/>
      <protection/>
    </xf>
    <xf numFmtId="18" fontId="0" fillId="0" borderId="12" xfId="26" applyNumberFormat="1" applyFont="1" applyFill="1" applyBorder="1">
      <alignment/>
      <protection/>
    </xf>
    <xf numFmtId="0" fontId="9" fillId="0" borderId="1" xfId="26" applyFont="1" applyFill="1" applyBorder="1">
      <alignment/>
      <protection/>
    </xf>
    <xf numFmtId="0" fontId="9" fillId="0" borderId="4" xfId="26" applyFont="1" applyFill="1" applyBorder="1">
      <alignment/>
      <protection/>
    </xf>
    <xf numFmtId="0" fontId="9" fillId="0" borderId="5" xfId="26" applyFont="1" applyFill="1" applyBorder="1">
      <alignment/>
      <protection/>
    </xf>
    <xf numFmtId="0" fontId="9" fillId="0" borderId="6" xfId="26" applyFont="1" applyFill="1" applyBorder="1">
      <alignment/>
      <protection/>
    </xf>
    <xf numFmtId="41" fontId="9" fillId="0" borderId="2" xfId="15" applyFont="1" applyFill="1" applyBorder="1">
      <alignment horizontal="center" wrapText="1"/>
      <protection/>
    </xf>
    <xf numFmtId="0" fontId="9" fillId="0" borderId="8" xfId="26" applyFont="1" applyFill="1" applyBorder="1">
      <alignment/>
      <protection/>
    </xf>
    <xf numFmtId="0" fontId="9" fillId="0" borderId="7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0" fontId="9" fillId="0" borderId="3" xfId="26" applyFont="1" applyFill="1" applyBorder="1">
      <alignment/>
      <protection/>
    </xf>
    <xf numFmtId="41" fontId="9" fillId="0" borderId="15" xfId="15" applyFont="1" applyFill="1" applyBorder="1">
      <alignment horizontal="center" wrapText="1"/>
      <protection/>
    </xf>
    <xf numFmtId="41" fontId="9" fillId="0" borderId="15" xfId="15" applyFont="1" applyFill="1" applyBorder="1" applyAlignment="1">
      <alignment horizontal="center" wrapText="1"/>
      <protection/>
    </xf>
    <xf numFmtId="0" fontId="9" fillId="0" borderId="14" xfId="26" applyFont="1" applyFill="1" applyBorder="1">
      <alignment/>
      <protection/>
    </xf>
    <xf numFmtId="0" fontId="9" fillId="0" borderId="11" xfId="26" applyFont="1" applyFill="1" applyBorder="1">
      <alignment/>
      <protection/>
    </xf>
    <xf numFmtId="0" fontId="9" fillId="0" borderId="12" xfId="26" applyFont="1" applyFill="1" applyBorder="1">
      <alignment/>
      <protection/>
    </xf>
    <xf numFmtId="0" fontId="9" fillId="0" borderId="0" xfId="26" applyFont="1" applyAlignment="1">
      <alignment horizontal="center"/>
      <protection/>
    </xf>
    <xf numFmtId="41" fontId="9" fillId="0" borderId="10" xfId="15" applyFont="1" applyFill="1" applyBorder="1">
      <alignment horizontal="center" wrapText="1"/>
      <protection/>
    </xf>
    <xf numFmtId="0" fontId="9" fillId="0" borderId="10" xfId="26" applyFont="1" applyBorder="1" applyAlignment="1">
      <alignment horizontal="center"/>
      <protection/>
    </xf>
    <xf numFmtId="0" fontId="9" fillId="0" borderId="13" xfId="26" applyFont="1" applyFill="1" applyBorder="1">
      <alignment/>
      <protection/>
    </xf>
    <xf numFmtId="0" fontId="9" fillId="0" borderId="9" xfId="26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3" xfId="26" applyFont="1" applyFill="1" applyBorder="1" applyAlignment="1">
      <alignment horizontal="left"/>
      <protection/>
    </xf>
    <xf numFmtId="0" fontId="9" fillId="0" borderId="9" xfId="26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41" fontId="9" fillId="0" borderId="1" xfId="15" applyFont="1" applyFill="1">
      <alignment horizontal="center" wrapText="1"/>
      <protection/>
    </xf>
    <xf numFmtId="0" fontId="0" fillId="0" borderId="13" xfId="26" applyFont="1" applyFill="1" applyBorder="1">
      <alignment/>
      <protection/>
    </xf>
    <xf numFmtId="0" fontId="0" fillId="0" borderId="9" xfId="26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3" xfId="26" applyFont="1" applyFill="1" applyBorder="1" applyAlignment="1">
      <alignment horizontal="right"/>
      <protection/>
    </xf>
    <xf numFmtId="0" fontId="0" fillId="0" borderId="9" xfId="26" applyFont="1" applyFill="1" applyBorder="1" applyAlignment="1">
      <alignment horizontal="right"/>
      <protection/>
    </xf>
    <xf numFmtId="0" fontId="9" fillId="0" borderId="13" xfId="26" applyFont="1" applyFill="1" applyBorder="1" applyAlignment="1">
      <alignment/>
      <protection/>
    </xf>
    <xf numFmtId="0" fontId="9" fillId="0" borderId="9" xfId="26" applyFont="1" applyFill="1" applyBorder="1" applyAlignment="1">
      <alignment/>
      <protection/>
    </xf>
    <xf numFmtId="0" fontId="9" fillId="0" borderId="8" xfId="26" applyFont="1" applyFill="1" applyBorder="1" applyAlignment="1">
      <alignment horizontal="left"/>
      <protection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2" xfId="16" applyFont="1" applyFill="1" applyBorder="1" applyAlignment="1">
      <alignment/>
      <protection/>
    </xf>
    <xf numFmtId="41" fontId="0" fillId="0" borderId="9" xfId="16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18" fillId="0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41" fontId="0" fillId="2" borderId="4" xfId="16" applyFont="1" applyFill="1" applyBorder="1" applyAlignment="1">
      <alignment/>
      <protection/>
    </xf>
    <xf numFmtId="41" fontId="0" fillId="2" borderId="5" xfId="16" applyFont="1" applyFill="1" applyBorder="1" applyAlignment="1">
      <alignment/>
      <protection/>
    </xf>
    <xf numFmtId="41" fontId="0" fillId="2" borderId="5" xfId="16" applyFont="1" applyFill="1" applyBorder="1" applyAlignment="1">
      <alignment horizontal="center"/>
      <protection/>
    </xf>
    <xf numFmtId="41" fontId="0" fillId="2" borderId="5" xfId="16" applyFont="1" applyFill="1" applyBorder="1" applyAlignment="1">
      <alignment horizontal="left"/>
      <protection/>
    </xf>
    <xf numFmtId="41" fontId="0" fillId="2" borderId="6" xfId="16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18" fillId="0" borderId="9" xfId="0" applyFont="1" applyFill="1" applyBorder="1" applyAlignment="1" quotePrefix="1">
      <alignment/>
    </xf>
    <xf numFmtId="0" fontId="18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7" xfId="16" applyFont="1" applyFill="1" applyBorder="1" applyAlignment="1">
      <alignment/>
      <protection/>
    </xf>
    <xf numFmtId="41" fontId="0" fillId="2" borderId="0" xfId="16" applyFont="1" applyFill="1" applyBorder="1" applyAlignment="1">
      <alignment/>
      <protection/>
    </xf>
    <xf numFmtId="41" fontId="0" fillId="2" borderId="0" xfId="16" applyFont="1" applyFill="1" applyBorder="1" applyAlignment="1">
      <alignment horizontal="center"/>
      <protection/>
    </xf>
    <xf numFmtId="41" fontId="0" fillId="2" borderId="0" xfId="16" applyFont="1" applyFill="1" applyBorder="1" applyAlignment="1">
      <alignment horizontal="left"/>
      <protection/>
    </xf>
    <xf numFmtId="41" fontId="0" fillId="2" borderId="3" xfId="1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7" fillId="2" borderId="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14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41" fontId="0" fillId="2" borderId="14" xfId="16" applyFont="1" applyFill="1" applyBorder="1" applyAlignment="1">
      <alignment/>
      <protection/>
    </xf>
    <xf numFmtId="41" fontId="0" fillId="2" borderId="11" xfId="16" applyFont="1" applyFill="1" applyBorder="1" applyAlignment="1">
      <alignment/>
      <protection/>
    </xf>
    <xf numFmtId="41" fontId="0" fillId="2" borderId="12" xfId="16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1" fontId="9" fillId="0" borderId="2" xfId="16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1" fontId="9" fillId="0" borderId="15" xfId="16" applyFont="1" applyFill="1" applyBorder="1" applyAlignment="1">
      <alignment horizontal="center" wrapText="1"/>
      <protection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1" fontId="9" fillId="0" borderId="10" xfId="16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6" applyFont="1" applyFill="1" applyBorder="1" applyAlignment="1">
      <alignment horizontal="left"/>
      <protection/>
    </xf>
    <xf numFmtId="41" fontId="0" fillId="0" borderId="9" xfId="16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9" fillId="0" borderId="13" xfId="0" applyFont="1" applyFill="1" applyBorder="1" applyAlignment="1">
      <alignment/>
    </xf>
    <xf numFmtId="41" fontId="0" fillId="0" borderId="1" xfId="16" applyFont="1" applyFill="1" applyBorder="1" applyAlignment="1">
      <alignment/>
      <protection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3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41" fontId="9" fillId="0" borderId="1" xfId="16" applyFont="1" applyFill="1" applyBorder="1" applyAlignment="1">
      <alignment/>
      <protection/>
    </xf>
    <xf numFmtId="41" fontId="9" fillId="0" borderId="9" xfId="16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41" fontId="9" fillId="0" borderId="9" xfId="16" applyFont="1" applyFill="1" applyBorder="1" applyAlignment="1">
      <alignment horizontal="right"/>
      <protection/>
    </xf>
    <xf numFmtId="41" fontId="0" fillId="0" borderId="9" xfId="16" applyFont="1" applyFill="1" applyBorder="1" applyAlignment="1">
      <alignment horizontal="right"/>
      <protection/>
    </xf>
    <xf numFmtId="42" fontId="9" fillId="0" borderId="1" xfId="16" applyNumberFormat="1" applyFont="1" applyFill="1" applyBorder="1" applyAlignment="1">
      <alignment/>
      <protection/>
    </xf>
    <xf numFmtId="42" fontId="9" fillId="0" borderId="9" xfId="16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41" fontId="9" fillId="0" borderId="10" xfId="15" applyFont="1" applyFill="1" applyBorder="1" applyAlignment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64" fontId="18" fillId="0" borderId="0" xfId="17" applyNumberFormat="1" applyFont="1" applyFill="1" applyAlignment="1">
      <alignment/>
    </xf>
    <xf numFmtId="164" fontId="2" fillId="2" borderId="7" xfId="17" applyNumberFormat="1" applyFont="1" applyFill="1" applyBorder="1" applyAlignment="1">
      <alignment/>
    </xf>
    <xf numFmtId="164" fontId="2" fillId="2" borderId="0" xfId="17" applyNumberFormat="1" applyFont="1" applyFill="1" applyAlignment="1">
      <alignment/>
    </xf>
    <xf numFmtId="164" fontId="2" fillId="2" borderId="0" xfId="17" applyNumberFormat="1" applyFont="1" applyFill="1" applyBorder="1" applyAlignment="1">
      <alignment/>
    </xf>
    <xf numFmtId="164" fontId="3" fillId="2" borderId="0" xfId="17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9" fillId="0" borderId="10" xfId="17" applyNumberFormat="1" applyFont="1" applyFill="1" applyBorder="1" applyAlignment="1" quotePrefix="1">
      <alignment horizontal="center"/>
    </xf>
    <xf numFmtId="43" fontId="0" fillId="0" borderId="0" xfId="17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9" fillId="0" borderId="0" xfId="17" applyFont="1" applyFill="1" applyAlignment="1">
      <alignment/>
    </xf>
    <xf numFmtId="41" fontId="0" fillId="0" borderId="13" xfId="17" applyNumberFormat="1" applyFont="1" applyFill="1" applyBorder="1" applyAlignment="1">
      <alignment/>
    </xf>
    <xf numFmtId="43" fontId="0" fillId="0" borderId="0" xfId="17" applyNumberFormat="1" applyFont="1" applyFill="1" applyBorder="1" applyAlignment="1">
      <alignment/>
    </xf>
    <xf numFmtId="0" fontId="2" fillId="2" borderId="4" xfId="0" applyFont="1" applyFill="1" applyBorder="1" applyAlignment="1" applyProtection="1">
      <alignment/>
      <protection/>
    </xf>
    <xf numFmtId="0" fontId="13" fillId="2" borderId="5" xfId="0" applyFont="1" applyFill="1" applyBorder="1" applyAlignment="1">
      <alignment/>
    </xf>
    <xf numFmtId="43" fontId="13" fillId="2" borderId="6" xfId="17" applyFont="1" applyFill="1" applyBorder="1" applyAlignment="1">
      <alignment/>
    </xf>
    <xf numFmtId="0" fontId="0" fillId="0" borderId="0" xfId="0" applyFont="1" applyAlignment="1">
      <alignment/>
    </xf>
    <xf numFmtId="43" fontId="13" fillId="2" borderId="3" xfId="17" applyFont="1" applyFill="1" applyBorder="1" applyAlignment="1">
      <alignment/>
    </xf>
    <xf numFmtId="0" fontId="27" fillId="2" borderId="7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Continuous"/>
      <protection/>
    </xf>
    <xf numFmtId="0" fontId="27" fillId="2" borderId="16" xfId="0" applyFont="1" applyFill="1" applyBorder="1" applyAlignment="1" applyProtection="1">
      <alignment/>
      <protection/>
    </xf>
    <xf numFmtId="0" fontId="13" fillId="2" borderId="17" xfId="0" applyFont="1" applyFill="1" applyBorder="1" applyAlignment="1" applyProtection="1">
      <alignment horizontal="centerContinuous"/>
      <protection/>
    </xf>
    <xf numFmtId="0" fontId="13" fillId="2" borderId="17" xfId="0" applyFont="1" applyFill="1" applyBorder="1" applyAlignment="1">
      <alignment/>
    </xf>
    <xf numFmtId="43" fontId="13" fillId="2" borderId="18" xfId="17" applyFont="1" applyFill="1" applyBorder="1" applyAlignment="1">
      <alignment/>
    </xf>
    <xf numFmtId="0" fontId="9" fillId="0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/>
      <protection/>
    </xf>
    <xf numFmtId="168" fontId="28" fillId="0" borderId="26" xfId="0" applyNumberFormat="1" applyFont="1" applyFill="1" applyBorder="1" applyAlignment="1" applyProtection="1" quotePrefix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168" fontId="28" fillId="0" borderId="27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20" xfId="0" applyFont="1" applyBorder="1" applyAlignment="1">
      <alignment/>
    </xf>
    <xf numFmtId="0" fontId="0" fillId="0" borderId="20" xfId="0" applyFont="1" applyFill="1" applyBorder="1" applyAlignment="1" applyProtection="1">
      <alignment/>
      <protection/>
    </xf>
    <xf numFmtId="43" fontId="0" fillId="0" borderId="20" xfId="17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 applyProtection="1">
      <alignment/>
      <protection/>
    </xf>
    <xf numFmtId="43" fontId="0" fillId="0" borderId="28" xfId="17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39" fontId="0" fillId="0" borderId="28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43" fontId="0" fillId="0" borderId="28" xfId="17" applyFont="1" applyBorder="1" applyAlignment="1" applyProtection="1">
      <alignment/>
      <protection/>
    </xf>
    <xf numFmtId="42" fontId="0" fillId="0" borderId="28" xfId="17" applyNumberFormat="1" applyFont="1" applyFill="1" applyBorder="1" applyAlignment="1" applyProtection="1">
      <alignment/>
      <protection/>
    </xf>
    <xf numFmtId="42" fontId="0" fillId="0" borderId="28" xfId="17" applyNumberFormat="1" applyFont="1" applyBorder="1" applyAlignment="1" applyProtection="1">
      <alignment/>
      <protection/>
    </xf>
    <xf numFmtId="43" fontId="0" fillId="0" borderId="0" xfId="0" applyNumberFormat="1" applyFont="1" applyFill="1" applyAlignment="1">
      <alignment/>
    </xf>
    <xf numFmtId="41" fontId="0" fillId="0" borderId="28" xfId="17" applyNumberFormat="1" applyFont="1" applyFill="1" applyBorder="1" applyAlignment="1" applyProtection="1">
      <alignment/>
      <protection/>
    </xf>
    <xf numFmtId="41" fontId="0" fillId="0" borderId="28" xfId="17" applyNumberFormat="1" applyFont="1" applyBorder="1" applyAlignment="1" applyProtection="1">
      <alignment/>
      <protection/>
    </xf>
    <xf numFmtId="0" fontId="0" fillId="0" borderId="25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/>
    </xf>
    <xf numFmtId="0" fontId="9" fillId="0" borderId="25" xfId="0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Fill="1" applyAlignment="1">
      <alignment horizontal="right"/>
    </xf>
    <xf numFmtId="42" fontId="0" fillId="0" borderId="2" xfId="16" applyNumberFormat="1" applyFont="1" applyFill="1" applyBorder="1" applyAlignment="1">
      <alignment/>
      <protection/>
    </xf>
    <xf numFmtId="42" fontId="0" fillId="0" borderId="9" xfId="16" applyNumberFormat="1" applyFont="1" applyFill="1" applyBorder="1" applyAlignment="1">
      <alignment/>
      <protection/>
    </xf>
    <xf numFmtId="41" fontId="9" fillId="0" borderId="28" xfId="17" applyNumberFormat="1" applyFont="1" applyBorder="1" applyAlignment="1" applyProtection="1">
      <alignment/>
      <protection/>
    </xf>
    <xf numFmtId="41" fontId="9" fillId="0" borderId="28" xfId="17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41" fontId="9" fillId="0" borderId="0" xfId="0" applyNumberFormat="1" applyFont="1" applyFill="1" applyAlignment="1">
      <alignment/>
    </xf>
    <xf numFmtId="42" fontId="9" fillId="0" borderId="28" xfId="17" applyNumberFormat="1" applyFont="1" applyBorder="1" applyAlignment="1" applyProtection="1">
      <alignment/>
      <protection/>
    </xf>
    <xf numFmtId="43" fontId="9" fillId="0" borderId="0" xfId="0" applyNumberFormat="1" applyFont="1" applyFill="1" applyAlignment="1">
      <alignment/>
    </xf>
  </cellXfs>
  <cellStyles count="17">
    <cellStyle name="Normal" xfId="0"/>
    <cellStyle name="C00A" xfId="15"/>
    <cellStyle name="C00A_GASB14_H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Comparative SRECNA FY 2001" xfId="23"/>
    <cellStyle name="Normal_GASB06_H" xfId="24"/>
    <cellStyle name="Normal_GASB09_H" xfId="25"/>
    <cellStyle name="Normal_GASB10_H" xfId="26"/>
    <cellStyle name="Normal_GASBIS_H" xfId="27"/>
    <cellStyle name="Normal_Sheet1" xfId="28"/>
    <cellStyle name="Percent" xfId="29"/>
    <cellStyle name="Round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workbookViewId="0" topLeftCell="A2">
      <selection activeCell="A2" sqref="A2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666</v>
      </c>
      <c r="B1" s="2" t="s">
        <v>667</v>
      </c>
      <c r="C1" s="3" t="s">
        <v>668</v>
      </c>
    </row>
    <row r="2" spans="1:5" s="10" customFormat="1" ht="15.75" customHeight="1">
      <c r="A2" s="5" t="s">
        <v>750</v>
      </c>
      <c r="B2" s="6"/>
      <c r="C2" s="7"/>
      <c r="D2" s="8"/>
      <c r="E2" s="9"/>
    </row>
    <row r="3" spans="1:5" s="10" customFormat="1" ht="15.75" customHeight="1">
      <c r="A3" s="11" t="s">
        <v>748</v>
      </c>
      <c r="B3" s="12"/>
      <c r="C3" s="13"/>
      <c r="D3" s="14"/>
      <c r="E3" s="15"/>
    </row>
    <row r="4" spans="1:5" s="10" customFormat="1" ht="15.75" customHeight="1">
      <c r="A4" s="11" t="s">
        <v>757</v>
      </c>
      <c r="B4" s="16"/>
      <c r="C4" s="13"/>
      <c r="D4" s="14"/>
      <c r="E4" s="15"/>
    </row>
    <row r="5" spans="1:5" s="22" customFormat="1" ht="12.75" customHeight="1">
      <c r="A5" s="17" t="s">
        <v>669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2006</v>
      </c>
      <c r="D6" s="26"/>
      <c r="E6" s="25">
        <v>2005</v>
      </c>
    </row>
    <row r="7" spans="1:5" s="29" customFormat="1" ht="12.75" customHeight="1">
      <c r="A7" s="23" t="s">
        <v>670</v>
      </c>
      <c r="B7" s="24"/>
      <c r="C7" s="27"/>
      <c r="D7" s="28"/>
      <c r="E7" s="27"/>
    </row>
    <row r="8" spans="1:5" s="1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671</v>
      </c>
      <c r="B9" s="24"/>
      <c r="C9" s="27"/>
      <c r="D9" s="28"/>
      <c r="E9" s="27"/>
    </row>
    <row r="10" spans="1:5" s="1" customFormat="1" ht="12.75" customHeight="1">
      <c r="A10" s="30"/>
      <c r="B10" s="31" t="s">
        <v>672</v>
      </c>
      <c r="C10" s="34">
        <v>45029</v>
      </c>
      <c r="D10" s="35" t="s">
        <v>673</v>
      </c>
      <c r="E10" s="34">
        <v>32870</v>
      </c>
    </row>
    <row r="11" spans="1:5" s="1" customFormat="1" ht="12.75" customHeight="1">
      <c r="A11" s="30"/>
      <c r="B11" s="31" t="s">
        <v>733</v>
      </c>
      <c r="C11" s="36">
        <v>79894</v>
      </c>
      <c r="D11" s="37" t="s">
        <v>674</v>
      </c>
      <c r="E11" s="36">
        <v>82069</v>
      </c>
    </row>
    <row r="12" spans="1:5" s="1" customFormat="1" ht="12.75" customHeight="1">
      <c r="A12" s="30"/>
      <c r="B12" s="31" t="s">
        <v>734</v>
      </c>
      <c r="C12" s="36">
        <v>0</v>
      </c>
      <c r="D12" s="38"/>
      <c r="E12" s="36">
        <v>0</v>
      </c>
    </row>
    <row r="13" spans="1:5" s="1" customFormat="1" ht="12.75" customHeight="1">
      <c r="A13" s="30"/>
      <c r="B13" s="31" t="s">
        <v>735</v>
      </c>
      <c r="C13" s="36">
        <v>0</v>
      </c>
      <c r="D13" s="38"/>
      <c r="E13" s="36">
        <v>0</v>
      </c>
    </row>
    <row r="14" spans="1:5" s="1" customFormat="1" ht="12.75" customHeight="1">
      <c r="A14" s="30"/>
      <c r="B14" s="31" t="s">
        <v>675</v>
      </c>
      <c r="C14" s="36">
        <v>13098</v>
      </c>
      <c r="D14" s="38"/>
      <c r="E14" s="36">
        <v>11184</v>
      </c>
    </row>
    <row r="15" spans="1:5" s="1" customFormat="1" ht="12.75" customHeight="1">
      <c r="A15" s="30"/>
      <c r="B15" s="31" t="s">
        <v>676</v>
      </c>
      <c r="C15" s="36">
        <v>1214</v>
      </c>
      <c r="D15" s="38"/>
      <c r="E15" s="36">
        <v>924</v>
      </c>
    </row>
    <row r="16" spans="1:5" s="1" customFormat="1" ht="12.75" customHeight="1">
      <c r="A16" s="30"/>
      <c r="B16" s="31" t="s">
        <v>677</v>
      </c>
      <c r="C16" s="36">
        <v>37147</v>
      </c>
      <c r="D16" s="38"/>
      <c r="E16" s="36">
        <v>37147</v>
      </c>
    </row>
    <row r="17" spans="1:5" s="1" customFormat="1" ht="9.75" customHeight="1">
      <c r="A17" s="30"/>
      <c r="B17" s="31"/>
      <c r="C17" s="36"/>
      <c r="D17" s="38"/>
      <c r="E17" s="36"/>
    </row>
    <row r="18" spans="1:5" s="29" customFormat="1" ht="12.75" customHeight="1">
      <c r="A18" s="23" t="s">
        <v>659</v>
      </c>
      <c r="B18" s="24"/>
      <c r="C18" s="39">
        <f>SUM(C10:C16)</f>
        <v>176382</v>
      </c>
      <c r="D18" s="40"/>
      <c r="E18" s="39">
        <f>SUM(E10:E16)</f>
        <v>164194</v>
      </c>
    </row>
    <row r="19" spans="1:5" s="1" customFormat="1" ht="9.75" customHeight="1">
      <c r="A19" s="30"/>
      <c r="B19" s="31"/>
      <c r="C19" s="36"/>
      <c r="D19" s="38"/>
      <c r="E19" s="36"/>
    </row>
    <row r="20" spans="1:5" s="29" customFormat="1" ht="12.75" customHeight="1">
      <c r="A20" s="23" t="s">
        <v>678</v>
      </c>
      <c r="B20" s="24"/>
      <c r="C20" s="39"/>
      <c r="D20" s="40"/>
      <c r="E20" s="39"/>
    </row>
    <row r="21" spans="1:5" s="29" customFormat="1" ht="12.75" customHeight="1">
      <c r="A21" s="23"/>
      <c r="B21" s="31" t="s">
        <v>679</v>
      </c>
      <c r="C21" s="36">
        <v>0</v>
      </c>
      <c r="D21" s="40"/>
      <c r="E21" s="36">
        <v>0</v>
      </c>
    </row>
    <row r="22" spans="1:5" s="1" customFormat="1" ht="12.75" customHeight="1">
      <c r="A22" s="30"/>
      <c r="B22" s="31" t="s">
        <v>736</v>
      </c>
      <c r="C22" s="36">
        <v>0</v>
      </c>
      <c r="D22" s="38"/>
      <c r="E22" s="36">
        <v>0</v>
      </c>
    </row>
    <row r="23" spans="1:5" s="1" customFormat="1" ht="12.75" customHeight="1">
      <c r="A23" s="30"/>
      <c r="B23" s="31" t="s">
        <v>737</v>
      </c>
      <c r="C23" s="36">
        <v>0</v>
      </c>
      <c r="D23" s="38"/>
      <c r="E23" s="36">
        <v>0</v>
      </c>
    </row>
    <row r="24" spans="1:5" s="1" customFormat="1" ht="12.75" customHeight="1">
      <c r="A24" s="30"/>
      <c r="B24" s="31" t="s">
        <v>680</v>
      </c>
      <c r="C24" s="36">
        <v>6769</v>
      </c>
      <c r="D24" s="38"/>
      <c r="E24" s="36">
        <v>8448</v>
      </c>
    </row>
    <row r="25" spans="1:5" s="1" customFormat="1" ht="12.75" customHeight="1">
      <c r="A25" s="30"/>
      <c r="B25" s="31" t="s">
        <v>681</v>
      </c>
      <c r="C25" s="36">
        <v>148028</v>
      </c>
      <c r="D25" s="38"/>
      <c r="E25" s="36">
        <v>129904</v>
      </c>
    </row>
    <row r="26" spans="1:5" s="1" customFormat="1" ht="12.75" customHeight="1">
      <c r="A26" s="30"/>
      <c r="B26" s="31" t="s">
        <v>738</v>
      </c>
      <c r="C26" s="36">
        <v>242472</v>
      </c>
      <c r="D26" s="38"/>
      <c r="E26" s="36">
        <v>232862</v>
      </c>
    </row>
    <row r="27" spans="1:5" s="1" customFormat="1" ht="9.75" customHeight="1">
      <c r="A27" s="30"/>
      <c r="B27" s="31"/>
      <c r="C27" s="36"/>
      <c r="D27" s="38"/>
      <c r="E27" s="36"/>
    </row>
    <row r="28" spans="1:5" s="29" customFormat="1" ht="12.75" customHeight="1">
      <c r="A28" s="23" t="s">
        <v>660</v>
      </c>
      <c r="B28" s="24"/>
      <c r="C28" s="39">
        <f>SUM(C21:C26)</f>
        <v>397269</v>
      </c>
      <c r="D28" s="40"/>
      <c r="E28" s="39">
        <f>SUM(E21:E26)</f>
        <v>371214</v>
      </c>
    </row>
    <row r="29" spans="1:5" s="1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741</v>
      </c>
      <c r="B30" s="24"/>
      <c r="C30" s="41">
        <f>C18+C28</f>
        <v>573651</v>
      </c>
      <c r="D30" s="28"/>
      <c r="E30" s="41">
        <f>E18+E28</f>
        <v>535408</v>
      </c>
    </row>
    <row r="31" spans="1:5" s="1" customFormat="1" ht="12.75" customHeight="1">
      <c r="A31" s="30"/>
      <c r="B31" s="31"/>
      <c r="C31" s="32"/>
      <c r="D31" s="33"/>
      <c r="E31" s="32"/>
    </row>
    <row r="32" spans="1:5" s="29" customFormat="1" ht="12.75" customHeight="1">
      <c r="A32" s="23" t="s">
        <v>682</v>
      </c>
      <c r="B32" s="24"/>
      <c r="C32" s="27"/>
      <c r="D32" s="28"/>
      <c r="E32" s="27"/>
    </row>
    <row r="33" spans="1:5" s="1" customFormat="1" ht="12.75" customHeight="1">
      <c r="A33" s="23"/>
      <c r="B33" s="24"/>
      <c r="C33" s="32"/>
      <c r="D33" s="33"/>
      <c r="E33" s="32"/>
    </row>
    <row r="34" spans="1:5" s="29" customFormat="1" ht="12.75" customHeight="1">
      <c r="A34" s="23" t="s">
        <v>683</v>
      </c>
      <c r="B34" s="24"/>
      <c r="C34" s="27"/>
      <c r="D34" s="28"/>
      <c r="E34" s="27"/>
    </row>
    <row r="35" spans="1:5" s="1" customFormat="1" ht="12.75" customHeight="1">
      <c r="A35" s="30"/>
      <c r="B35" s="31" t="s">
        <v>684</v>
      </c>
      <c r="C35" s="34">
        <v>27069</v>
      </c>
      <c r="D35" s="33"/>
      <c r="E35" s="34">
        <v>21122</v>
      </c>
    </row>
    <row r="36" spans="1:5" s="1" customFormat="1" ht="12.75" customHeight="1">
      <c r="A36" s="30"/>
      <c r="B36" s="31" t="s">
        <v>685</v>
      </c>
      <c r="C36" s="36">
        <v>18535</v>
      </c>
      <c r="D36" s="37" t="s">
        <v>686</v>
      </c>
      <c r="E36" s="36">
        <v>16001</v>
      </c>
    </row>
    <row r="37" spans="1:5" s="1" customFormat="1" ht="12.75" customHeight="1">
      <c r="A37" s="30"/>
      <c r="B37" s="31" t="s">
        <v>687</v>
      </c>
      <c r="C37" s="36">
        <v>605</v>
      </c>
      <c r="D37" s="38"/>
      <c r="E37" s="36">
        <v>716</v>
      </c>
    </row>
    <row r="38" spans="1:5" s="1" customFormat="1" ht="12.75" customHeight="1">
      <c r="A38" s="30"/>
      <c r="B38" s="31" t="s">
        <v>688</v>
      </c>
      <c r="C38" s="36">
        <v>0</v>
      </c>
      <c r="D38" s="37" t="s">
        <v>689</v>
      </c>
      <c r="E38" s="36">
        <v>0</v>
      </c>
    </row>
    <row r="39" spans="1:5" s="1" customFormat="1" ht="12.75" customHeight="1">
      <c r="A39" s="30"/>
      <c r="B39" s="31" t="s">
        <v>690</v>
      </c>
      <c r="C39" s="36">
        <v>75</v>
      </c>
      <c r="D39" s="38"/>
      <c r="E39" s="36">
        <v>66</v>
      </c>
    </row>
    <row r="40" spans="1:5" s="1" customFormat="1" ht="12.75" customHeight="1">
      <c r="A40" s="30"/>
      <c r="B40" s="31" t="s">
        <v>739</v>
      </c>
      <c r="C40" s="36">
        <v>425</v>
      </c>
      <c r="D40" s="38"/>
      <c r="E40" s="36">
        <v>392</v>
      </c>
    </row>
    <row r="41" spans="1:5" s="1" customFormat="1" ht="12.75" customHeight="1">
      <c r="A41" s="30"/>
      <c r="B41" s="31" t="s">
        <v>740</v>
      </c>
      <c r="C41" s="36">
        <v>4000</v>
      </c>
      <c r="D41" s="38"/>
      <c r="E41" s="36">
        <v>3515</v>
      </c>
    </row>
    <row r="42" spans="1:5" s="1" customFormat="1" ht="12.75" customHeight="1">
      <c r="A42" s="30"/>
      <c r="B42" s="31" t="s">
        <v>691</v>
      </c>
      <c r="C42" s="36">
        <v>92147</v>
      </c>
      <c r="D42" s="38"/>
      <c r="E42" s="36">
        <v>92147</v>
      </c>
    </row>
    <row r="43" spans="1:5" s="1" customFormat="1" ht="9.75" customHeight="1">
      <c r="A43" s="30"/>
      <c r="B43" s="31"/>
      <c r="C43" s="36"/>
      <c r="D43" s="38"/>
      <c r="E43" s="36"/>
    </row>
    <row r="44" spans="1:5" s="29" customFormat="1" ht="12.75" customHeight="1">
      <c r="A44" s="23" t="s">
        <v>661</v>
      </c>
      <c r="B44" s="24"/>
      <c r="C44" s="39">
        <f>SUM(C35:C43)</f>
        <v>142856</v>
      </c>
      <c r="D44" s="40"/>
      <c r="E44" s="39">
        <f>SUM(E35:E43)</f>
        <v>133959</v>
      </c>
    </row>
    <row r="45" spans="1:5" s="1" customFormat="1" ht="9.75" customHeight="1">
      <c r="A45" s="30"/>
      <c r="B45" s="31"/>
      <c r="C45" s="36"/>
      <c r="D45" s="38"/>
      <c r="E45" s="36"/>
    </row>
    <row r="46" spans="1:5" s="29" customFormat="1" ht="12.75" customHeight="1">
      <c r="A46" s="23" t="s">
        <v>692</v>
      </c>
      <c r="B46" s="24"/>
      <c r="C46" s="39"/>
      <c r="D46" s="40"/>
      <c r="E46" s="39"/>
    </row>
    <row r="47" spans="1:5" ht="13.5" customHeight="1">
      <c r="A47" s="30"/>
      <c r="B47" s="31" t="s">
        <v>693</v>
      </c>
      <c r="C47" s="36">
        <v>9354</v>
      </c>
      <c r="D47" s="38"/>
      <c r="E47" s="36">
        <v>9779</v>
      </c>
    </row>
    <row r="48" spans="1:5" s="1" customFormat="1" ht="12.75" customHeight="1">
      <c r="A48" s="30"/>
      <c r="B48" s="31" t="s">
        <v>694</v>
      </c>
      <c r="C48" s="36">
        <v>156907</v>
      </c>
      <c r="D48" s="38"/>
      <c r="E48" s="36">
        <v>159866</v>
      </c>
    </row>
    <row r="49" spans="1:5" s="1" customFormat="1" ht="12.75" customHeight="1">
      <c r="A49" s="30"/>
      <c r="B49" s="31" t="s">
        <v>695</v>
      </c>
      <c r="C49" s="36">
        <v>2460</v>
      </c>
      <c r="D49" s="38"/>
      <c r="E49" s="36">
        <v>2909</v>
      </c>
    </row>
    <row r="50" spans="1:5" s="1" customFormat="1" ht="9.75" customHeight="1">
      <c r="A50" s="30"/>
      <c r="B50" s="31"/>
      <c r="C50" s="36"/>
      <c r="D50" s="38"/>
      <c r="E50" s="36"/>
    </row>
    <row r="51" spans="1:5" s="29" customFormat="1" ht="12.75" customHeight="1">
      <c r="A51" s="23" t="s">
        <v>662</v>
      </c>
      <c r="B51" s="24"/>
      <c r="C51" s="39">
        <f>SUM(C47:C49)</f>
        <v>168721</v>
      </c>
      <c r="D51" s="40"/>
      <c r="E51" s="39">
        <f>SUM(E47:E49)</f>
        <v>172554</v>
      </c>
    </row>
    <row r="52" spans="1:5" s="1" customFormat="1" ht="9.75" customHeight="1">
      <c r="A52" s="30"/>
      <c r="B52" s="31"/>
      <c r="C52" s="36"/>
      <c r="D52" s="38"/>
      <c r="E52" s="36"/>
    </row>
    <row r="53" spans="1:5" s="29" customFormat="1" ht="12.75" customHeight="1">
      <c r="A53" s="23" t="s">
        <v>742</v>
      </c>
      <c r="B53" s="24"/>
      <c r="C53" s="39">
        <f>C51+C44</f>
        <v>311577</v>
      </c>
      <c r="D53" s="40"/>
      <c r="E53" s="39">
        <f>E51+E44</f>
        <v>306513</v>
      </c>
    </row>
    <row r="54" spans="1:5" s="1" customFormat="1" ht="12.75" customHeight="1">
      <c r="A54" s="30"/>
      <c r="B54" s="31"/>
      <c r="C54" s="36"/>
      <c r="D54" s="38"/>
      <c r="E54" s="36"/>
    </row>
    <row r="55" spans="1:5" s="1" customFormat="1" ht="12.75" customHeight="1">
      <c r="A55" s="23" t="s">
        <v>696</v>
      </c>
      <c r="B55" s="24"/>
      <c r="C55" s="36"/>
      <c r="D55" s="38"/>
      <c r="E55" s="36"/>
    </row>
    <row r="56" spans="1:5" s="1" customFormat="1" ht="12.75" customHeight="1">
      <c r="A56" s="30"/>
      <c r="B56" s="31"/>
      <c r="C56" s="36"/>
      <c r="D56" s="38"/>
      <c r="E56" s="36"/>
    </row>
    <row r="57" spans="1:5" s="1" customFormat="1" ht="12.75" customHeight="1">
      <c r="A57" s="30" t="s">
        <v>697</v>
      </c>
      <c r="B57" s="31"/>
      <c r="C57" s="36">
        <v>68961</v>
      </c>
      <c r="D57" s="38"/>
      <c r="E57" s="36">
        <v>61790</v>
      </c>
    </row>
    <row r="58" spans="1:5" s="1" customFormat="1" ht="12.75" customHeight="1">
      <c r="A58" s="30" t="s">
        <v>698</v>
      </c>
      <c r="B58" s="31"/>
      <c r="C58" s="36"/>
      <c r="D58" s="38"/>
      <c r="E58" s="36"/>
    </row>
    <row r="59" spans="1:5" s="1" customFormat="1" ht="12.75" customHeight="1">
      <c r="A59" s="30"/>
      <c r="B59" s="31" t="s">
        <v>655</v>
      </c>
      <c r="C59" s="36">
        <v>574</v>
      </c>
      <c r="D59" s="38"/>
      <c r="E59" s="36">
        <v>555</v>
      </c>
    </row>
    <row r="60" spans="1:5" s="1" customFormat="1" ht="12.75" customHeight="1">
      <c r="A60" s="30"/>
      <c r="B60" s="31" t="s">
        <v>654</v>
      </c>
      <c r="C60" s="36">
        <v>5919</v>
      </c>
      <c r="D60" s="38"/>
      <c r="E60" s="36">
        <v>1457</v>
      </c>
    </row>
    <row r="61" spans="1:5" s="1" customFormat="1" ht="12.75" customHeight="1">
      <c r="A61" s="30" t="s">
        <v>699</v>
      </c>
      <c r="B61" s="31"/>
      <c r="C61" s="36">
        <v>186620</v>
      </c>
      <c r="D61" s="38"/>
      <c r="E61" s="36">
        <v>165093</v>
      </c>
    </row>
    <row r="62" spans="1:5" s="29" customFormat="1" ht="9.75" customHeight="1">
      <c r="A62" s="23"/>
      <c r="B62" s="24"/>
      <c r="C62" s="39"/>
      <c r="D62" s="40"/>
      <c r="E62" s="39"/>
    </row>
    <row r="63" spans="1:5" s="29" customFormat="1" ht="12.75" customHeight="1">
      <c r="A63" s="23" t="s">
        <v>743</v>
      </c>
      <c r="B63" s="24"/>
      <c r="C63" s="27">
        <f>SUM(C57:C61)</f>
        <v>262074</v>
      </c>
      <c r="D63" s="28"/>
      <c r="E63" s="27">
        <f>SUM(E57:E61)</f>
        <v>228895</v>
      </c>
    </row>
    <row r="64" spans="1:5" s="1" customFormat="1" ht="12.75" customHeight="1">
      <c r="A64" s="30"/>
      <c r="B64" s="31"/>
      <c r="C64" s="32"/>
      <c r="D64" s="33"/>
      <c r="E64" s="32"/>
    </row>
    <row r="65" spans="1:5" s="29" customFormat="1" ht="12.75" customHeight="1">
      <c r="A65" s="23" t="s">
        <v>744</v>
      </c>
      <c r="B65" s="24"/>
      <c r="C65" s="41">
        <f>C63+C53</f>
        <v>573651</v>
      </c>
      <c r="D65" s="28"/>
      <c r="E65" s="41">
        <f>E63+E53</f>
        <v>535408</v>
      </c>
    </row>
    <row r="66" spans="1:4" s="1" customFormat="1" ht="12.75" customHeight="1" hidden="1">
      <c r="A66" s="30"/>
      <c r="B66" s="31"/>
      <c r="C66" s="42">
        <v>96990995</v>
      </c>
      <c r="D66" s="33"/>
    </row>
    <row r="67" spans="1:4" s="45" customFormat="1" ht="12.75" customHeight="1" hidden="1">
      <c r="A67" s="43" t="s">
        <v>700</v>
      </c>
      <c r="B67" s="33"/>
      <c r="C67" s="44"/>
      <c r="D67" s="33"/>
    </row>
    <row r="68" spans="1:4" s="45" customFormat="1" ht="12.75" customHeight="1" hidden="1">
      <c r="A68" s="46" t="s">
        <v>701</v>
      </c>
      <c r="B68" s="33"/>
      <c r="C68" s="44">
        <f>SUM(C58:C66)</f>
        <v>98019833</v>
      </c>
      <c r="D68" s="33"/>
    </row>
    <row r="69" spans="1:4" s="45" customFormat="1" ht="12.75" customHeight="1" hidden="1">
      <c r="A69" s="46" t="s">
        <v>702</v>
      </c>
      <c r="B69" s="33"/>
      <c r="C69" s="47"/>
      <c r="D69" s="33"/>
    </row>
    <row r="70" spans="1:4" s="45" customFormat="1" ht="12.75" customHeight="1" hidden="1">
      <c r="A70" s="46" t="s">
        <v>703</v>
      </c>
      <c r="B70" s="33"/>
      <c r="C70" s="48">
        <f>C68+C54</f>
        <v>98019833</v>
      </c>
      <c r="D70" s="33"/>
    </row>
    <row r="71" ht="12.75" customHeight="1">
      <c r="C71" s="1"/>
    </row>
    <row r="72" spans="1:3" ht="12.75">
      <c r="A72" s="80"/>
      <c r="C72" s="1"/>
    </row>
    <row r="73" ht="12.75">
      <c r="C73" s="1"/>
    </row>
    <row r="74" spans="3:5" ht="12.75">
      <c r="C74" s="1"/>
      <c r="E74" s="1"/>
    </row>
    <row r="75" spans="3:5" ht="12.75">
      <c r="C75" s="1"/>
      <c r="E75" s="1"/>
    </row>
    <row r="76" spans="3:5" ht="12.75">
      <c r="C76" s="1"/>
      <c r="E76" s="1"/>
    </row>
    <row r="77" spans="3:5" ht="12.75">
      <c r="C77" s="1"/>
      <c r="E77" s="1"/>
    </row>
    <row r="78" spans="3:5" ht="12.75">
      <c r="C78" s="1"/>
      <c r="E78" s="1"/>
    </row>
    <row r="79" spans="3:5" ht="12.75">
      <c r="C79" s="1"/>
      <c r="E79" s="1"/>
    </row>
    <row r="80" spans="3:5" ht="12.75">
      <c r="C80" s="1"/>
      <c r="E80" s="1"/>
    </row>
    <row r="81" spans="3:5" ht="12.75">
      <c r="C81" s="1"/>
      <c r="E81" s="1"/>
    </row>
    <row r="82" spans="3:5" ht="12.75">
      <c r="C82" s="1"/>
      <c r="E82" s="1"/>
    </row>
    <row r="83" spans="3:5" ht="12.75">
      <c r="C83" s="1"/>
      <c r="E83" s="1"/>
    </row>
    <row r="84" spans="3:5" ht="12.75">
      <c r="C84" s="1"/>
      <c r="E84" s="1"/>
    </row>
    <row r="85" spans="3:5" ht="12.75">
      <c r="C85" s="1"/>
      <c r="E85" s="1"/>
    </row>
    <row r="86" spans="3:5" ht="12.75">
      <c r="C86" s="1"/>
      <c r="E86" s="1"/>
    </row>
    <row r="87" spans="3:5" ht="12.75">
      <c r="C87" s="1"/>
      <c r="E87" s="1"/>
    </row>
    <row r="88" spans="3:5" ht="12.75">
      <c r="C88" s="1"/>
      <c r="E88" s="1"/>
    </row>
    <row r="89" spans="3:5" ht="12.75">
      <c r="C89" s="1"/>
      <c r="E89" s="1"/>
    </row>
    <row r="90" spans="3:5" ht="12.75">
      <c r="C90" s="1"/>
      <c r="E90" s="1"/>
    </row>
    <row r="91" spans="3:5" ht="12.75">
      <c r="C91" s="1"/>
      <c r="E91" s="1"/>
    </row>
    <row r="92" spans="3:5" ht="12.75">
      <c r="C92" s="1"/>
      <c r="E92" s="1"/>
    </row>
    <row r="93" spans="3:5" ht="12.75">
      <c r="C93" s="1"/>
      <c r="E93" s="1"/>
    </row>
    <row r="94" spans="3:5" ht="12.75">
      <c r="C94" s="1"/>
      <c r="E94" s="1"/>
    </row>
    <row r="95" spans="3:5" ht="12.75">
      <c r="C95" s="1"/>
      <c r="E95" s="1"/>
    </row>
    <row r="96" spans="3:5" ht="12.75">
      <c r="C96" s="1"/>
      <c r="E96" s="1"/>
    </row>
    <row r="97" spans="3:5" ht="12.75">
      <c r="C97" s="1"/>
      <c r="E97" s="1"/>
    </row>
    <row r="98" spans="3:5" ht="12.75">
      <c r="C98" s="1"/>
      <c r="E98" s="1"/>
    </row>
    <row r="99" spans="3:5" ht="12.75">
      <c r="C99" s="1"/>
      <c r="E99" s="1"/>
    </row>
    <row r="100" spans="3:5" ht="12.75">
      <c r="C100" s="1"/>
      <c r="E100" s="1"/>
    </row>
    <row r="101" spans="3:5" ht="12.75">
      <c r="C101" s="1"/>
      <c r="E101" s="1"/>
    </row>
    <row r="102" spans="3:5" ht="12.75">
      <c r="C102" s="1"/>
      <c r="E102" s="1"/>
    </row>
    <row r="103" spans="3:5" ht="12.75">
      <c r="C103" s="1"/>
      <c r="E103" s="1"/>
    </row>
    <row r="104" spans="3:5" ht="12.75">
      <c r="C104" s="1"/>
      <c r="E104" s="1"/>
    </row>
    <row r="105" spans="3:5" ht="12.75">
      <c r="C105" s="1"/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</sheetData>
  <printOptions horizontalCentered="1"/>
  <pageMargins left="0.7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zoomScale="85" zoomScaleNormal="85" workbookViewId="0" topLeftCell="B2">
      <selection activeCell="B29" sqref="B29"/>
    </sheetView>
  </sheetViews>
  <sheetFormatPr defaultColWidth="9.140625" defaultRowHeight="12.75"/>
  <cols>
    <col min="1" max="1" width="34.140625" style="2" hidden="1" customWidth="1"/>
    <col min="2" max="2" width="2.57421875" style="1" customWidth="1"/>
    <col min="3" max="3" width="75.7109375" style="2" customWidth="1"/>
    <col min="4" max="4" width="7.140625" style="1" customWidth="1"/>
    <col min="5" max="5" width="20.7109375" style="1" customWidth="1"/>
    <col min="6" max="8" width="20.7109375" style="1" hidden="1" customWidth="1"/>
    <col min="9" max="11" width="20.7109375" style="1" customWidth="1"/>
    <col min="12" max="15" width="9.140625" style="82" customWidth="1"/>
    <col min="16" max="16" width="5.421875" style="82" customWidth="1" collapsed="1"/>
    <col min="17" max="17" width="6.7109375" style="82" customWidth="1"/>
    <col min="18" max="18" width="7.57421875" style="82" customWidth="1"/>
    <col min="19" max="16384" width="9.140625" style="82" customWidth="1"/>
  </cols>
  <sheetData>
    <row r="1" spans="1:5" ht="12.75" hidden="1">
      <c r="A1" s="2" t="s">
        <v>666</v>
      </c>
      <c r="B1" s="1" t="s">
        <v>666</v>
      </c>
      <c r="C1" s="2" t="s">
        <v>666</v>
      </c>
      <c r="D1" s="1" t="s">
        <v>666</v>
      </c>
      <c r="E1" s="1" t="s">
        <v>604</v>
      </c>
    </row>
    <row r="2" spans="1:11" s="88" customFormat="1" ht="15.75" customHeight="1">
      <c r="A2" s="451"/>
      <c r="B2" s="452" t="str">
        <f>"University of Missouri - "&amp;RBN</f>
        <v>University of Missouri - University Hospital</v>
      </c>
      <c r="C2" s="453"/>
      <c r="D2" s="454"/>
      <c r="E2" s="454"/>
      <c r="F2" s="454"/>
      <c r="G2" s="454"/>
      <c r="H2" s="454"/>
      <c r="I2" s="454"/>
      <c r="J2" s="454"/>
      <c r="K2" s="454"/>
    </row>
    <row r="3" spans="1:11" s="92" customFormat="1" ht="15.75" customHeight="1">
      <c r="A3" s="10"/>
      <c r="B3" s="54" t="s">
        <v>605</v>
      </c>
      <c r="C3" s="455"/>
      <c r="D3" s="12"/>
      <c r="E3" s="12"/>
      <c r="F3" s="12"/>
      <c r="G3" s="12"/>
      <c r="H3" s="12"/>
      <c r="I3" s="12"/>
      <c r="J3" s="12"/>
      <c r="K3" s="12"/>
    </row>
    <row r="4" spans="2:15" ht="15.75" customHeight="1">
      <c r="B4" s="94" t="str">
        <f>"  As of "&amp;TEXT(L4,"MMMM DD, YYY")</f>
        <v>  As of June 30, 2006</v>
      </c>
      <c r="C4" s="456"/>
      <c r="D4" s="16"/>
      <c r="E4" s="16"/>
      <c r="F4" s="16"/>
      <c r="G4" s="16"/>
      <c r="H4" s="16"/>
      <c r="I4" s="16"/>
      <c r="J4" s="16"/>
      <c r="K4" s="16"/>
      <c r="L4" s="98" t="s">
        <v>777</v>
      </c>
      <c r="O4" s="99" t="s">
        <v>778</v>
      </c>
    </row>
    <row r="5" spans="2:12" ht="12.75" customHeight="1">
      <c r="B5" s="100"/>
      <c r="C5" s="456"/>
      <c r="D5" s="16"/>
      <c r="E5" s="16"/>
      <c r="F5" s="16"/>
      <c r="G5" s="16"/>
      <c r="H5" s="16"/>
      <c r="I5" s="16"/>
      <c r="J5" s="16"/>
      <c r="K5" s="16"/>
      <c r="L5" s="2"/>
    </row>
    <row r="6" spans="1:11" ht="15" customHeight="1">
      <c r="A6" s="22"/>
      <c r="B6" s="114"/>
      <c r="C6" s="29"/>
      <c r="D6" s="115"/>
      <c r="E6" s="116" t="s">
        <v>495</v>
      </c>
      <c r="F6" s="116"/>
      <c r="G6" s="116"/>
      <c r="H6" s="116"/>
      <c r="I6" s="116"/>
      <c r="J6" s="116"/>
      <c r="K6" s="116" t="s">
        <v>495</v>
      </c>
    </row>
    <row r="7" spans="1:11" ht="12.75">
      <c r="A7" s="22"/>
      <c r="B7" s="121"/>
      <c r="C7" s="122"/>
      <c r="D7" s="123"/>
      <c r="E7" s="457" t="s">
        <v>606</v>
      </c>
      <c r="F7" s="457"/>
      <c r="G7" s="457"/>
      <c r="H7" s="457"/>
      <c r="I7" s="124" t="s">
        <v>501</v>
      </c>
      <c r="J7" s="124" t="s">
        <v>607</v>
      </c>
      <c r="K7" s="124" t="str">
        <f>TEXT(L4,"MMMM DD, YYY")</f>
        <v>June 30, 2006</v>
      </c>
    </row>
    <row r="8" spans="1:19" ht="12.75" customHeight="1">
      <c r="A8" s="22"/>
      <c r="B8" s="23" t="s">
        <v>608</v>
      </c>
      <c r="C8" s="125"/>
      <c r="D8" s="24"/>
      <c r="E8" s="27"/>
      <c r="F8" s="27"/>
      <c r="G8" s="27"/>
      <c r="H8" s="27"/>
      <c r="I8" s="27"/>
      <c r="J8" s="27"/>
      <c r="K8" s="27"/>
      <c r="L8" s="2"/>
      <c r="M8" s="458"/>
      <c r="N8" s="458"/>
      <c r="O8" s="458"/>
      <c r="P8" s="458"/>
      <c r="Q8" s="459"/>
      <c r="R8" s="459"/>
      <c r="S8" s="459"/>
    </row>
    <row r="9" spans="1:19" ht="12.75" customHeight="1">
      <c r="A9" s="1" t="s">
        <v>609</v>
      </c>
      <c r="B9" s="30"/>
      <c r="C9" s="126" t="s">
        <v>610</v>
      </c>
      <c r="D9" s="31"/>
      <c r="E9" s="34">
        <v>253458691.4</v>
      </c>
      <c r="F9" s="34">
        <v>11035175.41</v>
      </c>
      <c r="G9" s="34"/>
      <c r="H9" s="34">
        <v>6853505.09</v>
      </c>
      <c r="I9" s="34">
        <f>F9-G9+H9</f>
        <v>17888680.5</v>
      </c>
      <c r="J9" s="34">
        <v>-6863301.86</v>
      </c>
      <c r="K9" s="34">
        <f aca="true" t="shared" si="0" ref="K9:K16">E9+I9+J9</f>
        <v>264484070.03999996</v>
      </c>
      <c r="L9" s="2"/>
      <c r="M9" s="458"/>
      <c r="N9" s="458"/>
      <c r="O9" s="458"/>
      <c r="P9" s="458"/>
      <c r="Q9" s="1"/>
      <c r="R9" s="1"/>
      <c r="S9" s="459"/>
    </row>
    <row r="10" spans="1:19" ht="12.75" customHeight="1">
      <c r="A10" s="1" t="s">
        <v>611</v>
      </c>
      <c r="B10" s="460"/>
      <c r="C10" s="126" t="s">
        <v>1024</v>
      </c>
      <c r="D10" s="31"/>
      <c r="E10" s="36">
        <v>3973756.8</v>
      </c>
      <c r="F10" s="36"/>
      <c r="G10" s="36"/>
      <c r="H10" s="36"/>
      <c r="I10" s="36">
        <v>1020000</v>
      </c>
      <c r="J10" s="36">
        <v>-20909</v>
      </c>
      <c r="K10" s="36">
        <f t="shared" si="0"/>
        <v>4972847.8</v>
      </c>
      <c r="L10" s="2"/>
      <c r="M10" s="458"/>
      <c r="N10" s="458"/>
      <c r="O10" s="458"/>
      <c r="P10" s="458"/>
      <c r="Q10" s="459"/>
      <c r="R10" s="459"/>
      <c r="S10" s="459"/>
    </row>
    <row r="11" spans="1:19" ht="12.75" customHeight="1">
      <c r="A11" s="1" t="s">
        <v>612</v>
      </c>
      <c r="B11" s="30"/>
      <c r="C11" s="126" t="s">
        <v>1027</v>
      </c>
      <c r="D11" s="31"/>
      <c r="E11" s="36">
        <v>2348772.82</v>
      </c>
      <c r="F11" s="36">
        <v>57604.25</v>
      </c>
      <c r="G11" s="36"/>
      <c r="H11" s="36">
        <v>17393.31</v>
      </c>
      <c r="I11" s="36">
        <f>F11-G11+H11</f>
        <v>74997.56</v>
      </c>
      <c r="J11" s="36">
        <v>-35726</v>
      </c>
      <c r="K11" s="36">
        <f t="shared" si="0"/>
        <v>2388044.38</v>
      </c>
      <c r="L11" s="2"/>
      <c r="M11" s="458"/>
      <c r="N11" s="458"/>
      <c r="O11" s="458"/>
      <c r="P11" s="458"/>
      <c r="Q11" s="1"/>
      <c r="R11" s="1"/>
      <c r="S11" s="459"/>
    </row>
    <row r="12" spans="1:19" ht="12.75" customHeight="1">
      <c r="A12" s="126" t="s">
        <v>613</v>
      </c>
      <c r="B12" s="460"/>
      <c r="C12" s="126" t="s">
        <v>614</v>
      </c>
      <c r="D12" s="31"/>
      <c r="E12" s="36">
        <v>179370079.13</v>
      </c>
      <c r="F12" s="36">
        <f>13982816.44-945471</f>
        <v>13037345.44</v>
      </c>
      <c r="G12" s="36"/>
      <c r="H12" s="36">
        <v>5532491.97</v>
      </c>
      <c r="I12" s="36">
        <f>F12-G12+H12</f>
        <v>18569837.41</v>
      </c>
      <c r="J12" s="36">
        <f>-11725799.23+1090178</f>
        <v>-10635621.23</v>
      </c>
      <c r="K12" s="36">
        <f t="shared" si="0"/>
        <v>187304295.31</v>
      </c>
      <c r="L12" s="2"/>
      <c r="M12" s="458"/>
      <c r="N12" s="458"/>
      <c r="O12" s="458"/>
      <c r="P12" s="458"/>
      <c r="Q12" s="1"/>
      <c r="R12" s="1"/>
      <c r="S12" s="459"/>
    </row>
    <row r="13" spans="1:19" ht="12.75" customHeight="1">
      <c r="A13" s="126" t="s">
        <v>615</v>
      </c>
      <c r="B13" s="460"/>
      <c r="C13" s="126" t="s">
        <v>616</v>
      </c>
      <c r="D13" s="31"/>
      <c r="E13" s="36">
        <v>0</v>
      </c>
      <c r="F13" s="36"/>
      <c r="G13" s="36"/>
      <c r="H13" s="36"/>
      <c r="I13" s="36">
        <v>0</v>
      </c>
      <c r="J13" s="36">
        <v>0</v>
      </c>
      <c r="K13" s="36">
        <f t="shared" si="0"/>
        <v>0</v>
      </c>
      <c r="L13" s="2"/>
      <c r="M13" s="458"/>
      <c r="N13" s="458"/>
      <c r="O13" s="458"/>
      <c r="P13" s="458"/>
      <c r="Q13" s="459"/>
      <c r="R13" s="459"/>
      <c r="S13" s="459"/>
    </row>
    <row r="14" spans="1:19" ht="12.75" customHeight="1">
      <c r="A14" s="126" t="s">
        <v>617</v>
      </c>
      <c r="B14" s="460"/>
      <c r="C14" s="126" t="s">
        <v>618</v>
      </c>
      <c r="D14" s="31"/>
      <c r="E14" s="36">
        <v>0</v>
      </c>
      <c r="F14" s="36"/>
      <c r="G14" s="36"/>
      <c r="H14" s="36"/>
      <c r="I14" s="36">
        <v>0</v>
      </c>
      <c r="J14" s="36">
        <v>0</v>
      </c>
      <c r="K14" s="36">
        <f t="shared" si="0"/>
        <v>0</v>
      </c>
      <c r="L14" s="2"/>
      <c r="M14" s="458"/>
      <c r="N14" s="458"/>
      <c r="O14" s="458"/>
      <c r="P14" s="458"/>
      <c r="Q14" s="459"/>
      <c r="R14" s="459"/>
      <c r="S14" s="459"/>
    </row>
    <row r="15" spans="1:19" ht="12.75" customHeight="1">
      <c r="A15" s="126" t="s">
        <v>619</v>
      </c>
      <c r="B15" s="460"/>
      <c r="C15" s="126" t="s">
        <v>620</v>
      </c>
      <c r="D15" s="31"/>
      <c r="E15" s="36">
        <v>0</v>
      </c>
      <c r="F15" s="36"/>
      <c r="G15" s="36"/>
      <c r="H15" s="36"/>
      <c r="I15" s="36">
        <v>0</v>
      </c>
      <c r="J15" s="36">
        <v>0</v>
      </c>
      <c r="K15" s="36">
        <f t="shared" si="0"/>
        <v>0</v>
      </c>
      <c r="L15" s="2"/>
      <c r="M15" s="458"/>
      <c r="N15" s="458"/>
      <c r="O15" s="458"/>
      <c r="P15" s="458"/>
      <c r="Q15" s="459"/>
      <c r="R15" s="459"/>
      <c r="S15" s="459"/>
    </row>
    <row r="16" spans="1:16" ht="12.75" customHeight="1">
      <c r="A16" s="126" t="s">
        <v>621</v>
      </c>
      <c r="B16" s="460"/>
      <c r="C16" s="126" t="s">
        <v>622</v>
      </c>
      <c r="D16" s="31"/>
      <c r="E16" s="36">
        <v>15041804.96</v>
      </c>
      <c r="F16" s="36"/>
      <c r="G16" s="36">
        <f>14946612.66+945471</f>
        <v>15892083.66</v>
      </c>
      <c r="H16" s="36">
        <v>0</v>
      </c>
      <c r="I16" s="36">
        <f>G16+G9+G11+G12</f>
        <v>15892083.66</v>
      </c>
      <c r="J16" s="36">
        <f>H16-H9-H11-H12</f>
        <v>-12403390.37</v>
      </c>
      <c r="K16" s="36">
        <f t="shared" si="0"/>
        <v>18530498.25</v>
      </c>
      <c r="L16" s="2"/>
      <c r="M16" s="458"/>
      <c r="N16" s="458"/>
      <c r="O16" s="458"/>
      <c r="P16" s="458"/>
    </row>
    <row r="17" spans="1:16" s="133" customFormat="1" ht="12.75" customHeight="1">
      <c r="A17" s="125" t="s">
        <v>666</v>
      </c>
      <c r="B17" s="23"/>
      <c r="C17" s="125"/>
      <c r="D17" s="24"/>
      <c r="E17" s="39"/>
      <c r="F17" s="39"/>
      <c r="G17" s="39"/>
      <c r="H17" s="39"/>
      <c r="I17" s="39"/>
      <c r="J17" s="39"/>
      <c r="K17" s="39"/>
      <c r="L17" s="22"/>
      <c r="M17" s="461"/>
      <c r="N17" s="461"/>
      <c r="O17" s="461"/>
      <c r="P17" s="461"/>
    </row>
    <row r="18" spans="1:16" s="133" customFormat="1" ht="12.75" customHeight="1">
      <c r="A18" s="125" t="s">
        <v>666</v>
      </c>
      <c r="B18" s="23" t="s">
        <v>623</v>
      </c>
      <c r="C18" s="125"/>
      <c r="D18" s="24"/>
      <c r="E18" s="39">
        <f>E16+E15+E14+E13+E12+E11+E10+E9</f>
        <v>454193105.11</v>
      </c>
      <c r="F18" s="39"/>
      <c r="G18" s="39"/>
      <c r="H18" s="39"/>
      <c r="I18" s="39">
        <f>I16+I15+I14+I13+I12+I11+I10+I9</f>
        <v>53445599.13</v>
      </c>
      <c r="J18" s="39">
        <f>J16+J15+J14+J13+J12+J11+J10+J9</f>
        <v>-29958948.46</v>
      </c>
      <c r="K18" s="39">
        <f>K16+K15+K14+K13+K12+K11+K10+K9</f>
        <v>477679755.78</v>
      </c>
      <c r="L18" s="22"/>
      <c r="M18" s="461"/>
      <c r="N18" s="461"/>
      <c r="O18" s="461"/>
      <c r="P18" s="461"/>
    </row>
    <row r="19" spans="1:16" s="133" customFormat="1" ht="12.75" customHeight="1">
      <c r="A19" s="125" t="s">
        <v>666</v>
      </c>
      <c r="B19" s="23"/>
      <c r="C19" s="125"/>
      <c r="D19" s="24"/>
      <c r="E19" s="39"/>
      <c r="F19" s="39"/>
      <c r="G19" s="39"/>
      <c r="H19" s="39"/>
      <c r="I19" s="39"/>
      <c r="J19" s="39"/>
      <c r="K19" s="39"/>
      <c r="L19" s="22"/>
      <c r="M19" s="461"/>
      <c r="N19" s="461"/>
      <c r="O19" s="461"/>
      <c r="P19" s="461"/>
    </row>
    <row r="20" spans="1:16" s="133" customFormat="1" ht="12.75" customHeight="1">
      <c r="A20" s="125" t="s">
        <v>666</v>
      </c>
      <c r="B20" s="23" t="s">
        <v>624</v>
      </c>
      <c r="C20" s="125"/>
      <c r="D20" s="24"/>
      <c r="E20" s="39"/>
      <c r="F20" s="39"/>
      <c r="G20" s="39"/>
      <c r="H20" s="39"/>
      <c r="I20" s="39"/>
      <c r="J20" s="39"/>
      <c r="K20" s="39"/>
      <c r="L20" s="22"/>
      <c r="M20" s="461"/>
      <c r="N20" s="461"/>
      <c r="O20" s="461"/>
      <c r="P20" s="461"/>
    </row>
    <row r="21" spans="1:16" ht="12.75" customHeight="1">
      <c r="A21" s="126" t="s">
        <v>625</v>
      </c>
      <c r="B21" s="30"/>
      <c r="C21" s="126" t="s">
        <v>610</v>
      </c>
      <c r="D21" s="31"/>
      <c r="E21" s="462">
        <v>110381801.82</v>
      </c>
      <c r="F21" s="36"/>
      <c r="G21" s="36"/>
      <c r="H21" s="36">
        <v>8723660.3627</v>
      </c>
      <c r="I21" s="36">
        <f>H21</f>
        <v>8723660.3627</v>
      </c>
      <c r="J21" s="36">
        <v>-5578734</v>
      </c>
      <c r="K21" s="36">
        <f>E21+I21+J21</f>
        <v>113526728.1827</v>
      </c>
      <c r="L21" s="2"/>
      <c r="M21" s="458"/>
      <c r="N21" s="458"/>
      <c r="O21" s="458"/>
      <c r="P21" s="458"/>
    </row>
    <row r="22" spans="1:16" ht="12.75" customHeight="1">
      <c r="A22" s="126" t="s">
        <v>626</v>
      </c>
      <c r="B22" s="30"/>
      <c r="C22" s="126" t="s">
        <v>1027</v>
      </c>
      <c r="D22" s="31"/>
      <c r="E22" s="462">
        <v>989770.55</v>
      </c>
      <c r="F22" s="36"/>
      <c r="G22" s="36"/>
      <c r="H22" s="36"/>
      <c r="I22" s="36">
        <v>127319.3296</v>
      </c>
      <c r="J22" s="36">
        <v>-35726</v>
      </c>
      <c r="K22" s="36">
        <f>E22+I22+J22</f>
        <v>1081363.8796</v>
      </c>
      <c r="L22" s="2"/>
      <c r="M22" s="458"/>
      <c r="N22" s="458"/>
      <c r="O22" s="458"/>
      <c r="P22" s="458"/>
    </row>
    <row r="23" spans="1:16" ht="12.75" customHeight="1">
      <c r="A23" s="126" t="s">
        <v>627</v>
      </c>
      <c r="B23" s="30"/>
      <c r="C23" s="126" t="s">
        <v>614</v>
      </c>
      <c r="D23" s="31"/>
      <c r="E23" s="462">
        <v>109959779.35</v>
      </c>
      <c r="F23" s="36"/>
      <c r="G23" s="36"/>
      <c r="H23" s="36">
        <v>21033616.2177</v>
      </c>
      <c r="I23" s="36">
        <f>H23-314849</f>
        <v>20718767.2177</v>
      </c>
      <c r="J23" s="36">
        <f>-10097207.8+18150.1</f>
        <v>-10079057.700000001</v>
      </c>
      <c r="K23" s="36">
        <f>E23+I23+J23</f>
        <v>120599488.8677</v>
      </c>
      <c r="L23" s="2"/>
      <c r="M23" s="458"/>
      <c r="N23" s="458"/>
      <c r="O23" s="458"/>
      <c r="P23" s="458"/>
    </row>
    <row r="24" spans="1:16" ht="12.75" customHeight="1">
      <c r="A24" s="1"/>
      <c r="B24" s="30"/>
      <c r="C24" s="126"/>
      <c r="D24" s="31"/>
      <c r="E24" s="36"/>
      <c r="F24" s="36"/>
      <c r="G24" s="36"/>
      <c r="H24" s="36"/>
      <c r="I24" s="36"/>
      <c r="J24" s="36"/>
      <c r="K24" s="36"/>
      <c r="L24" s="2"/>
      <c r="M24" s="458"/>
      <c r="N24" s="458"/>
      <c r="O24" s="458"/>
      <c r="P24" s="458"/>
    </row>
    <row r="25" spans="1:16" s="133" customFormat="1" ht="12.75" customHeight="1">
      <c r="A25" s="29"/>
      <c r="B25" s="23" t="s">
        <v>628</v>
      </c>
      <c r="C25" s="125"/>
      <c r="D25" s="24"/>
      <c r="E25" s="39">
        <f>E21+E22+E23</f>
        <v>221331351.71999997</v>
      </c>
      <c r="F25" s="39"/>
      <c r="G25" s="39"/>
      <c r="H25" s="39"/>
      <c r="I25" s="39">
        <f>I21+I22+I23</f>
        <v>29569746.910000004</v>
      </c>
      <c r="J25" s="39">
        <f>J21+J22+J23</f>
        <v>-15693517.700000001</v>
      </c>
      <c r="K25" s="39">
        <f>K21+K22+K23</f>
        <v>235207580.93</v>
      </c>
      <c r="L25" s="22"/>
      <c r="M25" s="461"/>
      <c r="N25" s="461"/>
      <c r="O25" s="461"/>
      <c r="P25" s="461"/>
    </row>
    <row r="26" spans="1:16" ht="12.75" customHeight="1">
      <c r="A26" s="1"/>
      <c r="B26" s="30"/>
      <c r="C26" s="126"/>
      <c r="D26" s="31"/>
      <c r="E26" s="36"/>
      <c r="F26" s="36"/>
      <c r="G26" s="36"/>
      <c r="H26" s="36"/>
      <c r="I26" s="36"/>
      <c r="J26" s="36"/>
      <c r="K26" s="36"/>
      <c r="L26" s="2"/>
      <c r="M26" s="458"/>
      <c r="N26" s="458"/>
      <c r="O26" s="458"/>
      <c r="P26" s="458"/>
    </row>
    <row r="27" spans="1:16" ht="12.75" customHeight="1">
      <c r="A27" s="29"/>
      <c r="B27" s="23" t="s">
        <v>629</v>
      </c>
      <c r="C27" s="125"/>
      <c r="D27" s="24"/>
      <c r="E27" s="41">
        <f>E18-E25</f>
        <v>232861753.39000005</v>
      </c>
      <c r="F27" s="41"/>
      <c r="G27" s="41"/>
      <c r="H27" s="41"/>
      <c r="I27" s="41">
        <f>I18-I25</f>
        <v>23875852.22</v>
      </c>
      <c r="J27" s="41">
        <f>J18-J25</f>
        <v>-14265430.76</v>
      </c>
      <c r="K27" s="41">
        <f>K18-K25</f>
        <v>242472174.84999996</v>
      </c>
      <c r="L27" s="2"/>
      <c r="M27" s="458"/>
      <c r="N27" s="458"/>
      <c r="O27" s="458"/>
      <c r="P27" s="458"/>
    </row>
    <row r="28" spans="12:16" ht="12.75">
      <c r="L28" s="2"/>
      <c r="M28" s="458"/>
      <c r="N28" s="458"/>
      <c r="O28" s="458"/>
      <c r="P28" s="458"/>
    </row>
    <row r="29" ht="12.75">
      <c r="L29" s="2"/>
    </row>
    <row r="30" ht="12.75">
      <c r="L30" s="2"/>
    </row>
    <row r="63" spans="5:8" ht="12.75">
      <c r="E63" s="463"/>
      <c r="F63" s="463"/>
      <c r="G63" s="463"/>
      <c r="H63" s="463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xSplit="1" ySplit="6" topLeftCell="B7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D36" sqref="D36"/>
    </sheetView>
  </sheetViews>
  <sheetFormatPr defaultColWidth="9.7109375" defaultRowHeight="12.75"/>
  <cols>
    <col min="1" max="1" width="77.7109375" style="467" customWidth="1"/>
    <col min="2" max="3" width="15.7109375" style="467" customWidth="1"/>
    <col min="4" max="4" width="15.28125" style="467" bestFit="1" customWidth="1"/>
    <col min="5" max="5" width="17.00390625" style="467" bestFit="1" customWidth="1"/>
    <col min="6" max="6" width="15.7109375" style="82" customWidth="1"/>
    <col min="7" max="7" width="15.28125" style="82" hidden="1" customWidth="1"/>
    <col min="8" max="8" width="15.7109375" style="509" customWidth="1"/>
    <col min="9" max="9" width="1.8515625" style="467" customWidth="1"/>
    <col min="10" max="10" width="17.00390625" style="82" customWidth="1"/>
    <col min="11" max="11" width="13.421875" style="458" customWidth="1"/>
    <col min="12" max="12" width="9.7109375" style="467" customWidth="1"/>
    <col min="13" max="13" width="14.7109375" style="467" customWidth="1"/>
    <col min="14" max="16384" width="9.7109375" style="467" customWidth="1"/>
  </cols>
  <sheetData>
    <row r="1" spans="1:8" ht="15.75" customHeight="1">
      <c r="A1" s="464" t="s">
        <v>630</v>
      </c>
      <c r="B1" s="465"/>
      <c r="C1" s="465"/>
      <c r="D1" s="465"/>
      <c r="E1" s="465"/>
      <c r="F1" s="465"/>
      <c r="G1" s="465"/>
      <c r="H1" s="466"/>
    </row>
    <row r="2" spans="1:8" ht="15.75" customHeight="1">
      <c r="A2" s="357" t="s">
        <v>631</v>
      </c>
      <c r="B2" s="370"/>
      <c r="C2" s="370"/>
      <c r="D2" s="370"/>
      <c r="E2" s="370"/>
      <c r="F2" s="370"/>
      <c r="G2" s="370"/>
      <c r="H2" s="468"/>
    </row>
    <row r="3" spans="1:8" ht="15.75" customHeight="1">
      <c r="A3" s="469" t="s">
        <v>632</v>
      </c>
      <c r="B3" s="470"/>
      <c r="C3" s="370"/>
      <c r="D3" s="370"/>
      <c r="E3" s="370"/>
      <c r="F3" s="370"/>
      <c r="G3" s="370"/>
      <c r="H3" s="468"/>
    </row>
    <row r="4" spans="1:8" ht="12.75" customHeight="1">
      <c r="A4" s="471"/>
      <c r="B4" s="472"/>
      <c r="C4" s="473"/>
      <c r="D4" s="473"/>
      <c r="E4" s="473"/>
      <c r="F4" s="473"/>
      <c r="G4" s="473"/>
      <c r="H4" s="474"/>
    </row>
    <row r="5" spans="1:11" s="82" customFormat="1" ht="15" customHeight="1">
      <c r="A5" s="475" t="s">
        <v>633</v>
      </c>
      <c r="B5" s="476" t="s">
        <v>634</v>
      </c>
      <c r="C5" s="477" t="s">
        <v>495</v>
      </c>
      <c r="D5" s="476"/>
      <c r="E5" s="478"/>
      <c r="F5" s="476"/>
      <c r="G5" s="477"/>
      <c r="H5" s="479" t="s">
        <v>495</v>
      </c>
      <c r="I5" s="480"/>
      <c r="J5" s="480"/>
      <c r="K5" s="458"/>
    </row>
    <row r="6" spans="1:10" ht="12.75" customHeight="1">
      <c r="A6" s="481" t="s">
        <v>633</v>
      </c>
      <c r="B6" s="482" t="s">
        <v>635</v>
      </c>
      <c r="C6" s="483">
        <v>38534</v>
      </c>
      <c r="D6" s="484" t="s">
        <v>501</v>
      </c>
      <c r="E6" s="485" t="s">
        <v>636</v>
      </c>
      <c r="F6" s="482" t="s">
        <v>637</v>
      </c>
      <c r="G6" s="486" t="s">
        <v>638</v>
      </c>
      <c r="H6" s="487">
        <v>38898</v>
      </c>
      <c r="I6" s="488"/>
      <c r="J6" s="489"/>
    </row>
    <row r="7" spans="1:10" ht="12.75" customHeight="1">
      <c r="A7" s="490" t="s">
        <v>639</v>
      </c>
      <c r="B7" s="491" t="s">
        <v>640</v>
      </c>
      <c r="C7" s="491"/>
      <c r="D7" s="491"/>
      <c r="E7" s="491"/>
      <c r="F7" s="491"/>
      <c r="G7" s="491"/>
      <c r="H7" s="492"/>
      <c r="I7" s="488"/>
      <c r="J7" s="489"/>
    </row>
    <row r="8" spans="1:11" s="82" customFormat="1" ht="12.75" customHeight="1">
      <c r="A8" s="493"/>
      <c r="B8" s="494"/>
      <c r="C8" s="494"/>
      <c r="D8" s="494"/>
      <c r="E8" s="494"/>
      <c r="F8" s="494"/>
      <c r="G8" s="494"/>
      <c r="H8" s="495"/>
      <c r="I8" s="480"/>
      <c r="J8" s="489"/>
      <c r="K8" s="458"/>
    </row>
    <row r="9" spans="1:10" ht="12.75" customHeight="1">
      <c r="A9" s="496" t="s">
        <v>641</v>
      </c>
      <c r="B9" s="497"/>
      <c r="C9" s="494"/>
      <c r="D9" s="498"/>
      <c r="E9" s="494"/>
      <c r="F9" s="494"/>
      <c r="G9" s="494"/>
      <c r="H9" s="499"/>
      <c r="I9" s="488"/>
      <c r="J9" s="489"/>
    </row>
    <row r="10" spans="1:10" ht="12.75" customHeight="1">
      <c r="A10" s="496" t="s">
        <v>642</v>
      </c>
      <c r="B10" s="501">
        <v>135990000</v>
      </c>
      <c r="C10" s="500">
        <v>107655000</v>
      </c>
      <c r="D10" s="501">
        <v>0</v>
      </c>
      <c r="E10" s="500">
        <v>-106215000</v>
      </c>
      <c r="F10" s="500">
        <v>1440000</v>
      </c>
      <c r="G10" s="500">
        <v>0</v>
      </c>
      <c r="H10" s="501">
        <f>C10+D10+E10-F10</f>
        <v>0</v>
      </c>
      <c r="J10" s="502"/>
    </row>
    <row r="11" spans="1:8" ht="12.75" customHeight="1">
      <c r="A11" s="496"/>
      <c r="B11" s="504"/>
      <c r="C11" s="503"/>
      <c r="D11" s="504"/>
      <c r="E11" s="503"/>
      <c r="F11" s="503"/>
      <c r="G11" s="503"/>
      <c r="H11" s="504"/>
    </row>
    <row r="12" spans="1:8" ht="12.75" customHeight="1">
      <c r="A12" s="496" t="s">
        <v>643</v>
      </c>
      <c r="B12" s="504"/>
      <c r="C12" s="503"/>
      <c r="D12" s="504"/>
      <c r="E12" s="503"/>
      <c r="F12" s="503"/>
      <c r="G12" s="503"/>
      <c r="H12" s="504"/>
    </row>
    <row r="13" spans="1:10" ht="12.75" customHeight="1">
      <c r="A13" s="496" t="s">
        <v>644</v>
      </c>
      <c r="B13" s="504">
        <v>68990000</v>
      </c>
      <c r="C13" s="503">
        <v>57545000</v>
      </c>
      <c r="D13" s="504">
        <v>0</v>
      </c>
      <c r="E13" s="503">
        <v>-55470000</v>
      </c>
      <c r="F13" s="503">
        <v>2075000</v>
      </c>
      <c r="G13" s="503">
        <v>0</v>
      </c>
      <c r="H13" s="504">
        <f>C13+D13+E13-F13</f>
        <v>0</v>
      </c>
      <c r="J13" s="502"/>
    </row>
    <row r="14" spans="1:10" ht="12.75" customHeight="1">
      <c r="A14" s="496"/>
      <c r="B14" s="504"/>
      <c r="C14" s="503"/>
      <c r="D14" s="504"/>
      <c r="E14" s="503"/>
      <c r="F14" s="503"/>
      <c r="G14" s="503"/>
      <c r="H14" s="504"/>
      <c r="J14" s="502"/>
    </row>
    <row r="15" spans="1:10" ht="12.75" customHeight="1">
      <c r="A15" s="496" t="s">
        <v>645</v>
      </c>
      <c r="B15" s="504"/>
      <c r="C15" s="503"/>
      <c r="D15" s="504"/>
      <c r="E15" s="503"/>
      <c r="F15" s="503"/>
      <c r="G15" s="503"/>
      <c r="H15" s="504"/>
      <c r="J15" s="502"/>
    </row>
    <row r="16" spans="1:10" ht="12.75" customHeight="1">
      <c r="A16" s="505" t="s">
        <v>653</v>
      </c>
      <c r="B16" s="504">
        <v>161285000</v>
      </c>
      <c r="C16" s="503">
        <v>0</v>
      </c>
      <c r="D16" s="503">
        <f>104575000+56710000</f>
        <v>161285000</v>
      </c>
      <c r="E16" s="503">
        <v>0</v>
      </c>
      <c r="F16" s="503">
        <v>0</v>
      </c>
      <c r="G16" s="506"/>
      <c r="H16" s="503">
        <f>C16+D16+E16-F16</f>
        <v>161285000</v>
      </c>
      <c r="J16" s="502"/>
    </row>
    <row r="17" spans="1:8" ht="12.75" customHeight="1">
      <c r="A17" s="496"/>
      <c r="B17" s="504"/>
      <c r="C17" s="503"/>
      <c r="D17" s="504"/>
      <c r="E17" s="503"/>
      <c r="F17" s="503"/>
      <c r="G17" s="503"/>
      <c r="H17" s="504"/>
    </row>
    <row r="18" spans="1:10" ht="12.75" customHeight="1">
      <c r="A18" s="507" t="s">
        <v>646</v>
      </c>
      <c r="B18" s="504">
        <v>0</v>
      </c>
      <c r="C18" s="503">
        <v>-1152006</v>
      </c>
      <c r="D18" s="504">
        <v>8606837</v>
      </c>
      <c r="E18" s="503">
        <f>1120478+31528</f>
        <v>1152006</v>
      </c>
      <c r="F18" s="503">
        <v>176131</v>
      </c>
      <c r="G18" s="503"/>
      <c r="H18" s="504">
        <f>C18+D18+E18-F18</f>
        <v>8430706</v>
      </c>
      <c r="J18" s="502"/>
    </row>
    <row r="19" spans="1:10" ht="12.75" customHeight="1">
      <c r="A19" s="507" t="s">
        <v>647</v>
      </c>
      <c r="B19" s="504"/>
      <c r="C19" s="503">
        <v>-666976</v>
      </c>
      <c r="D19" s="504"/>
      <c r="E19" s="504">
        <f>-8991672+61432+605544</f>
        <v>-8324696</v>
      </c>
      <c r="F19" s="503">
        <v>-182864</v>
      </c>
      <c r="G19" s="503"/>
      <c r="H19" s="504">
        <f>C19+D19+E19-F19</f>
        <v>-8808808</v>
      </c>
      <c r="J19" s="502"/>
    </row>
    <row r="20" spans="1:8" ht="12.75" customHeight="1">
      <c r="A20" s="496" t="s">
        <v>633</v>
      </c>
      <c r="B20" s="504" t="s">
        <v>640</v>
      </c>
      <c r="C20" s="503"/>
      <c r="D20" s="504"/>
      <c r="E20" s="504"/>
      <c r="F20" s="503"/>
      <c r="G20" s="503"/>
      <c r="H20" s="504"/>
    </row>
    <row r="21" spans="1:11" s="515" customFormat="1" ht="12.75" customHeight="1">
      <c r="A21" s="508" t="s">
        <v>648</v>
      </c>
      <c r="B21" s="513">
        <f>SUM(B9:B20)</f>
        <v>366265000</v>
      </c>
      <c r="C21" s="514">
        <f aca="true" t="shared" si="0" ref="C21:H21">SUM(C9:C20)</f>
        <v>163381018</v>
      </c>
      <c r="D21" s="513">
        <f t="shared" si="0"/>
        <v>169891837</v>
      </c>
      <c r="E21" s="513">
        <f t="shared" si="0"/>
        <v>-168857690</v>
      </c>
      <c r="F21" s="514">
        <f t="shared" si="0"/>
        <v>3508267</v>
      </c>
      <c r="G21" s="513">
        <f t="shared" si="0"/>
        <v>0</v>
      </c>
      <c r="H21" s="513">
        <f t="shared" si="0"/>
        <v>160906898</v>
      </c>
      <c r="J21" s="516">
        <f>C21+D21+E21-F21</f>
        <v>160906898</v>
      </c>
      <c r="K21" s="461"/>
    </row>
    <row r="22" spans="1:8" ht="12.75" customHeight="1">
      <c r="A22" s="508"/>
      <c r="B22" s="504"/>
      <c r="C22" s="503"/>
      <c r="D22" s="504"/>
      <c r="E22" s="504"/>
      <c r="F22" s="503"/>
      <c r="G22" s="503"/>
      <c r="H22" s="504"/>
    </row>
    <row r="23" spans="1:8" ht="12.75" customHeight="1">
      <c r="A23" s="508" t="s">
        <v>649</v>
      </c>
      <c r="B23" s="504"/>
      <c r="C23" s="503"/>
      <c r="D23" s="504"/>
      <c r="E23" s="504"/>
      <c r="F23" s="503"/>
      <c r="G23" s="503"/>
      <c r="H23" s="504"/>
    </row>
    <row r="24" spans="1:8" ht="12.75" customHeight="1">
      <c r="A24" s="508"/>
      <c r="B24" s="504"/>
      <c r="C24" s="503"/>
      <c r="D24" s="504"/>
      <c r="E24" s="504"/>
      <c r="F24" s="503"/>
      <c r="G24" s="503"/>
      <c r="H24" s="504"/>
    </row>
    <row r="25" spans="1:8" ht="12.75" customHeight="1">
      <c r="A25" s="496" t="s">
        <v>650</v>
      </c>
      <c r="B25" s="504" t="s">
        <v>640</v>
      </c>
      <c r="C25" s="503"/>
      <c r="D25" s="504"/>
      <c r="E25" s="504"/>
      <c r="F25" s="503"/>
      <c r="G25" s="503"/>
      <c r="H25" s="504"/>
    </row>
    <row r="26" spans="1:10" ht="12.75" customHeight="1">
      <c r="A26" s="496" t="s">
        <v>651</v>
      </c>
      <c r="B26" s="504">
        <v>11975000</v>
      </c>
      <c r="C26" s="503">
        <v>10170681</v>
      </c>
      <c r="D26" s="504">
        <v>0</v>
      </c>
      <c r="E26" s="503">
        <v>0</v>
      </c>
      <c r="F26" s="503">
        <v>391707</v>
      </c>
      <c r="G26" s="503">
        <v>0</v>
      </c>
      <c r="H26" s="504">
        <f>C26-F26</f>
        <v>9778974</v>
      </c>
      <c r="J26" s="502"/>
    </row>
    <row r="27" spans="1:8" ht="12.75" customHeight="1">
      <c r="A27" s="508"/>
      <c r="B27" s="504"/>
      <c r="C27" s="504"/>
      <c r="D27" s="504"/>
      <c r="E27" s="504"/>
      <c r="F27" s="503"/>
      <c r="G27" s="503"/>
      <c r="H27" s="504"/>
    </row>
    <row r="28" spans="1:11" s="515" customFormat="1" ht="12.75" customHeight="1">
      <c r="A28" s="508" t="s">
        <v>652</v>
      </c>
      <c r="B28" s="517">
        <f>B26</f>
        <v>11975000</v>
      </c>
      <c r="C28" s="517">
        <f>C26</f>
        <v>10170681</v>
      </c>
      <c r="D28" s="517">
        <v>0</v>
      </c>
      <c r="E28" s="517">
        <v>0</v>
      </c>
      <c r="F28" s="517">
        <f>F26</f>
        <v>391707</v>
      </c>
      <c r="G28" s="517">
        <f>G26</f>
        <v>0</v>
      </c>
      <c r="H28" s="517">
        <f>H26</f>
        <v>9778974</v>
      </c>
      <c r="J28" s="518"/>
      <c r="K28" s="461"/>
    </row>
    <row r="29" ht="12.75" customHeight="1"/>
    <row r="30" ht="12.75" customHeight="1"/>
    <row r="31" spans="6:7" ht="12.75" customHeight="1">
      <c r="F31" s="510"/>
      <c r="G31" s="510"/>
    </row>
    <row r="32" ht="12.75" customHeight="1"/>
    <row r="33" ht="12.75" customHeight="1"/>
    <row r="34" ht="12.75" customHeight="1"/>
    <row r="35" spans="6:7" ht="12.75" customHeight="1">
      <c r="F35" s="510"/>
      <c r="G35" s="510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workbookViewId="0" topLeftCell="A1">
      <selection activeCell="A3" sqref="A3"/>
    </sheetView>
  </sheetViews>
  <sheetFormatPr defaultColWidth="9.140625" defaultRowHeight="12.75"/>
  <cols>
    <col min="1" max="1" width="2.7109375" style="1" customWidth="1"/>
    <col min="2" max="2" width="72.7109375" style="1" customWidth="1"/>
    <col min="3" max="3" width="14.7109375" style="1" customWidth="1"/>
    <col min="4" max="4" width="3.7109375" style="1" hidden="1" customWidth="1"/>
    <col min="5" max="5" width="14.7109375" style="56" customWidth="1"/>
    <col min="6" max="6" width="22.421875" style="56" customWidth="1"/>
    <col min="7" max="16384" width="8.00390625" style="56" customWidth="1"/>
  </cols>
  <sheetData>
    <row r="1" spans="1:5" s="53" customFormat="1" ht="15.75">
      <c r="A1" s="49" t="s">
        <v>750</v>
      </c>
      <c r="B1" s="6"/>
      <c r="C1" s="50"/>
      <c r="D1" s="51"/>
      <c r="E1" s="52"/>
    </row>
    <row r="2" spans="1:5" ht="15.75">
      <c r="A2" s="54" t="s">
        <v>749</v>
      </c>
      <c r="B2" s="12"/>
      <c r="C2" s="51"/>
      <c r="D2" s="51"/>
      <c r="E2" s="55"/>
    </row>
    <row r="3" spans="1:5" s="53" customFormat="1" ht="15.75">
      <c r="A3" s="54" t="s">
        <v>758</v>
      </c>
      <c r="B3" s="12"/>
      <c r="C3" s="51"/>
      <c r="D3" s="51"/>
      <c r="E3" s="57"/>
    </row>
    <row r="4" spans="1:5" ht="12.75" customHeight="1">
      <c r="A4" s="17" t="s">
        <v>669</v>
      </c>
      <c r="B4" s="18"/>
      <c r="C4" s="58"/>
      <c r="D4" s="51"/>
      <c r="E4" s="59"/>
    </row>
    <row r="5" spans="1:5" ht="15.75" customHeight="1">
      <c r="A5" s="60"/>
      <c r="B5" s="61"/>
      <c r="C5" s="62">
        <v>2006</v>
      </c>
      <c r="D5" s="63"/>
      <c r="E5" s="62">
        <v>2005</v>
      </c>
    </row>
    <row r="6" spans="1:5" ht="12.75" customHeight="1">
      <c r="A6" s="64" t="s">
        <v>704</v>
      </c>
      <c r="B6" s="65"/>
      <c r="C6" s="66"/>
      <c r="D6" s="67"/>
      <c r="E6" s="68"/>
    </row>
    <row r="7" spans="1:5" s="70" customFormat="1" ht="12.75" customHeight="1">
      <c r="A7" s="30"/>
      <c r="B7" s="31" t="s">
        <v>705</v>
      </c>
      <c r="C7" s="34">
        <v>0</v>
      </c>
      <c r="D7" s="69"/>
      <c r="E7" s="34">
        <v>0</v>
      </c>
    </row>
    <row r="8" spans="1:5" s="70" customFormat="1" ht="12.75" customHeight="1">
      <c r="A8" s="30"/>
      <c r="B8" s="31" t="s">
        <v>706</v>
      </c>
      <c r="C8" s="36">
        <v>0</v>
      </c>
      <c r="D8" s="71"/>
      <c r="E8" s="36">
        <v>0</v>
      </c>
    </row>
    <row r="9" spans="1:5" s="73" customFormat="1" ht="12.75" customHeight="1">
      <c r="A9" s="23"/>
      <c r="B9" s="24" t="s">
        <v>707</v>
      </c>
      <c r="C9" s="39">
        <v>0</v>
      </c>
      <c r="D9" s="72"/>
      <c r="E9" s="39">
        <v>0</v>
      </c>
    </row>
    <row r="10" spans="1:5" s="74" customFormat="1" ht="12.75" customHeight="1">
      <c r="A10" s="30"/>
      <c r="B10" s="31" t="s">
        <v>708</v>
      </c>
      <c r="C10" s="36">
        <v>139</v>
      </c>
      <c r="D10" s="71"/>
      <c r="E10" s="36">
        <v>0</v>
      </c>
    </row>
    <row r="11" spans="1:5" s="74" customFormat="1" ht="12.75" customHeight="1">
      <c r="A11" s="30"/>
      <c r="B11" s="31" t="s">
        <v>709</v>
      </c>
      <c r="C11" s="36">
        <v>0</v>
      </c>
      <c r="D11" s="71"/>
      <c r="E11" s="36">
        <v>0</v>
      </c>
    </row>
    <row r="12" spans="1:5" s="74" customFormat="1" ht="12.75" customHeight="1">
      <c r="A12" s="30"/>
      <c r="B12" s="31" t="s">
        <v>710</v>
      </c>
      <c r="C12" s="36">
        <v>9</v>
      </c>
      <c r="D12" s="71"/>
      <c r="E12" s="36">
        <v>3</v>
      </c>
    </row>
    <row r="13" spans="1:5" s="74" customFormat="1" ht="12.75" customHeight="1">
      <c r="A13" s="30"/>
      <c r="B13" s="31" t="s">
        <v>711</v>
      </c>
      <c r="C13" s="36">
        <v>28</v>
      </c>
      <c r="D13" s="71"/>
      <c r="E13" s="36">
        <v>0</v>
      </c>
    </row>
    <row r="14" spans="1:5" s="74" customFormat="1" ht="12.75" customHeight="1">
      <c r="A14" s="30"/>
      <c r="B14" s="31" t="s">
        <v>712</v>
      </c>
      <c r="C14" s="36"/>
      <c r="D14" s="71"/>
      <c r="E14" s="36"/>
    </row>
    <row r="15" spans="1:5" s="74" customFormat="1" ht="12.75" customHeight="1">
      <c r="A15" s="30"/>
      <c r="B15" s="31" t="s">
        <v>751</v>
      </c>
      <c r="C15" s="36">
        <v>517620</v>
      </c>
      <c r="D15" s="71"/>
      <c r="E15" s="36">
        <v>479732</v>
      </c>
    </row>
    <row r="16" spans="1:5" s="74" customFormat="1" ht="12.75" customHeight="1">
      <c r="A16" s="30"/>
      <c r="B16" s="31" t="s">
        <v>752</v>
      </c>
      <c r="C16" s="36">
        <v>0</v>
      </c>
      <c r="D16" s="71"/>
      <c r="E16" s="36">
        <v>0</v>
      </c>
    </row>
    <row r="17" spans="1:5" s="74" customFormat="1" ht="12.75" customHeight="1">
      <c r="A17" s="30"/>
      <c r="B17" s="31" t="s">
        <v>753</v>
      </c>
      <c r="C17" s="36">
        <v>0</v>
      </c>
      <c r="D17" s="71"/>
      <c r="E17" s="36">
        <v>0</v>
      </c>
    </row>
    <row r="18" spans="1:5" s="74" customFormat="1" ht="12.75" customHeight="1">
      <c r="A18" s="30"/>
      <c r="B18" s="31" t="s">
        <v>754</v>
      </c>
      <c r="C18" s="36">
        <v>0</v>
      </c>
      <c r="D18" s="71"/>
      <c r="E18" s="36">
        <v>0</v>
      </c>
    </row>
    <row r="19" spans="1:5" s="74" customFormat="1" ht="12.75" customHeight="1">
      <c r="A19" s="30"/>
      <c r="B19" s="31" t="s">
        <v>713</v>
      </c>
      <c r="C19" s="36">
        <v>0</v>
      </c>
      <c r="D19" s="71"/>
      <c r="E19" s="36">
        <v>0</v>
      </c>
    </row>
    <row r="20" spans="1:5" s="74" customFormat="1" ht="12.75" customHeight="1">
      <c r="A20" s="30"/>
      <c r="B20" s="31" t="s">
        <v>714</v>
      </c>
      <c r="C20" s="36">
        <v>0</v>
      </c>
      <c r="D20" s="71"/>
      <c r="E20" s="36">
        <v>0</v>
      </c>
    </row>
    <row r="21" spans="1:5" s="74" customFormat="1" ht="12.75" customHeight="1">
      <c r="A21" s="23"/>
      <c r="B21" s="65" t="s">
        <v>745</v>
      </c>
      <c r="C21" s="39">
        <f>SUM(C9:C20)</f>
        <v>517796</v>
      </c>
      <c r="D21" s="72"/>
      <c r="E21" s="39">
        <f>SUM(E9:E20)</f>
        <v>479735</v>
      </c>
    </row>
    <row r="22" spans="1:5" ht="12.75" customHeight="1">
      <c r="A22" s="64"/>
      <c r="B22" s="65"/>
      <c r="C22" s="36"/>
      <c r="D22" s="71"/>
      <c r="E22" s="36"/>
    </row>
    <row r="23" spans="1:5" s="74" customFormat="1" ht="12.75" customHeight="1">
      <c r="A23" s="23" t="s">
        <v>715</v>
      </c>
      <c r="B23" s="24"/>
      <c r="C23" s="36"/>
      <c r="D23" s="71"/>
      <c r="E23" s="36"/>
    </row>
    <row r="24" spans="1:5" s="74" customFormat="1" ht="12.75" customHeight="1">
      <c r="A24" s="30"/>
      <c r="B24" s="31" t="s">
        <v>716</v>
      </c>
      <c r="C24" s="36">
        <v>200888</v>
      </c>
      <c r="D24" s="71"/>
      <c r="E24" s="36">
        <v>176639</v>
      </c>
    </row>
    <row r="25" spans="1:5" s="74" customFormat="1" ht="12.75" customHeight="1">
      <c r="A25" s="30"/>
      <c r="B25" s="31" t="s">
        <v>717</v>
      </c>
      <c r="C25" s="36">
        <v>52987</v>
      </c>
      <c r="D25" s="71"/>
      <c r="E25" s="36">
        <v>46597</v>
      </c>
    </row>
    <row r="26" spans="1:5" s="74" customFormat="1" ht="12.75" customHeight="1">
      <c r="A26" s="30"/>
      <c r="B26" s="31" t="s">
        <v>718</v>
      </c>
      <c r="C26" s="36">
        <v>216461</v>
      </c>
      <c r="D26" s="71"/>
      <c r="E26" s="36">
        <v>209348</v>
      </c>
    </row>
    <row r="27" spans="1:5" s="74" customFormat="1" ht="12.75" customHeight="1">
      <c r="A27" s="30"/>
      <c r="B27" s="31" t="s">
        <v>719</v>
      </c>
      <c r="C27" s="36">
        <v>0</v>
      </c>
      <c r="D27" s="71"/>
      <c r="E27" s="36">
        <v>0</v>
      </c>
    </row>
    <row r="28" spans="1:5" s="74" customFormat="1" ht="12.75" customHeight="1">
      <c r="A28" s="30"/>
      <c r="B28" s="31" t="s">
        <v>720</v>
      </c>
      <c r="C28" s="36">
        <v>29570</v>
      </c>
      <c r="D28" s="71"/>
      <c r="E28" s="36">
        <v>26121</v>
      </c>
    </row>
    <row r="29" spans="1:6" s="74" customFormat="1" ht="12.75" customHeight="1">
      <c r="A29" s="23"/>
      <c r="B29" s="65" t="s">
        <v>746</v>
      </c>
      <c r="C29" s="39">
        <f>SUM(C24:C28)</f>
        <v>499906</v>
      </c>
      <c r="D29" s="72"/>
      <c r="E29" s="39">
        <f>SUM(E24:E28)</f>
        <v>458705</v>
      </c>
      <c r="F29" s="75"/>
    </row>
    <row r="30" spans="1:5" ht="9.75" customHeight="1">
      <c r="A30" s="64"/>
      <c r="B30" s="65"/>
      <c r="C30" s="36"/>
      <c r="D30" s="71"/>
      <c r="E30" s="36"/>
    </row>
    <row r="31" spans="1:5" s="74" customFormat="1" ht="12.75" customHeight="1">
      <c r="A31" s="23" t="s">
        <v>656</v>
      </c>
      <c r="B31" s="76"/>
      <c r="C31" s="39">
        <f>C21-C29</f>
        <v>17890</v>
      </c>
      <c r="D31" s="72"/>
      <c r="E31" s="39">
        <f>E21-E29</f>
        <v>21030</v>
      </c>
    </row>
    <row r="32" spans="1:5" ht="12.75" customHeight="1">
      <c r="A32" s="64"/>
      <c r="B32" s="65"/>
      <c r="C32" s="36"/>
      <c r="D32" s="71"/>
      <c r="E32" s="36"/>
    </row>
    <row r="33" spans="1:5" s="74" customFormat="1" ht="12.75" customHeight="1">
      <c r="A33" s="30"/>
      <c r="B33" s="31" t="s">
        <v>721</v>
      </c>
      <c r="C33" s="36">
        <v>22555</v>
      </c>
      <c r="D33" s="71"/>
      <c r="E33" s="36">
        <v>21145</v>
      </c>
    </row>
    <row r="34" spans="1:5" ht="12.75" customHeight="1">
      <c r="A34" s="64"/>
      <c r="B34" s="65"/>
      <c r="C34" s="36"/>
      <c r="D34" s="71"/>
      <c r="E34" s="36"/>
    </row>
    <row r="35" spans="1:5" s="74" customFormat="1" ht="12.75" customHeight="1">
      <c r="A35" s="23" t="s">
        <v>756</v>
      </c>
      <c r="B35" s="24"/>
      <c r="C35" s="36"/>
      <c r="D35" s="71"/>
      <c r="E35" s="36"/>
    </row>
    <row r="36" spans="1:5" s="74" customFormat="1" ht="12.75" customHeight="1">
      <c r="A36" s="23" t="s">
        <v>755</v>
      </c>
      <c r="B36" s="76"/>
      <c r="C36" s="39">
        <f>C31+C33</f>
        <v>40445</v>
      </c>
      <c r="D36" s="72"/>
      <c r="E36" s="39">
        <f>E31+E33</f>
        <v>42175</v>
      </c>
    </row>
    <row r="37" spans="1:5" ht="12.75" customHeight="1">
      <c r="A37" s="64"/>
      <c r="B37" s="65"/>
      <c r="C37" s="36"/>
      <c r="D37" s="71"/>
      <c r="E37" s="36"/>
    </row>
    <row r="38" spans="1:5" s="74" customFormat="1" ht="12.75" customHeight="1">
      <c r="A38" s="23" t="s">
        <v>722</v>
      </c>
      <c r="B38" s="24"/>
      <c r="C38" s="36"/>
      <c r="D38" s="71"/>
      <c r="E38" s="36"/>
    </row>
    <row r="39" spans="1:5" s="74" customFormat="1" ht="12.75" customHeight="1">
      <c r="A39" s="30"/>
      <c r="B39" s="31" t="s">
        <v>723</v>
      </c>
      <c r="C39" s="36">
        <v>0</v>
      </c>
      <c r="D39" s="71"/>
      <c r="E39" s="36">
        <v>0</v>
      </c>
    </row>
    <row r="40" spans="1:5" s="74" customFormat="1" ht="12.75" customHeight="1">
      <c r="A40" s="30"/>
      <c r="B40" s="31" t="s">
        <v>724</v>
      </c>
      <c r="C40" s="36">
        <v>3937</v>
      </c>
      <c r="D40" s="71"/>
      <c r="E40" s="36">
        <v>5336</v>
      </c>
    </row>
    <row r="41" spans="1:5" s="74" customFormat="1" ht="12.75" customHeight="1">
      <c r="A41" s="30"/>
      <c r="B41" s="31" t="s">
        <v>725</v>
      </c>
      <c r="C41" s="36">
        <v>3322</v>
      </c>
      <c r="D41" s="71"/>
      <c r="E41" s="36">
        <v>832</v>
      </c>
    </row>
    <row r="42" spans="1:5" s="74" customFormat="1" ht="12.75" customHeight="1">
      <c r="A42" s="30"/>
      <c r="B42" s="31" t="s">
        <v>726</v>
      </c>
      <c r="C42" s="36">
        <v>-9307</v>
      </c>
      <c r="D42" s="71"/>
      <c r="E42" s="36">
        <v>-10104</v>
      </c>
    </row>
    <row r="43" spans="1:5" s="74" customFormat="1" ht="12.75" customHeight="1">
      <c r="A43" s="30"/>
      <c r="B43" s="31" t="s">
        <v>727</v>
      </c>
      <c r="C43" s="36">
        <v>0</v>
      </c>
      <c r="D43" s="71"/>
      <c r="E43" s="36">
        <v>0</v>
      </c>
    </row>
    <row r="44" spans="1:5" s="73" customFormat="1" ht="12.75" customHeight="1">
      <c r="A44" s="23"/>
      <c r="B44" s="24" t="s">
        <v>747</v>
      </c>
      <c r="C44" s="39">
        <f>SUM(C39:C43)</f>
        <v>-2048</v>
      </c>
      <c r="D44" s="72"/>
      <c r="E44" s="39">
        <f>SUM(E39:E43)</f>
        <v>-3936</v>
      </c>
    </row>
    <row r="45" spans="1:5" s="73" customFormat="1" ht="12.75" customHeight="1">
      <c r="A45" s="23"/>
      <c r="B45" s="24"/>
      <c r="C45" s="39"/>
      <c r="D45" s="72"/>
      <c r="E45" s="39"/>
    </row>
    <row r="46" spans="1:5" s="73" customFormat="1" ht="12.75" customHeight="1">
      <c r="A46" s="27" t="s">
        <v>657</v>
      </c>
      <c r="C46" s="39">
        <f>SUM(C36+C44)</f>
        <v>38397</v>
      </c>
      <c r="D46" s="72"/>
      <c r="E46" s="39">
        <f>SUM(E36+E44)</f>
        <v>38239</v>
      </c>
    </row>
    <row r="47" spans="1:5" ht="12.75" customHeight="1">
      <c r="A47" s="64"/>
      <c r="B47" s="65"/>
      <c r="C47" s="36"/>
      <c r="D47" s="71"/>
      <c r="E47" s="36"/>
    </row>
    <row r="48" spans="1:5" s="74" customFormat="1" ht="12.75" customHeight="1">
      <c r="A48" s="30"/>
      <c r="B48" s="31" t="s">
        <v>663</v>
      </c>
      <c r="C48" s="36">
        <v>0</v>
      </c>
      <c r="D48" s="71"/>
      <c r="E48" s="36">
        <v>0</v>
      </c>
    </row>
    <row r="49" spans="1:5" s="70" customFormat="1" ht="12.75" customHeight="1">
      <c r="A49" s="30"/>
      <c r="B49" s="31" t="s">
        <v>728</v>
      </c>
      <c r="C49" s="36">
        <v>0</v>
      </c>
      <c r="D49" s="71"/>
      <c r="E49" s="36">
        <v>0</v>
      </c>
    </row>
    <row r="50" spans="1:5" s="70" customFormat="1" ht="12.75" customHeight="1">
      <c r="A50" s="30"/>
      <c r="B50" s="31" t="s">
        <v>729</v>
      </c>
      <c r="C50" s="36">
        <v>3</v>
      </c>
      <c r="D50" s="71"/>
      <c r="E50" s="36">
        <v>0</v>
      </c>
    </row>
    <row r="51" spans="1:5" s="70" customFormat="1" ht="12.75" customHeight="1">
      <c r="A51" s="30"/>
      <c r="B51" s="31" t="s">
        <v>730</v>
      </c>
      <c r="C51" s="36">
        <v>0</v>
      </c>
      <c r="D51" s="71"/>
      <c r="E51" s="36">
        <v>-99</v>
      </c>
    </row>
    <row r="52" spans="1:5" s="70" customFormat="1" ht="12.75" customHeight="1">
      <c r="A52" s="30"/>
      <c r="B52" s="31" t="s">
        <v>731</v>
      </c>
      <c r="C52" s="36">
        <v>-37</v>
      </c>
      <c r="D52" s="71"/>
      <c r="E52" s="36">
        <v>-82</v>
      </c>
    </row>
    <row r="53" spans="1:5" s="70" customFormat="1" ht="12.75" customHeight="1">
      <c r="A53" s="30"/>
      <c r="B53" s="31" t="s">
        <v>664</v>
      </c>
      <c r="C53" s="36">
        <v>-5184</v>
      </c>
      <c r="D53" s="71"/>
      <c r="E53" s="36">
        <v>-4422</v>
      </c>
    </row>
    <row r="54" spans="1:5" ht="12.75" customHeight="1">
      <c r="A54" s="64"/>
      <c r="B54" s="65"/>
      <c r="C54" s="36"/>
      <c r="D54" s="71"/>
      <c r="E54" s="36"/>
    </row>
    <row r="55" spans="1:5" s="70" customFormat="1" ht="12.75" customHeight="1">
      <c r="A55" s="27" t="s">
        <v>658</v>
      </c>
      <c r="C55" s="39">
        <f>SUM(C46:C53)</f>
        <v>33179</v>
      </c>
      <c r="D55" s="72"/>
      <c r="E55" s="39">
        <f>SUM(E46:E53)</f>
        <v>33636</v>
      </c>
    </row>
    <row r="56" spans="1:5" ht="12.75" customHeight="1">
      <c r="A56" s="64"/>
      <c r="B56" s="65"/>
      <c r="C56" s="36"/>
      <c r="D56" s="71"/>
      <c r="E56" s="36"/>
    </row>
    <row r="57" spans="1:5" s="77" customFormat="1" ht="12.75" customHeight="1">
      <c r="A57" s="27" t="s">
        <v>665</v>
      </c>
      <c r="C57" s="39">
        <f>E59</f>
        <v>228895</v>
      </c>
      <c r="D57" s="72"/>
      <c r="E57" s="39">
        <v>195259</v>
      </c>
    </row>
    <row r="58" spans="1:5" ht="12.75" customHeight="1">
      <c r="A58" s="64"/>
      <c r="B58" s="65"/>
      <c r="C58" s="32"/>
      <c r="E58" s="32"/>
    </row>
    <row r="59" spans="1:5" s="77" customFormat="1" ht="12.75" customHeight="1">
      <c r="A59" s="27" t="s">
        <v>732</v>
      </c>
      <c r="B59" s="78"/>
      <c r="C59" s="41">
        <f>C55+C57</f>
        <v>262074</v>
      </c>
      <c r="D59" s="79"/>
      <c r="E59" s="41">
        <f>E55+E57</f>
        <v>228895</v>
      </c>
    </row>
    <row r="60" spans="1:4" s="70" customFormat="1" ht="12.75">
      <c r="A60" s="1"/>
      <c r="B60" s="1"/>
      <c r="C60" s="1"/>
      <c r="D60" s="1"/>
    </row>
    <row r="61" spans="1:4" s="45" customFormat="1" ht="12.75">
      <c r="A61" s="80"/>
      <c r="D61" s="4"/>
    </row>
    <row r="62" spans="1:4" s="70" customFormat="1" ht="12.75">
      <c r="A62" s="1"/>
      <c r="B62" s="1"/>
      <c r="C62" s="1"/>
      <c r="D62" s="1"/>
    </row>
    <row r="63" spans="1:4" s="70" customFormat="1" ht="12.75">
      <c r="A63" s="1"/>
      <c r="B63" s="1"/>
      <c r="C63" s="1"/>
      <c r="D63" s="1"/>
    </row>
    <row r="64" spans="1:4" s="70" customFormat="1" ht="12.75">
      <c r="A64" s="1"/>
      <c r="B64" s="1"/>
      <c r="C64" s="1"/>
      <c r="D64" s="1"/>
    </row>
    <row r="65" spans="1:4" s="70" customFormat="1" ht="12.75">
      <c r="A65" s="1"/>
      <c r="B65" s="1"/>
      <c r="C65" s="1"/>
      <c r="D65" s="1"/>
    </row>
    <row r="66" spans="1:4" s="70" customFormat="1" ht="12.75">
      <c r="A66" s="1"/>
      <c r="B66" s="1"/>
      <c r="C66" s="1"/>
      <c r="D66" s="1"/>
    </row>
    <row r="67" spans="1:4" s="70" customFormat="1" ht="12.75">
      <c r="A67" s="1"/>
      <c r="B67" s="1"/>
      <c r="C67" s="1"/>
      <c r="D67" s="1"/>
    </row>
    <row r="68" spans="1:4" s="70" customFormat="1" ht="12.75">
      <c r="A68" s="1"/>
      <c r="B68" s="1"/>
      <c r="C68" s="1"/>
      <c r="D68" s="1"/>
    </row>
    <row r="69" spans="1:4" s="70" customFormat="1" ht="12.75">
      <c r="A69" s="1"/>
      <c r="B69" s="1"/>
      <c r="C69" s="1"/>
      <c r="D69" s="1"/>
    </row>
    <row r="70" spans="1:4" s="70" customFormat="1" ht="12.75">
      <c r="A70" s="1"/>
      <c r="B70" s="1"/>
      <c r="C70" s="1"/>
      <c r="D70" s="1"/>
    </row>
    <row r="71" spans="1:4" s="70" customFormat="1" ht="12.75">
      <c r="A71" s="1"/>
      <c r="B71" s="1"/>
      <c r="C71" s="1"/>
      <c r="D71" s="1"/>
    </row>
    <row r="72" spans="1:4" s="70" customFormat="1" ht="12.75">
      <c r="A72" s="1"/>
      <c r="B72" s="1"/>
      <c r="C72" s="1"/>
      <c r="D72" s="1"/>
    </row>
    <row r="73" spans="1:4" s="70" customFormat="1" ht="12.75">
      <c r="A73" s="1"/>
      <c r="B73" s="1"/>
      <c r="C73" s="1"/>
      <c r="D73" s="1"/>
    </row>
    <row r="74" spans="1:4" s="70" customFormat="1" ht="12.75">
      <c r="A74" s="1"/>
      <c r="B74" s="1"/>
      <c r="C74" s="1"/>
      <c r="D74" s="1"/>
    </row>
    <row r="75" spans="1:4" s="70" customFormat="1" ht="12.75">
      <c r="A75" s="1"/>
      <c r="B75" s="1"/>
      <c r="C75" s="1"/>
      <c r="D75" s="1"/>
    </row>
    <row r="76" spans="1:4" s="70" customFormat="1" ht="12.75">
      <c r="A76" s="1"/>
      <c r="B76" s="1"/>
      <c r="C76" s="1"/>
      <c r="D76" s="1"/>
    </row>
    <row r="77" spans="1:4" s="70" customFormat="1" ht="12.75">
      <c r="A77" s="1"/>
      <c r="B77" s="1"/>
      <c r="C77" s="1"/>
      <c r="D77" s="1"/>
    </row>
    <row r="78" spans="1:4" s="70" customFormat="1" ht="12.75">
      <c r="A78" s="1"/>
      <c r="B78" s="1"/>
      <c r="C78" s="1"/>
      <c r="D78" s="1"/>
    </row>
    <row r="79" spans="1:4" s="70" customFormat="1" ht="12.75">
      <c r="A79" s="1"/>
      <c r="B79" s="1"/>
      <c r="C79" s="1"/>
      <c r="D79" s="1"/>
    </row>
    <row r="80" spans="1:4" s="70" customFormat="1" ht="12.75">
      <c r="A80" s="1"/>
      <c r="B80" s="1"/>
      <c r="C80" s="1"/>
      <c r="D80" s="1"/>
    </row>
    <row r="81" spans="1:4" s="70" customFormat="1" ht="12.75">
      <c r="A81" s="1"/>
      <c r="B81" s="1"/>
      <c r="C81" s="1"/>
      <c r="D81" s="1"/>
    </row>
    <row r="82" spans="1:4" s="70" customFormat="1" ht="12.75">
      <c r="A82" s="1"/>
      <c r="B82" s="1"/>
      <c r="C82" s="1"/>
      <c r="D82" s="1"/>
    </row>
    <row r="83" spans="1:4" s="70" customFormat="1" ht="12.75">
      <c r="A83" s="1"/>
      <c r="B83" s="1"/>
      <c r="C83" s="1"/>
      <c r="D83" s="1"/>
    </row>
    <row r="84" spans="1:4" s="70" customFormat="1" ht="12.75">
      <c r="A84" s="1"/>
      <c r="B84" s="1"/>
      <c r="C84" s="1"/>
      <c r="D84" s="1"/>
    </row>
    <row r="85" spans="1:4" s="70" customFormat="1" ht="12.75">
      <c r="A85" s="1"/>
      <c r="B85" s="1"/>
      <c r="C85" s="1"/>
      <c r="D85" s="1"/>
    </row>
    <row r="86" spans="1:4" s="70" customFormat="1" ht="12.75">
      <c r="A86" s="1"/>
      <c r="B86" s="1"/>
      <c r="C86" s="1"/>
      <c r="D86" s="1"/>
    </row>
    <row r="87" spans="1:4" s="70" customFormat="1" ht="12.75">
      <c r="A87" s="1"/>
      <c r="B87" s="1"/>
      <c r="C87" s="1"/>
      <c r="D87" s="1"/>
    </row>
    <row r="88" spans="1:4" s="70" customFormat="1" ht="12.75">
      <c r="A88" s="1"/>
      <c r="B88" s="1"/>
      <c r="C88" s="1"/>
      <c r="D88" s="1"/>
    </row>
    <row r="89" spans="1:4" s="70" customFormat="1" ht="12.75">
      <c r="A89" s="1"/>
      <c r="B89" s="1"/>
      <c r="C89" s="1"/>
      <c r="D89" s="1"/>
    </row>
    <row r="90" spans="1:4" s="70" customFormat="1" ht="12.75">
      <c r="A90" s="1"/>
      <c r="B90" s="1"/>
      <c r="C90" s="1"/>
      <c r="D90" s="1"/>
    </row>
    <row r="91" spans="1:4" s="70" customFormat="1" ht="12.75">
      <c r="A91" s="1"/>
      <c r="B91" s="1"/>
      <c r="C91" s="1"/>
      <c r="D91" s="1"/>
    </row>
    <row r="92" spans="1:4" s="70" customFormat="1" ht="12.75">
      <c r="A92" s="1"/>
      <c r="B92" s="1"/>
      <c r="C92" s="1"/>
      <c r="D92" s="1"/>
    </row>
    <row r="93" spans="1:4" s="70" customFormat="1" ht="12.75">
      <c r="A93" s="1"/>
      <c r="B93" s="1"/>
      <c r="C93" s="1"/>
      <c r="D93" s="1"/>
    </row>
    <row r="94" spans="1:4" s="70" customFormat="1" ht="12.75">
      <c r="A94" s="1"/>
      <c r="B94" s="1"/>
      <c r="C94" s="1"/>
      <c r="D94" s="1"/>
    </row>
    <row r="95" spans="1:4" s="70" customFormat="1" ht="12.75">
      <c r="A95" s="1"/>
      <c r="B95" s="1"/>
      <c r="C95" s="1"/>
      <c r="D95" s="1"/>
    </row>
    <row r="96" spans="1:4" s="70" customFormat="1" ht="12.75">
      <c r="A96" s="1"/>
      <c r="B96" s="1"/>
      <c r="C96" s="1"/>
      <c r="D96" s="1"/>
    </row>
    <row r="97" spans="1:4" s="70" customFormat="1" ht="12.75">
      <c r="A97" s="1"/>
      <c r="B97" s="1"/>
      <c r="C97" s="1"/>
      <c r="D97" s="1"/>
    </row>
    <row r="98" spans="1:4" s="70" customFormat="1" ht="12.75">
      <c r="A98" s="1"/>
      <c r="B98" s="1"/>
      <c r="C98" s="1"/>
      <c r="D98" s="1"/>
    </row>
    <row r="99" spans="1:4" s="70" customFormat="1" ht="12.75">
      <c r="A99" s="1"/>
      <c r="B99" s="1"/>
      <c r="C99" s="1"/>
      <c r="D99" s="1"/>
    </row>
    <row r="100" spans="1:4" s="70" customFormat="1" ht="12.75">
      <c r="A100" s="1"/>
      <c r="B100" s="1"/>
      <c r="C100" s="1"/>
      <c r="D100" s="1"/>
    </row>
    <row r="101" spans="1:4" s="70" customFormat="1" ht="12.75">
      <c r="A101" s="1"/>
      <c r="B101" s="1"/>
      <c r="C101" s="1"/>
      <c r="D101" s="1"/>
    </row>
    <row r="102" spans="1:4" s="70" customFormat="1" ht="12.75">
      <c r="A102" s="1"/>
      <c r="B102" s="1"/>
      <c r="C102" s="1"/>
      <c r="D102" s="1"/>
    </row>
    <row r="103" spans="1:4" s="70" customFormat="1" ht="12.75">
      <c r="A103" s="1"/>
      <c r="B103" s="1"/>
      <c r="C103" s="1"/>
      <c r="D103" s="1"/>
    </row>
    <row r="104" spans="1:4" s="70" customFormat="1" ht="12.75">
      <c r="A104" s="1"/>
      <c r="B104" s="1"/>
      <c r="C104" s="1"/>
      <c r="D104" s="1"/>
    </row>
    <row r="105" spans="1:4" s="70" customFormat="1" ht="12.75">
      <c r="A105" s="1"/>
      <c r="B105" s="1"/>
      <c r="C105" s="1"/>
      <c r="D105" s="1"/>
    </row>
    <row r="106" spans="1:4" s="70" customFormat="1" ht="12.75">
      <c r="A106" s="1"/>
      <c r="B106" s="1"/>
      <c r="C106" s="1"/>
      <c r="D106" s="1"/>
    </row>
    <row r="107" spans="1:4" s="70" customFormat="1" ht="12.75">
      <c r="A107" s="1"/>
      <c r="B107" s="1"/>
      <c r="C107" s="1"/>
      <c r="D107" s="1"/>
    </row>
    <row r="108" spans="1:4" s="70" customFormat="1" ht="12.75">
      <c r="A108" s="1"/>
      <c r="B108" s="1"/>
      <c r="C108" s="1"/>
      <c r="D108" s="1"/>
    </row>
    <row r="109" spans="1:4" s="70" customFormat="1" ht="12.75">
      <c r="A109" s="1"/>
      <c r="B109" s="1"/>
      <c r="C109" s="1"/>
      <c r="D109" s="1"/>
    </row>
    <row r="110" spans="1:4" s="70" customFormat="1" ht="12.75">
      <c r="A110" s="1"/>
      <c r="B110" s="1"/>
      <c r="C110" s="1"/>
      <c r="D110" s="1"/>
    </row>
    <row r="111" spans="1:4" s="70" customFormat="1" ht="12.75">
      <c r="A111" s="1"/>
      <c r="B111" s="1"/>
      <c r="C111" s="1"/>
      <c r="D111" s="1"/>
    </row>
    <row r="112" spans="1:4" s="70" customFormat="1" ht="12.75">
      <c r="A112" s="1"/>
      <c r="B112" s="1"/>
      <c r="C112" s="1"/>
      <c r="D112" s="1"/>
    </row>
    <row r="113" spans="1:4" s="70" customFormat="1" ht="12.75">
      <c r="A113" s="1"/>
      <c r="B113" s="1"/>
      <c r="C113" s="1"/>
      <c r="D113" s="1"/>
    </row>
    <row r="114" spans="1:4" s="70" customFormat="1" ht="12.75">
      <c r="A114" s="1"/>
      <c r="B114" s="1"/>
      <c r="C114" s="1"/>
      <c r="D114" s="1"/>
    </row>
    <row r="115" spans="1:4" s="70" customFormat="1" ht="12.75">
      <c r="A115" s="1"/>
      <c r="B115" s="1"/>
      <c r="C115" s="1"/>
      <c r="D115" s="1"/>
    </row>
    <row r="116" spans="1:4" s="70" customFormat="1" ht="12.75">
      <c r="A116" s="1"/>
      <c r="B116" s="1"/>
      <c r="C116" s="1"/>
      <c r="D116" s="1"/>
    </row>
    <row r="117" spans="1:4" s="70" customFormat="1" ht="12.75">
      <c r="A117" s="1"/>
      <c r="B117" s="1"/>
      <c r="C117" s="1"/>
      <c r="D117" s="1"/>
    </row>
    <row r="118" spans="1:4" s="70" customFormat="1" ht="12.75">
      <c r="A118" s="1"/>
      <c r="B118" s="1"/>
      <c r="C118" s="1"/>
      <c r="D118" s="1"/>
    </row>
    <row r="119" spans="1:4" s="70" customFormat="1" ht="12.75">
      <c r="A119" s="1"/>
      <c r="B119" s="1"/>
      <c r="C119" s="1"/>
      <c r="D119" s="1"/>
    </row>
    <row r="120" spans="1:4" s="70" customFormat="1" ht="12.75">
      <c r="A120" s="1"/>
      <c r="B120" s="1"/>
      <c r="C120" s="1"/>
      <c r="D120" s="1"/>
    </row>
    <row r="121" spans="1:4" s="70" customFormat="1" ht="12.75">
      <c r="A121" s="1"/>
      <c r="B121" s="1"/>
      <c r="C121" s="1"/>
      <c r="D121" s="1"/>
    </row>
    <row r="122" spans="1:4" s="70" customFormat="1" ht="12.75">
      <c r="A122" s="1"/>
      <c r="B122" s="1"/>
      <c r="C122" s="1"/>
      <c r="D122" s="1"/>
    </row>
    <row r="123" spans="1:4" s="70" customFormat="1" ht="12.75">
      <c r="A123" s="1"/>
      <c r="B123" s="1"/>
      <c r="C123" s="1"/>
      <c r="D123" s="1"/>
    </row>
    <row r="124" spans="1:4" s="70" customFormat="1" ht="12.75">
      <c r="A124" s="1"/>
      <c r="B124" s="1"/>
      <c r="C124" s="1"/>
      <c r="D124" s="1"/>
    </row>
    <row r="125" spans="1:4" s="70" customFormat="1" ht="12.75">
      <c r="A125" s="1"/>
      <c r="B125" s="1"/>
      <c r="C125" s="1"/>
      <c r="D125" s="1"/>
    </row>
    <row r="126" spans="1:4" s="70" customFormat="1" ht="12.75">
      <c r="A126" s="1"/>
      <c r="B126" s="1"/>
      <c r="C126" s="1"/>
      <c r="D126" s="1"/>
    </row>
    <row r="127" spans="1:4" s="70" customFormat="1" ht="12.75">
      <c r="A127" s="1"/>
      <c r="B127" s="1"/>
      <c r="C127" s="1"/>
      <c r="D127" s="1"/>
    </row>
    <row r="128" spans="1:4" s="70" customFormat="1" ht="12.75">
      <c r="A128" s="1"/>
      <c r="B128" s="1"/>
      <c r="C128" s="1"/>
      <c r="D128" s="1"/>
    </row>
    <row r="129" spans="1:4" s="70" customFormat="1" ht="12.75">
      <c r="A129" s="1"/>
      <c r="B129" s="1"/>
      <c r="C129" s="1"/>
      <c r="D129" s="1"/>
    </row>
    <row r="130" spans="1:4" s="70" customFormat="1" ht="12.75">
      <c r="A130" s="1"/>
      <c r="B130" s="1"/>
      <c r="C130" s="1"/>
      <c r="D130" s="1"/>
    </row>
    <row r="131" spans="1:4" s="70" customFormat="1" ht="12.75">
      <c r="A131" s="1"/>
      <c r="B131" s="1"/>
      <c r="C131" s="1"/>
      <c r="D131" s="1"/>
    </row>
    <row r="132" spans="1:4" s="70" customFormat="1" ht="12.75">
      <c r="A132" s="1"/>
      <c r="B132" s="1"/>
      <c r="C132" s="1"/>
      <c r="D132" s="1"/>
    </row>
    <row r="133" spans="1:4" s="70" customFormat="1" ht="12.75">
      <c r="A133" s="1"/>
      <c r="B133" s="1"/>
      <c r="C133" s="1"/>
      <c r="D133" s="1"/>
    </row>
    <row r="134" spans="1:4" s="70" customFormat="1" ht="12.75">
      <c r="A134" s="1"/>
      <c r="B134" s="1"/>
      <c r="C134" s="1"/>
      <c r="D134" s="1"/>
    </row>
    <row r="135" spans="1:4" s="70" customFormat="1" ht="12.75">
      <c r="A135" s="1"/>
      <c r="B135" s="1"/>
      <c r="C135" s="1"/>
      <c r="D135" s="1"/>
    </row>
    <row r="136" spans="1:4" s="70" customFormat="1" ht="12.75">
      <c r="A136" s="1"/>
      <c r="B136" s="1"/>
      <c r="C136" s="1"/>
      <c r="D136" s="1"/>
    </row>
    <row r="137" spans="1:4" s="70" customFormat="1" ht="12.75">
      <c r="A137" s="1"/>
      <c r="B137" s="1"/>
      <c r="C137" s="1"/>
      <c r="D137" s="1"/>
    </row>
    <row r="138" spans="1:4" s="70" customFormat="1" ht="12.75">
      <c r="A138" s="1"/>
      <c r="B138" s="1"/>
      <c r="C138" s="1"/>
      <c r="D138" s="1"/>
    </row>
    <row r="139" spans="1:4" s="70" customFormat="1" ht="12.75">
      <c r="A139" s="1"/>
      <c r="B139" s="1"/>
      <c r="C139" s="1"/>
      <c r="D139" s="1"/>
    </row>
    <row r="140" spans="1:4" s="70" customFormat="1" ht="12.75">
      <c r="A140" s="1"/>
      <c r="B140" s="1"/>
      <c r="C140" s="1"/>
      <c r="D140" s="1"/>
    </row>
    <row r="141" spans="1:4" s="70" customFormat="1" ht="12.75">
      <c r="A141" s="1"/>
      <c r="B141" s="1"/>
      <c r="C141" s="1"/>
      <c r="D141" s="1"/>
    </row>
    <row r="142" spans="1:4" s="70" customFormat="1" ht="12.75">
      <c r="A142" s="1"/>
      <c r="B142" s="1"/>
      <c r="C142" s="1"/>
      <c r="D142" s="1"/>
    </row>
    <row r="143" spans="1:4" s="70" customFormat="1" ht="12.75">
      <c r="A143" s="1"/>
      <c r="B143" s="1"/>
      <c r="C143" s="1"/>
      <c r="D143" s="1"/>
    </row>
    <row r="144" spans="1:4" s="70" customFormat="1" ht="12.75">
      <c r="A144" s="1"/>
      <c r="B144" s="1"/>
      <c r="C144" s="1"/>
      <c r="D144" s="1"/>
    </row>
    <row r="145" spans="1:4" s="70" customFormat="1" ht="12.75">
      <c r="A145" s="1"/>
      <c r="B145" s="1"/>
      <c r="C145" s="1"/>
      <c r="D145" s="1"/>
    </row>
    <row r="146" spans="1:4" s="70" customFormat="1" ht="12.75">
      <c r="A146" s="1"/>
      <c r="B146" s="1"/>
      <c r="C146" s="1"/>
      <c r="D146" s="1"/>
    </row>
    <row r="147" spans="1:4" s="70" customFormat="1" ht="12.75">
      <c r="A147" s="1"/>
      <c r="B147" s="1"/>
      <c r="C147" s="1"/>
      <c r="D147" s="1"/>
    </row>
    <row r="148" spans="1:4" s="70" customFormat="1" ht="12.75">
      <c r="A148" s="1"/>
      <c r="B148" s="1"/>
      <c r="C148" s="1"/>
      <c r="D148" s="1"/>
    </row>
    <row r="149" spans="1:4" s="70" customFormat="1" ht="12.75">
      <c r="A149" s="1"/>
      <c r="B149" s="1"/>
      <c r="C149" s="1"/>
      <c r="D149" s="1"/>
    </row>
    <row r="150" spans="1:4" s="70" customFormat="1" ht="12.75">
      <c r="A150" s="1"/>
      <c r="B150" s="1"/>
      <c r="C150" s="1"/>
      <c r="D150" s="1"/>
    </row>
    <row r="151" spans="1:4" s="70" customFormat="1" ht="12.75">
      <c r="A151" s="1"/>
      <c r="B151" s="1"/>
      <c r="C151" s="1"/>
      <c r="D151" s="1"/>
    </row>
    <row r="152" spans="1:4" s="70" customFormat="1" ht="12.75">
      <c r="A152" s="1"/>
      <c r="B152" s="1"/>
      <c r="C152" s="1"/>
      <c r="D152" s="1"/>
    </row>
    <row r="153" spans="1:4" s="70" customFormat="1" ht="12.75">
      <c r="A153" s="1"/>
      <c r="B153" s="1"/>
      <c r="C153" s="1"/>
      <c r="D153" s="1"/>
    </row>
    <row r="154" spans="1:4" s="70" customFormat="1" ht="12.75">
      <c r="A154" s="1"/>
      <c r="B154" s="1"/>
      <c r="C154" s="1"/>
      <c r="D154" s="1"/>
    </row>
    <row r="155" spans="1:4" s="70" customFormat="1" ht="12.75">
      <c r="A155" s="1"/>
      <c r="B155" s="1"/>
      <c r="C155" s="1"/>
      <c r="D155" s="1"/>
    </row>
    <row r="156" spans="1:4" s="70" customFormat="1" ht="12.75">
      <c r="A156" s="1"/>
      <c r="B156" s="1"/>
      <c r="C156" s="1"/>
      <c r="D156" s="1"/>
    </row>
    <row r="157" spans="1:4" s="70" customFormat="1" ht="12.75">
      <c r="A157" s="1"/>
      <c r="B157" s="1"/>
      <c r="C157" s="1"/>
      <c r="D157" s="1"/>
    </row>
    <row r="158" spans="1:4" s="70" customFormat="1" ht="12.75">
      <c r="A158" s="1"/>
      <c r="B158" s="1"/>
      <c r="C158" s="1"/>
      <c r="D158" s="1"/>
    </row>
    <row r="159" spans="1:4" s="70" customFormat="1" ht="12.75">
      <c r="A159" s="1"/>
      <c r="B159" s="1"/>
      <c r="C159" s="1"/>
      <c r="D159" s="1"/>
    </row>
    <row r="160" spans="1:4" s="70" customFormat="1" ht="12.75">
      <c r="A160" s="1"/>
      <c r="B160" s="1"/>
      <c r="C160" s="1"/>
      <c r="D160" s="1"/>
    </row>
    <row r="161" spans="1:4" s="70" customFormat="1" ht="12.75">
      <c r="A161" s="1"/>
      <c r="B161" s="1"/>
      <c r="C161" s="1"/>
      <c r="D161" s="1"/>
    </row>
    <row r="162" spans="1:4" s="70" customFormat="1" ht="12.75">
      <c r="A162" s="1"/>
      <c r="B162" s="1"/>
      <c r="C162" s="1"/>
      <c r="D162" s="1"/>
    </row>
    <row r="163" spans="1:4" s="70" customFormat="1" ht="12.75">
      <c r="A163" s="1"/>
      <c r="B163" s="1"/>
      <c r="C163" s="1"/>
      <c r="D163" s="1"/>
    </row>
    <row r="164" spans="1:4" s="70" customFormat="1" ht="12.75">
      <c r="A164" s="1"/>
      <c r="B164" s="1"/>
      <c r="C164" s="1"/>
      <c r="D164" s="1"/>
    </row>
    <row r="165" spans="1:4" s="70" customFormat="1" ht="12.75">
      <c r="A165" s="1"/>
      <c r="B165" s="1"/>
      <c r="C165" s="1"/>
      <c r="D165" s="1"/>
    </row>
    <row r="166" spans="1:4" s="70" customFormat="1" ht="12.75">
      <c r="A166" s="1"/>
      <c r="B166" s="1"/>
      <c r="C166" s="1"/>
      <c r="D166" s="1"/>
    </row>
    <row r="167" spans="1:4" s="70" customFormat="1" ht="12.75">
      <c r="A167" s="1"/>
      <c r="B167" s="1"/>
      <c r="C167" s="1"/>
      <c r="D167" s="1"/>
    </row>
    <row r="168" spans="1:4" s="70" customFormat="1" ht="12.75">
      <c r="A168" s="1"/>
      <c r="B168" s="1"/>
      <c r="C168" s="1"/>
      <c r="D168" s="1"/>
    </row>
    <row r="169" spans="1:4" s="70" customFormat="1" ht="12.75">
      <c r="A169" s="1"/>
      <c r="B169" s="1"/>
      <c r="C169" s="1"/>
      <c r="D169" s="1"/>
    </row>
    <row r="170" spans="1:4" s="70" customFormat="1" ht="12.75">
      <c r="A170" s="1"/>
      <c r="B170" s="1"/>
      <c r="C170" s="1"/>
      <c r="D170" s="1"/>
    </row>
    <row r="171" spans="1:4" s="70" customFormat="1" ht="12.75">
      <c r="A171" s="1"/>
      <c r="B171" s="1"/>
      <c r="C171" s="1"/>
      <c r="D171" s="1"/>
    </row>
    <row r="172" spans="1:4" s="70" customFormat="1" ht="12.75">
      <c r="A172" s="1"/>
      <c r="B172" s="1"/>
      <c r="C172" s="1"/>
      <c r="D172" s="1"/>
    </row>
    <row r="173" spans="1:4" s="70" customFormat="1" ht="12.75">
      <c r="A173" s="1"/>
      <c r="B173" s="1"/>
      <c r="C173" s="1"/>
      <c r="D173" s="1"/>
    </row>
    <row r="174" spans="1:4" s="70" customFormat="1" ht="12.75">
      <c r="A174" s="1"/>
      <c r="B174" s="1"/>
      <c r="C174" s="1"/>
      <c r="D174" s="1"/>
    </row>
    <row r="175" spans="1:4" s="70" customFormat="1" ht="12.75">
      <c r="A175" s="1"/>
      <c r="B175" s="1"/>
      <c r="C175" s="1"/>
      <c r="D175" s="1"/>
    </row>
    <row r="176" spans="1:4" s="70" customFormat="1" ht="12.75">
      <c r="A176" s="1"/>
      <c r="B176" s="1"/>
      <c r="C176" s="1"/>
      <c r="D176" s="1"/>
    </row>
    <row r="177" spans="1:4" s="70" customFormat="1" ht="12.75">
      <c r="A177" s="1"/>
      <c r="B177" s="1"/>
      <c r="C177" s="1"/>
      <c r="D177" s="1"/>
    </row>
    <row r="178" spans="1:4" s="70" customFormat="1" ht="12.75">
      <c r="A178" s="1"/>
      <c r="B178" s="1"/>
      <c r="C178" s="1"/>
      <c r="D178" s="1"/>
    </row>
    <row r="179" spans="1:4" s="70" customFormat="1" ht="12.75">
      <c r="A179" s="1"/>
      <c r="B179" s="1"/>
      <c r="C179" s="1"/>
      <c r="D179" s="1"/>
    </row>
    <row r="180" spans="1:4" s="70" customFormat="1" ht="12.75">
      <c r="A180" s="1"/>
      <c r="B180" s="1"/>
      <c r="C180" s="1"/>
      <c r="D180" s="1"/>
    </row>
    <row r="181" spans="1:4" s="70" customFormat="1" ht="12.75">
      <c r="A181" s="1"/>
      <c r="B181" s="1"/>
      <c r="C181" s="1"/>
      <c r="D181" s="1"/>
    </row>
    <row r="182" spans="1:4" s="70" customFormat="1" ht="12.75">
      <c r="A182" s="1"/>
      <c r="B182" s="1"/>
      <c r="C182" s="1"/>
      <c r="D182" s="1"/>
    </row>
    <row r="183" spans="1:4" s="70" customFormat="1" ht="12.75">
      <c r="A183" s="1"/>
      <c r="B183" s="1"/>
      <c r="C183" s="1"/>
      <c r="D183" s="1"/>
    </row>
    <row r="184" spans="1:4" s="70" customFormat="1" ht="12.75">
      <c r="A184" s="1"/>
      <c r="B184" s="1"/>
      <c r="C184" s="1"/>
      <c r="D184" s="1"/>
    </row>
    <row r="185" spans="1:4" s="70" customFormat="1" ht="12.75">
      <c r="A185" s="1"/>
      <c r="B185" s="1"/>
      <c r="C185" s="1"/>
      <c r="D185" s="1"/>
    </row>
    <row r="186" spans="1:4" s="70" customFormat="1" ht="12.75">
      <c r="A186" s="1"/>
      <c r="B186" s="1"/>
      <c r="C186" s="1"/>
      <c r="D186" s="1"/>
    </row>
    <row r="187" spans="1:4" s="70" customFormat="1" ht="12.75">
      <c r="A187" s="1"/>
      <c r="B187" s="1"/>
      <c r="C187" s="1"/>
      <c r="D187" s="1"/>
    </row>
    <row r="188" spans="1:4" s="70" customFormat="1" ht="12.75">
      <c r="A188" s="1"/>
      <c r="B188" s="1"/>
      <c r="C188" s="1"/>
      <c r="D188" s="1"/>
    </row>
    <row r="189" spans="1:4" s="70" customFormat="1" ht="12.75">
      <c r="A189" s="1"/>
      <c r="B189" s="1"/>
      <c r="C189" s="1"/>
      <c r="D189" s="1"/>
    </row>
    <row r="190" spans="1:4" s="70" customFormat="1" ht="12.75">
      <c r="A190" s="1"/>
      <c r="B190" s="1"/>
      <c r="C190" s="1"/>
      <c r="D190" s="1"/>
    </row>
    <row r="191" spans="1:4" s="70" customFormat="1" ht="12.75">
      <c r="A191" s="1"/>
      <c r="B191" s="1"/>
      <c r="C191" s="1"/>
      <c r="D191" s="1"/>
    </row>
    <row r="192" spans="1:4" s="70" customFormat="1" ht="12.75">
      <c r="A192" s="1"/>
      <c r="B192" s="1"/>
      <c r="C192" s="1"/>
      <c r="D192" s="1"/>
    </row>
    <row r="193" spans="1:4" s="70" customFormat="1" ht="12.75">
      <c r="A193" s="1"/>
      <c r="B193" s="1"/>
      <c r="C193" s="1"/>
      <c r="D193" s="1"/>
    </row>
    <row r="194" spans="1:4" s="70" customFormat="1" ht="12.75">
      <c r="A194" s="1"/>
      <c r="B194" s="1"/>
      <c r="C194" s="1"/>
      <c r="D194" s="1"/>
    </row>
    <row r="195" spans="1:4" s="70" customFormat="1" ht="12.75">
      <c r="A195" s="1"/>
      <c r="B195" s="1"/>
      <c r="C195" s="1"/>
      <c r="D195" s="1"/>
    </row>
    <row r="196" spans="1:4" s="70" customFormat="1" ht="12.75">
      <c r="A196" s="1"/>
      <c r="B196" s="1"/>
      <c r="C196" s="1"/>
      <c r="D196" s="1"/>
    </row>
    <row r="197" spans="1:4" s="70" customFormat="1" ht="12.75">
      <c r="A197" s="1"/>
      <c r="B197" s="1"/>
      <c r="C197" s="1"/>
      <c r="D197" s="1"/>
    </row>
    <row r="198" spans="1:4" s="70" customFormat="1" ht="12.75">
      <c r="A198" s="1"/>
      <c r="B198" s="1"/>
      <c r="C198" s="1"/>
      <c r="D198" s="1"/>
    </row>
    <row r="199" spans="1:4" s="70" customFormat="1" ht="12.75">
      <c r="A199" s="1"/>
      <c r="B199" s="1"/>
      <c r="C199" s="1"/>
      <c r="D199" s="1"/>
    </row>
    <row r="200" spans="1:4" s="70" customFormat="1" ht="12.75">
      <c r="A200" s="1"/>
      <c r="B200" s="1"/>
      <c r="C200" s="1"/>
      <c r="D200" s="1"/>
    </row>
    <row r="201" spans="1:4" s="70" customFormat="1" ht="12.75">
      <c r="A201" s="1"/>
      <c r="B201" s="1"/>
      <c r="C201" s="1"/>
      <c r="D201" s="1"/>
    </row>
    <row r="202" spans="1:4" s="70" customFormat="1" ht="12.75">
      <c r="A202" s="1"/>
      <c r="B202" s="1"/>
      <c r="C202" s="1"/>
      <c r="D202" s="1"/>
    </row>
    <row r="203" spans="1:4" s="70" customFormat="1" ht="12.75">
      <c r="A203" s="1"/>
      <c r="B203" s="1"/>
      <c r="C203" s="1"/>
      <c r="D203" s="1"/>
    </row>
    <row r="204" spans="1:4" s="70" customFormat="1" ht="12.75">
      <c r="A204" s="1"/>
      <c r="B204" s="1"/>
      <c r="C204" s="1"/>
      <c r="D204" s="1"/>
    </row>
    <row r="205" spans="1:4" s="70" customFormat="1" ht="12.75">
      <c r="A205" s="1"/>
      <c r="B205" s="1"/>
      <c r="C205" s="1"/>
      <c r="D205" s="1"/>
    </row>
    <row r="206" spans="1:4" s="70" customFormat="1" ht="12.75">
      <c r="A206" s="1"/>
      <c r="B206" s="1"/>
      <c r="C206" s="1"/>
      <c r="D206" s="1"/>
    </row>
    <row r="207" spans="1:4" s="70" customFormat="1" ht="12.75">
      <c r="A207" s="1"/>
      <c r="B207" s="1"/>
      <c r="C207" s="1"/>
      <c r="D207" s="1"/>
    </row>
    <row r="208" spans="1:4" s="70" customFormat="1" ht="12.75">
      <c r="A208" s="1"/>
      <c r="B208" s="1"/>
      <c r="C208" s="1"/>
      <c r="D208" s="1"/>
    </row>
    <row r="209" spans="1:4" s="70" customFormat="1" ht="12.75">
      <c r="A209" s="1"/>
      <c r="B209" s="1"/>
      <c r="C209" s="1"/>
      <c r="D209" s="1"/>
    </row>
    <row r="210" spans="1:4" s="70" customFormat="1" ht="12.75">
      <c r="A210" s="1"/>
      <c r="B210" s="1"/>
      <c r="C210" s="1"/>
      <c r="D210" s="1"/>
    </row>
    <row r="211" spans="1:4" s="70" customFormat="1" ht="12.75">
      <c r="A211" s="1"/>
      <c r="B211" s="1"/>
      <c r="C211" s="1"/>
      <c r="D211" s="1"/>
    </row>
    <row r="212" spans="1:4" s="70" customFormat="1" ht="12.75">
      <c r="A212" s="1"/>
      <c r="B212" s="1"/>
      <c r="C212" s="1"/>
      <c r="D212" s="1"/>
    </row>
    <row r="213" spans="1:4" s="70" customFormat="1" ht="12.75">
      <c r="A213" s="1"/>
      <c r="B213" s="1"/>
      <c r="C213" s="1"/>
      <c r="D213" s="1"/>
    </row>
    <row r="214" spans="1:4" s="70" customFormat="1" ht="12.75">
      <c r="A214" s="1"/>
      <c r="B214" s="1"/>
      <c r="C214" s="1"/>
      <c r="D214" s="1"/>
    </row>
    <row r="215" spans="1:4" s="70" customFormat="1" ht="12.75">
      <c r="A215" s="1"/>
      <c r="B215" s="1"/>
      <c r="C215" s="1"/>
      <c r="D215" s="1"/>
    </row>
    <row r="216" spans="1:4" s="70" customFormat="1" ht="12.75">
      <c r="A216" s="1"/>
      <c r="B216" s="1"/>
      <c r="C216" s="1"/>
      <c r="D216" s="1"/>
    </row>
    <row r="217" spans="1:4" s="70" customFormat="1" ht="12.75">
      <c r="A217" s="1"/>
      <c r="B217" s="1"/>
      <c r="C217" s="1"/>
      <c r="D217" s="1"/>
    </row>
    <row r="218" spans="1:4" s="70" customFormat="1" ht="12.75">
      <c r="A218" s="1"/>
      <c r="B218" s="1"/>
      <c r="C218" s="1"/>
      <c r="D218" s="1"/>
    </row>
    <row r="219" spans="1:4" s="70" customFormat="1" ht="12.75">
      <c r="A219" s="1"/>
      <c r="B219" s="1"/>
      <c r="C219" s="1"/>
      <c r="D219" s="1"/>
    </row>
    <row r="220" spans="1:4" s="70" customFormat="1" ht="12.75">
      <c r="A220" s="1"/>
      <c r="B220" s="1"/>
      <c r="C220" s="1"/>
      <c r="D220" s="1"/>
    </row>
    <row r="221" spans="1:4" s="70" customFormat="1" ht="12.75">
      <c r="A221" s="1"/>
      <c r="B221" s="1"/>
      <c r="C221" s="1"/>
      <c r="D221" s="1"/>
    </row>
    <row r="222" spans="1:4" s="70" customFormat="1" ht="12.75">
      <c r="A222" s="1"/>
      <c r="B222" s="1"/>
      <c r="C222" s="1"/>
      <c r="D222" s="1"/>
    </row>
    <row r="223" spans="1:4" s="70" customFormat="1" ht="12.75">
      <c r="A223" s="1"/>
      <c r="B223" s="1"/>
      <c r="C223" s="1"/>
      <c r="D223" s="1"/>
    </row>
    <row r="224" spans="1:4" s="70" customFormat="1" ht="12.75">
      <c r="A224" s="1"/>
      <c r="B224" s="1"/>
      <c r="C224" s="1"/>
      <c r="D224" s="1"/>
    </row>
    <row r="225" spans="1:4" s="70" customFormat="1" ht="12.75">
      <c r="A225" s="1"/>
      <c r="B225" s="1"/>
      <c r="C225" s="1"/>
      <c r="D225" s="1"/>
    </row>
    <row r="226" spans="1:4" s="70" customFormat="1" ht="12.75">
      <c r="A226" s="1"/>
      <c r="B226" s="1"/>
      <c r="C226" s="1"/>
      <c r="D226" s="1"/>
    </row>
    <row r="227" spans="1:4" s="70" customFormat="1" ht="12.75">
      <c r="A227" s="1"/>
      <c r="B227" s="1"/>
      <c r="C227" s="1"/>
      <c r="D227" s="1"/>
    </row>
    <row r="228" spans="1:4" s="70" customFormat="1" ht="12.75">
      <c r="A228" s="1"/>
      <c r="B228" s="1"/>
      <c r="C228" s="1"/>
      <c r="D228" s="1"/>
    </row>
    <row r="229" spans="1:4" s="70" customFormat="1" ht="12.75">
      <c r="A229" s="1"/>
      <c r="B229" s="1"/>
      <c r="C229" s="1"/>
      <c r="D229" s="1"/>
    </row>
    <row r="230" spans="1:4" s="70" customFormat="1" ht="12.75">
      <c r="A230" s="1"/>
      <c r="B230" s="1"/>
      <c r="C230" s="1"/>
      <c r="D230" s="1"/>
    </row>
    <row r="231" spans="1:4" s="70" customFormat="1" ht="12.75">
      <c r="A231" s="1"/>
      <c r="B231" s="1"/>
      <c r="C231" s="1"/>
      <c r="D231" s="1"/>
    </row>
    <row r="232" spans="1:4" s="70" customFormat="1" ht="12.75">
      <c r="A232" s="1"/>
      <c r="B232" s="1"/>
      <c r="C232" s="1"/>
      <c r="D232" s="1"/>
    </row>
    <row r="233" spans="1:4" s="70" customFormat="1" ht="12.75">
      <c r="A233" s="1"/>
      <c r="B233" s="1"/>
      <c r="C233" s="1"/>
      <c r="D233" s="1"/>
    </row>
    <row r="234" spans="1:4" s="70" customFormat="1" ht="12.75">
      <c r="A234" s="1"/>
      <c r="B234" s="1"/>
      <c r="C234" s="1"/>
      <c r="D234" s="1"/>
    </row>
    <row r="235" spans="1:4" s="70" customFormat="1" ht="12.75">
      <c r="A235" s="1"/>
      <c r="B235" s="1"/>
      <c r="C235" s="1"/>
      <c r="D235" s="1"/>
    </row>
    <row r="236" spans="1:4" s="70" customFormat="1" ht="12.75">
      <c r="A236" s="1"/>
      <c r="B236" s="1"/>
      <c r="C236" s="1"/>
      <c r="D236" s="1"/>
    </row>
    <row r="237" spans="1:4" s="70" customFormat="1" ht="12.75">
      <c r="A237" s="1"/>
      <c r="B237" s="1"/>
      <c r="C237" s="1"/>
      <c r="D237" s="1"/>
    </row>
    <row r="238" spans="1:4" s="70" customFormat="1" ht="12.75">
      <c r="A238" s="1"/>
      <c r="B238" s="1"/>
      <c r="C238" s="1"/>
      <c r="D238" s="1"/>
    </row>
    <row r="239" spans="1:4" s="70" customFormat="1" ht="12.75">
      <c r="A239" s="1"/>
      <c r="B239" s="1"/>
      <c r="C239" s="1"/>
      <c r="D239" s="1"/>
    </row>
    <row r="240" spans="1:4" s="70" customFormat="1" ht="12.75">
      <c r="A240" s="1"/>
      <c r="B240" s="1"/>
      <c r="C240" s="1"/>
      <c r="D240" s="1"/>
    </row>
    <row r="241" spans="1:4" s="70" customFormat="1" ht="12.75">
      <c r="A241" s="1"/>
      <c r="B241" s="1"/>
      <c r="C241" s="1"/>
      <c r="D241" s="1"/>
    </row>
    <row r="242" spans="1:4" s="70" customFormat="1" ht="12.75">
      <c r="A242" s="1"/>
      <c r="B242" s="1"/>
      <c r="C242" s="1"/>
      <c r="D242" s="1"/>
    </row>
    <row r="243" spans="1:4" s="70" customFormat="1" ht="12.75">
      <c r="A243" s="1"/>
      <c r="B243" s="1"/>
      <c r="C243" s="1"/>
      <c r="D243" s="1"/>
    </row>
    <row r="244" spans="1:4" s="70" customFormat="1" ht="12.75">
      <c r="A244" s="1"/>
      <c r="B244" s="1"/>
      <c r="C244" s="1"/>
      <c r="D244" s="1"/>
    </row>
    <row r="245" spans="1:4" s="70" customFormat="1" ht="12.75">
      <c r="A245" s="1"/>
      <c r="B245" s="1"/>
      <c r="C245" s="1"/>
      <c r="D245" s="1"/>
    </row>
    <row r="246" spans="1:4" s="70" customFormat="1" ht="12.75">
      <c r="A246" s="1"/>
      <c r="B246" s="1"/>
      <c r="C246" s="1"/>
      <c r="D246" s="1"/>
    </row>
    <row r="247" spans="1:4" s="70" customFormat="1" ht="12.75">
      <c r="A247" s="1"/>
      <c r="B247" s="1"/>
      <c r="C247" s="1"/>
      <c r="D247" s="1"/>
    </row>
    <row r="248" spans="1:4" s="70" customFormat="1" ht="12.75">
      <c r="A248" s="1"/>
      <c r="B248" s="1"/>
      <c r="C248" s="1"/>
      <c r="D248" s="1"/>
    </row>
    <row r="249" spans="1:4" s="70" customFormat="1" ht="12.75">
      <c r="A249" s="1"/>
      <c r="B249" s="1"/>
      <c r="C249" s="1"/>
      <c r="D249" s="1"/>
    </row>
    <row r="250" spans="1:4" s="70" customFormat="1" ht="12.75">
      <c r="A250" s="1"/>
      <c r="B250" s="1"/>
      <c r="C250" s="1"/>
      <c r="D250" s="1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</sheetData>
  <printOptions horizontalCentered="1"/>
  <pageMargins left="0.75" right="0.5" top="0.5" bottom="0.7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3"/>
  <sheetViews>
    <sheetView zoomScale="85" zoomScaleNormal="85" workbookViewId="0" topLeftCell="B111">
      <selection activeCell="B165" sqref="A165:IV165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1" customWidth="1"/>
    <col min="3" max="3" width="45.7109375" style="2" customWidth="1"/>
    <col min="4" max="4" width="7.140625" style="1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81" customWidth="1"/>
    <col min="24" max="24" width="16.7109375" style="2" hidden="1" customWidth="1"/>
    <col min="25" max="25" width="16.7109375" style="82" hidden="1" customWidth="1"/>
    <col min="26" max="29" width="0" style="82" hidden="1" customWidth="1"/>
    <col min="30" max="16384" width="9.140625" style="82" customWidth="1"/>
  </cols>
  <sheetData>
    <row r="1" spans="1:25" ht="12.75" hidden="1">
      <c r="A1" s="2" t="s">
        <v>759</v>
      </c>
      <c r="B1" s="1" t="s">
        <v>666</v>
      </c>
      <c r="C1" s="2" t="s">
        <v>667</v>
      </c>
      <c r="D1" s="1" t="s">
        <v>760</v>
      </c>
      <c r="E1" s="2" t="s">
        <v>761</v>
      </c>
      <c r="F1" s="2" t="s">
        <v>762</v>
      </c>
      <c r="G1" s="2" t="s">
        <v>668</v>
      </c>
      <c r="H1" s="2" t="s">
        <v>763</v>
      </c>
      <c r="I1" s="2" t="s">
        <v>764</v>
      </c>
      <c r="J1" s="2" t="s">
        <v>765</v>
      </c>
      <c r="K1" s="2" t="s">
        <v>766</v>
      </c>
      <c r="L1" s="2" t="s">
        <v>668</v>
      </c>
      <c r="M1" s="2" t="s">
        <v>767</v>
      </c>
      <c r="N1" s="2" t="s">
        <v>768</v>
      </c>
      <c r="O1" s="2" t="s">
        <v>769</v>
      </c>
      <c r="P1" s="2" t="s">
        <v>668</v>
      </c>
      <c r="Q1" s="2" t="s">
        <v>770</v>
      </c>
      <c r="R1" s="2" t="s">
        <v>771</v>
      </c>
      <c r="S1" s="2" t="s">
        <v>772</v>
      </c>
      <c r="T1" s="2" t="s">
        <v>773</v>
      </c>
      <c r="U1" s="2" t="s">
        <v>668</v>
      </c>
      <c r="V1" s="2" t="s">
        <v>774</v>
      </c>
      <c r="W1" s="81" t="s">
        <v>668</v>
      </c>
      <c r="X1" s="2" t="s">
        <v>775</v>
      </c>
      <c r="Y1" s="82" t="s">
        <v>668</v>
      </c>
    </row>
    <row r="2" spans="1:25" s="88" customFormat="1" ht="15.75" customHeight="1">
      <c r="A2" s="83"/>
      <c r="B2" s="49" t="str">
        <f>"University of Missouri - "&amp;RBN</f>
        <v>University of Missouri - University Hospital</v>
      </c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X2" s="85"/>
      <c r="Y2" s="87"/>
    </row>
    <row r="3" spans="1:25" s="92" customFormat="1" ht="15.75" customHeight="1">
      <c r="A3" s="89"/>
      <c r="B3" s="54" t="s">
        <v>776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0"/>
      <c r="X3" s="13"/>
      <c r="Y3" s="91"/>
    </row>
    <row r="4" spans="1:29" ht="15.75" customHeight="1">
      <c r="A4" s="93"/>
      <c r="B4" s="94" t="str">
        <f>"  As of "&amp;TEXT(Z4,"MMMM DD, YYY")</f>
        <v>  As of June 30, 2006</v>
      </c>
      <c r="C4" s="16"/>
      <c r="D4" s="1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5"/>
      <c r="Y4" s="97"/>
      <c r="Z4" s="98" t="s">
        <v>777</v>
      </c>
      <c r="AC4" s="99" t="s">
        <v>778</v>
      </c>
    </row>
    <row r="5" spans="1:26" ht="12.75" customHeight="1">
      <c r="A5" s="93"/>
      <c r="B5" s="100"/>
      <c r="C5" s="101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102"/>
      <c r="Y5" s="104"/>
      <c r="Z5" s="2"/>
    </row>
    <row r="6" spans="1:25" ht="12.75">
      <c r="A6" s="22"/>
      <c r="B6" s="105"/>
      <c r="C6" s="106"/>
      <c r="D6" s="107"/>
      <c r="E6" s="27"/>
      <c r="F6" s="27"/>
      <c r="G6" s="105"/>
      <c r="H6" s="107"/>
      <c r="I6" s="108"/>
      <c r="J6" s="108"/>
      <c r="K6" s="109"/>
      <c r="L6" s="109"/>
      <c r="M6" s="108" t="s">
        <v>699</v>
      </c>
      <c r="N6" s="108" t="s">
        <v>779</v>
      </c>
      <c r="O6" s="108" t="s">
        <v>780</v>
      </c>
      <c r="P6" s="109"/>
      <c r="Q6" s="110" t="s">
        <v>781</v>
      </c>
      <c r="R6" s="111"/>
      <c r="S6" s="111"/>
      <c r="T6" s="111"/>
      <c r="U6" s="112"/>
      <c r="V6" s="113"/>
      <c r="W6" s="109" t="s">
        <v>782</v>
      </c>
      <c r="X6" s="113"/>
      <c r="Y6" s="109" t="s">
        <v>782</v>
      </c>
    </row>
    <row r="7" spans="1:25" ht="12.75">
      <c r="A7" s="22"/>
      <c r="B7" s="114"/>
      <c r="C7" s="29"/>
      <c r="D7" s="115"/>
      <c r="E7" s="27"/>
      <c r="F7" s="27"/>
      <c r="G7" s="114"/>
      <c r="H7" s="115"/>
      <c r="I7" s="108" t="s">
        <v>699</v>
      </c>
      <c r="J7" s="108" t="s">
        <v>779</v>
      </c>
      <c r="K7" s="108" t="s">
        <v>780</v>
      </c>
      <c r="L7" s="116"/>
      <c r="M7" s="108" t="s">
        <v>783</v>
      </c>
      <c r="N7" s="108" t="s">
        <v>783</v>
      </c>
      <c r="O7" s="108" t="s">
        <v>783</v>
      </c>
      <c r="P7" s="116" t="s">
        <v>783</v>
      </c>
      <c r="Q7" s="108" t="s">
        <v>699</v>
      </c>
      <c r="R7" s="108" t="s">
        <v>784</v>
      </c>
      <c r="S7" s="117"/>
      <c r="T7" s="117"/>
      <c r="U7" s="116"/>
      <c r="V7" s="118"/>
      <c r="W7" s="116" t="s">
        <v>785</v>
      </c>
      <c r="X7" s="118"/>
      <c r="Y7" s="116" t="s">
        <v>785</v>
      </c>
    </row>
    <row r="8" spans="1:25" ht="12.75">
      <c r="A8" s="22"/>
      <c r="B8" s="114"/>
      <c r="C8" s="29"/>
      <c r="D8" s="115"/>
      <c r="E8" s="119"/>
      <c r="F8" s="119"/>
      <c r="G8" s="120" t="s">
        <v>786</v>
      </c>
      <c r="H8" s="120"/>
      <c r="I8" s="108" t="s">
        <v>787</v>
      </c>
      <c r="J8" s="108" t="s">
        <v>787</v>
      </c>
      <c r="K8" s="108" t="s">
        <v>787</v>
      </c>
      <c r="L8" s="116" t="s">
        <v>787</v>
      </c>
      <c r="M8" s="108" t="s">
        <v>788</v>
      </c>
      <c r="N8" s="108" t="s">
        <v>788</v>
      </c>
      <c r="O8" s="108" t="s">
        <v>788</v>
      </c>
      <c r="P8" s="116" t="s">
        <v>788</v>
      </c>
      <c r="Q8" s="108" t="s">
        <v>789</v>
      </c>
      <c r="R8" s="108" t="s">
        <v>789</v>
      </c>
      <c r="S8" s="108" t="s">
        <v>790</v>
      </c>
      <c r="T8" s="108" t="s">
        <v>791</v>
      </c>
      <c r="U8" s="116" t="s">
        <v>792</v>
      </c>
      <c r="V8" s="118"/>
      <c r="W8" s="116" t="s">
        <v>793</v>
      </c>
      <c r="X8" s="116" t="s">
        <v>794</v>
      </c>
      <c r="Y8" s="116" t="s">
        <v>795</v>
      </c>
    </row>
    <row r="9" spans="1:25" ht="12.75">
      <c r="A9" s="22"/>
      <c r="B9" s="121"/>
      <c r="C9" s="122"/>
      <c r="D9" s="123"/>
      <c r="E9" s="108" t="s">
        <v>699</v>
      </c>
      <c r="F9" s="108" t="s">
        <v>796</v>
      </c>
      <c r="G9" s="108" t="s">
        <v>699</v>
      </c>
      <c r="H9" s="108" t="s">
        <v>779</v>
      </c>
      <c r="I9" s="108" t="s">
        <v>785</v>
      </c>
      <c r="J9" s="108" t="s">
        <v>785</v>
      </c>
      <c r="K9" s="108" t="s">
        <v>785</v>
      </c>
      <c r="L9" s="124" t="s">
        <v>785</v>
      </c>
      <c r="M9" s="108" t="s">
        <v>785</v>
      </c>
      <c r="N9" s="108" t="s">
        <v>785</v>
      </c>
      <c r="O9" s="108" t="s">
        <v>785</v>
      </c>
      <c r="P9" s="124" t="s">
        <v>785</v>
      </c>
      <c r="Q9" s="108" t="s">
        <v>797</v>
      </c>
      <c r="R9" s="108" t="s">
        <v>797</v>
      </c>
      <c r="S9" s="108" t="s">
        <v>794</v>
      </c>
      <c r="T9" s="108" t="s">
        <v>798</v>
      </c>
      <c r="U9" s="124" t="s">
        <v>785</v>
      </c>
      <c r="V9" s="124" t="s">
        <v>799</v>
      </c>
      <c r="W9" s="124" t="s">
        <v>794</v>
      </c>
      <c r="X9" s="124" t="s">
        <v>785</v>
      </c>
      <c r="Y9" s="124" t="s">
        <v>794</v>
      </c>
    </row>
    <row r="10" spans="1:25" ht="12.75" customHeight="1">
      <c r="A10" s="22"/>
      <c r="B10" s="23"/>
      <c r="C10" s="125"/>
      <c r="D10" s="2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19"/>
    </row>
    <row r="11" spans="1:25" ht="12.75" customHeight="1">
      <c r="A11" s="29"/>
      <c r="B11" s="23" t="s">
        <v>670</v>
      </c>
      <c r="C11" s="125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08"/>
      <c r="X11" s="27"/>
      <c r="Y11" s="119"/>
    </row>
    <row r="12" spans="1:25" ht="12.75" customHeight="1">
      <c r="A12" s="1"/>
      <c r="B12" s="30"/>
      <c r="C12" s="126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27"/>
      <c r="X12" s="32"/>
      <c r="Y12" s="119"/>
    </row>
    <row r="13" spans="1:25" ht="12.75" customHeight="1">
      <c r="A13" s="29"/>
      <c r="B13" s="23" t="s">
        <v>671</v>
      </c>
      <c r="C13" s="125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08"/>
      <c r="X13" s="27"/>
      <c r="Y13" s="119"/>
    </row>
    <row r="14" spans="1:25" ht="12.75" customHeight="1">
      <c r="A14" s="126" t="s">
        <v>800</v>
      </c>
      <c r="B14" s="30"/>
      <c r="C14" s="126" t="s">
        <v>672</v>
      </c>
      <c r="D14" s="31"/>
      <c r="E14" s="32">
        <v>0</v>
      </c>
      <c r="F14" s="32">
        <v>0</v>
      </c>
      <c r="G14" s="34">
        <f aca="true" t="shared" si="0" ref="G14:G45"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 aca="true" t="shared" si="1" ref="L14:L45">I14+J14+K14</f>
        <v>0</v>
      </c>
      <c r="M14" s="34">
        <v>0</v>
      </c>
      <c r="N14" s="34">
        <v>0</v>
      </c>
      <c r="O14" s="34">
        <v>0</v>
      </c>
      <c r="P14" s="34">
        <f aca="true" t="shared" si="2" ref="P14:P45"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 aca="true" t="shared" si="3" ref="U14:U45">Q14+R14+S14+T14</f>
        <v>0</v>
      </c>
      <c r="V14" s="34">
        <v>0</v>
      </c>
      <c r="W14" s="128">
        <f aca="true" t="shared" si="4" ref="W14:W45">G14+H14+L14+P14+U14+V14</f>
        <v>0</v>
      </c>
      <c r="X14" s="34">
        <v>0</v>
      </c>
      <c r="Y14" s="129">
        <f aca="true" t="shared" si="5" ref="Y14:Y45">W14+X14</f>
        <v>0</v>
      </c>
    </row>
    <row r="15" spans="1:25" ht="12.75" hidden="1" outlineLevel="1">
      <c r="A15" s="2" t="s">
        <v>801</v>
      </c>
      <c r="C15" s="2" t="s">
        <v>802</v>
      </c>
      <c r="D15" s="1" t="s">
        <v>803</v>
      </c>
      <c r="E15" s="2">
        <v>29540</v>
      </c>
      <c r="F15" s="2">
        <v>0</v>
      </c>
      <c r="G15" s="2">
        <f t="shared" si="0"/>
        <v>29540</v>
      </c>
      <c r="H15" s="2">
        <v>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81">
        <f t="shared" si="4"/>
        <v>29540</v>
      </c>
      <c r="X15" s="2">
        <v>0</v>
      </c>
      <c r="Y15" s="130">
        <f t="shared" si="5"/>
        <v>29540</v>
      </c>
    </row>
    <row r="16" spans="1:25" ht="12.75" hidden="1" outlineLevel="1">
      <c r="A16" s="2" t="s">
        <v>804</v>
      </c>
      <c r="C16" s="2" t="s">
        <v>805</v>
      </c>
      <c r="D16" s="1" t="s">
        <v>806</v>
      </c>
      <c r="E16" s="2">
        <v>41761771.73</v>
      </c>
      <c r="F16" s="2">
        <v>0</v>
      </c>
      <c r="G16" s="2">
        <f t="shared" si="0"/>
        <v>41761771.73</v>
      </c>
      <c r="H16" s="2">
        <v>0</v>
      </c>
      <c r="I16" s="2">
        <v>0</v>
      </c>
      <c r="J16" s="2">
        <v>0</v>
      </c>
      <c r="K16" s="2">
        <v>0</v>
      </c>
      <c r="L16" s="2">
        <f t="shared" si="1"/>
        <v>0</v>
      </c>
      <c r="M16" s="2">
        <v>0</v>
      </c>
      <c r="N16" s="2">
        <v>72.9</v>
      </c>
      <c r="O16" s="2">
        <v>0</v>
      </c>
      <c r="P16" s="2">
        <f t="shared" si="2"/>
        <v>72.9</v>
      </c>
      <c r="Q16" s="2">
        <v>4072739.2</v>
      </c>
      <c r="R16" s="2">
        <v>0</v>
      </c>
      <c r="S16" s="2">
        <v>3.71</v>
      </c>
      <c r="T16" s="2">
        <v>0</v>
      </c>
      <c r="U16" s="2">
        <f t="shared" si="3"/>
        <v>4072742.91</v>
      </c>
      <c r="V16" s="2">
        <v>0</v>
      </c>
      <c r="W16" s="81">
        <f t="shared" si="4"/>
        <v>45834587.53999999</v>
      </c>
      <c r="X16" s="2">
        <v>0</v>
      </c>
      <c r="Y16" s="130">
        <f t="shared" si="5"/>
        <v>45834587.53999999</v>
      </c>
    </row>
    <row r="17" spans="1:25" ht="12.75" hidden="1" outlineLevel="1">
      <c r="A17" s="2" t="s">
        <v>807</v>
      </c>
      <c r="C17" s="2" t="s">
        <v>808</v>
      </c>
      <c r="D17" s="1" t="s">
        <v>809</v>
      </c>
      <c r="E17" s="2">
        <v>0</v>
      </c>
      <c r="F17" s="2">
        <v>0</v>
      </c>
      <c r="G17" s="2">
        <f t="shared" si="0"/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  <c r="M17" s="2">
        <v>0</v>
      </c>
      <c r="N17" s="2">
        <v>54043.65</v>
      </c>
      <c r="O17" s="2">
        <v>0</v>
      </c>
      <c r="P17" s="2">
        <f t="shared" si="2"/>
        <v>54043.65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81">
        <f t="shared" si="4"/>
        <v>54043.65</v>
      </c>
      <c r="X17" s="2">
        <v>0</v>
      </c>
      <c r="Y17" s="130">
        <f t="shared" si="5"/>
        <v>54043.65</v>
      </c>
    </row>
    <row r="18" spans="1:25" ht="12.75" hidden="1" outlineLevel="1">
      <c r="A18" s="2" t="s">
        <v>810</v>
      </c>
      <c r="C18" s="2" t="s">
        <v>811</v>
      </c>
      <c r="D18" s="1" t="s">
        <v>812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17103.76</v>
      </c>
      <c r="O18" s="2">
        <v>0</v>
      </c>
      <c r="P18" s="2">
        <f t="shared" si="2"/>
        <v>17103.76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81">
        <f t="shared" si="4"/>
        <v>17103.76</v>
      </c>
      <c r="X18" s="2">
        <v>0</v>
      </c>
      <c r="Y18" s="130">
        <f t="shared" si="5"/>
        <v>17103.76</v>
      </c>
    </row>
    <row r="19" spans="1:25" ht="12.75" hidden="1" outlineLevel="1">
      <c r="A19" s="2" t="s">
        <v>813</v>
      </c>
      <c r="C19" s="2" t="s">
        <v>814</v>
      </c>
      <c r="D19" s="1" t="s">
        <v>815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184.22</v>
      </c>
      <c r="O19" s="2">
        <v>0</v>
      </c>
      <c r="P19" s="2">
        <f t="shared" si="2"/>
        <v>184.22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81">
        <f t="shared" si="4"/>
        <v>184.22</v>
      </c>
      <c r="X19" s="2">
        <v>0</v>
      </c>
      <c r="Y19" s="130">
        <f t="shared" si="5"/>
        <v>184.22</v>
      </c>
    </row>
    <row r="20" spans="1:25" ht="12.75" hidden="1" outlineLevel="1">
      <c r="A20" s="2" t="s">
        <v>816</v>
      </c>
      <c r="C20" s="2" t="s">
        <v>817</v>
      </c>
      <c r="D20" s="1" t="s">
        <v>818</v>
      </c>
      <c r="E20" s="2">
        <v>0</v>
      </c>
      <c r="F20" s="2">
        <v>0</v>
      </c>
      <c r="G20" s="2">
        <f t="shared" si="0"/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75433.56</v>
      </c>
      <c r="O20" s="2">
        <v>0</v>
      </c>
      <c r="P20" s="2">
        <f t="shared" si="2"/>
        <v>75433.56</v>
      </c>
      <c r="Q20" s="2">
        <v>0</v>
      </c>
      <c r="R20" s="2">
        <v>0</v>
      </c>
      <c r="S20" s="2">
        <v>0</v>
      </c>
      <c r="T20" s="2">
        <v>0</v>
      </c>
      <c r="U20" s="2">
        <f t="shared" si="3"/>
        <v>0</v>
      </c>
      <c r="V20" s="2">
        <v>0</v>
      </c>
      <c r="W20" s="81">
        <f t="shared" si="4"/>
        <v>75433.56</v>
      </c>
      <c r="X20" s="2">
        <v>0</v>
      </c>
      <c r="Y20" s="130">
        <f t="shared" si="5"/>
        <v>75433.56</v>
      </c>
    </row>
    <row r="21" spans="1:25" ht="12.75" hidden="1" outlineLevel="1">
      <c r="A21" s="2" t="s">
        <v>819</v>
      </c>
      <c r="C21" s="2" t="s">
        <v>820</v>
      </c>
      <c r="D21" s="1" t="s">
        <v>821</v>
      </c>
      <c r="E21" s="2">
        <v>-4706349.845</v>
      </c>
      <c r="F21" s="2">
        <v>544918.81</v>
      </c>
      <c r="G21" s="2">
        <f t="shared" si="0"/>
        <v>-4161431.0349999997</v>
      </c>
      <c r="H21" s="2">
        <v>3269502.65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-1.49</v>
      </c>
      <c r="O21" s="2">
        <v>0</v>
      </c>
      <c r="P21" s="2">
        <f t="shared" si="2"/>
        <v>-1.49</v>
      </c>
      <c r="Q21" s="2">
        <v>-89533.01</v>
      </c>
      <c r="R21" s="2">
        <v>0</v>
      </c>
      <c r="S21" s="2">
        <v>-0.08</v>
      </c>
      <c r="T21" s="2">
        <v>0</v>
      </c>
      <c r="U21" s="2">
        <f t="shared" si="3"/>
        <v>-89533.09</v>
      </c>
      <c r="V21" s="2">
        <v>0</v>
      </c>
      <c r="W21" s="81">
        <f t="shared" si="4"/>
        <v>-981462.9649999997</v>
      </c>
      <c r="X21" s="2">
        <v>0</v>
      </c>
      <c r="Y21" s="130">
        <f t="shared" si="5"/>
        <v>-981462.9649999997</v>
      </c>
    </row>
    <row r="22" spans="1:25" ht="12.75" customHeight="1" collapsed="1">
      <c r="A22" s="126" t="s">
        <v>822</v>
      </c>
      <c r="B22" s="30"/>
      <c r="C22" s="126" t="s">
        <v>823</v>
      </c>
      <c r="D22" s="31"/>
      <c r="E22" s="32">
        <v>37084961.885</v>
      </c>
      <c r="F22" s="32">
        <v>544918.81</v>
      </c>
      <c r="G22" s="36">
        <f t="shared" si="0"/>
        <v>37629880.695</v>
      </c>
      <c r="H22" s="36">
        <v>3269502.65</v>
      </c>
      <c r="I22" s="36">
        <v>0</v>
      </c>
      <c r="J22" s="36">
        <v>0</v>
      </c>
      <c r="K22" s="36">
        <v>0</v>
      </c>
      <c r="L22" s="36">
        <f t="shared" si="1"/>
        <v>0</v>
      </c>
      <c r="M22" s="36">
        <v>0</v>
      </c>
      <c r="N22" s="36">
        <v>146836.6</v>
      </c>
      <c r="O22" s="36">
        <v>0</v>
      </c>
      <c r="P22" s="36">
        <f t="shared" si="2"/>
        <v>146836.6</v>
      </c>
      <c r="Q22" s="36">
        <v>3983206.19</v>
      </c>
      <c r="R22" s="36">
        <v>0</v>
      </c>
      <c r="S22" s="36">
        <v>3.63</v>
      </c>
      <c r="T22" s="36">
        <v>0</v>
      </c>
      <c r="U22" s="36">
        <f t="shared" si="3"/>
        <v>3983209.82</v>
      </c>
      <c r="V22" s="36">
        <v>0</v>
      </c>
      <c r="W22" s="131">
        <f t="shared" si="4"/>
        <v>45029429.765</v>
      </c>
      <c r="X22" s="36">
        <v>0</v>
      </c>
      <c r="Y22" s="132">
        <f t="shared" si="5"/>
        <v>45029429.765</v>
      </c>
    </row>
    <row r="23" spans="1:25" ht="12.75" customHeight="1">
      <c r="A23" s="126" t="s">
        <v>824</v>
      </c>
      <c r="B23" s="30"/>
      <c r="C23" s="126" t="s">
        <v>825</v>
      </c>
      <c r="D23" s="31"/>
      <c r="E23" s="32">
        <v>0</v>
      </c>
      <c r="F23" s="32">
        <v>0</v>
      </c>
      <c r="G23" s="36">
        <f t="shared" si="0"/>
        <v>0</v>
      </c>
      <c r="H23" s="36">
        <v>0</v>
      </c>
      <c r="I23" s="36">
        <v>0</v>
      </c>
      <c r="J23" s="36">
        <v>0</v>
      </c>
      <c r="K23" s="36">
        <v>0</v>
      </c>
      <c r="L23" s="36">
        <f t="shared" si="1"/>
        <v>0</v>
      </c>
      <c r="M23" s="36">
        <v>0</v>
      </c>
      <c r="N23" s="36">
        <v>0</v>
      </c>
      <c r="O23" s="36">
        <v>0</v>
      </c>
      <c r="P23" s="36">
        <f t="shared" si="2"/>
        <v>0</v>
      </c>
      <c r="Q23" s="36">
        <v>0</v>
      </c>
      <c r="R23" s="36">
        <v>0</v>
      </c>
      <c r="S23" s="36">
        <v>0</v>
      </c>
      <c r="T23" s="36">
        <v>0</v>
      </c>
      <c r="U23" s="36">
        <f t="shared" si="3"/>
        <v>0</v>
      </c>
      <c r="V23" s="36">
        <v>0</v>
      </c>
      <c r="W23" s="131">
        <f t="shared" si="4"/>
        <v>0</v>
      </c>
      <c r="X23" s="36">
        <v>0</v>
      </c>
      <c r="Y23" s="132">
        <f t="shared" si="5"/>
        <v>0</v>
      </c>
    </row>
    <row r="24" spans="1:25" ht="12.75" customHeight="1">
      <c r="A24" s="126" t="s">
        <v>826</v>
      </c>
      <c r="B24" s="30"/>
      <c r="C24" s="126" t="s">
        <v>827</v>
      </c>
      <c r="D24" s="31"/>
      <c r="E24" s="32">
        <v>0</v>
      </c>
      <c r="F24" s="32">
        <v>0</v>
      </c>
      <c r="G24" s="36">
        <f t="shared" si="0"/>
        <v>0</v>
      </c>
      <c r="H24" s="36">
        <v>0</v>
      </c>
      <c r="I24" s="36">
        <v>0</v>
      </c>
      <c r="J24" s="36">
        <v>0</v>
      </c>
      <c r="K24" s="36">
        <v>0</v>
      </c>
      <c r="L24" s="36">
        <f t="shared" si="1"/>
        <v>0</v>
      </c>
      <c r="M24" s="36">
        <v>0</v>
      </c>
      <c r="N24" s="36">
        <v>0</v>
      </c>
      <c r="O24" s="36">
        <v>0</v>
      </c>
      <c r="P24" s="36">
        <f t="shared" si="2"/>
        <v>0</v>
      </c>
      <c r="Q24" s="36">
        <v>0</v>
      </c>
      <c r="R24" s="36">
        <v>0</v>
      </c>
      <c r="S24" s="36">
        <v>0</v>
      </c>
      <c r="T24" s="36">
        <v>0</v>
      </c>
      <c r="U24" s="36">
        <f t="shared" si="3"/>
        <v>0</v>
      </c>
      <c r="V24" s="36">
        <v>0</v>
      </c>
      <c r="W24" s="131">
        <f t="shared" si="4"/>
        <v>0</v>
      </c>
      <c r="X24" s="36">
        <v>0</v>
      </c>
      <c r="Y24" s="132">
        <f t="shared" si="5"/>
        <v>0</v>
      </c>
    </row>
    <row r="25" spans="1:25" ht="12.75" hidden="1" outlineLevel="1">
      <c r="A25" s="2" t="s">
        <v>828</v>
      </c>
      <c r="C25" s="2" t="s">
        <v>829</v>
      </c>
      <c r="D25" s="1" t="s">
        <v>830</v>
      </c>
      <c r="E25" s="2">
        <v>85269502.16</v>
      </c>
      <c r="F25" s="2">
        <v>0</v>
      </c>
      <c r="G25" s="2">
        <f t="shared" si="0"/>
        <v>85269502.16</v>
      </c>
      <c r="H25" s="2">
        <v>0</v>
      </c>
      <c r="I25" s="2">
        <v>0</v>
      </c>
      <c r="J25" s="2">
        <v>0</v>
      </c>
      <c r="K25" s="2">
        <v>0</v>
      </c>
      <c r="L25" s="2">
        <f t="shared" si="1"/>
        <v>0</v>
      </c>
      <c r="M25" s="2">
        <v>0</v>
      </c>
      <c r="N25" s="2">
        <v>0</v>
      </c>
      <c r="O25" s="2">
        <v>0</v>
      </c>
      <c r="P25" s="2">
        <f t="shared" si="2"/>
        <v>0</v>
      </c>
      <c r="Q25" s="2">
        <v>0</v>
      </c>
      <c r="R25" s="2">
        <v>0</v>
      </c>
      <c r="S25" s="2">
        <v>0</v>
      </c>
      <c r="T25" s="2">
        <v>0</v>
      </c>
      <c r="U25" s="2">
        <f t="shared" si="3"/>
        <v>0</v>
      </c>
      <c r="V25" s="2">
        <v>0</v>
      </c>
      <c r="W25" s="81">
        <f t="shared" si="4"/>
        <v>85269502.16</v>
      </c>
      <c r="X25" s="2">
        <v>0</v>
      </c>
      <c r="Y25" s="130">
        <f t="shared" si="5"/>
        <v>85269502.16</v>
      </c>
    </row>
    <row r="26" spans="1:25" ht="12.75" hidden="1" outlineLevel="1">
      <c r="A26" s="2" t="s">
        <v>831</v>
      </c>
      <c r="C26" s="2" t="s">
        <v>832</v>
      </c>
      <c r="D26" s="1" t="s">
        <v>833</v>
      </c>
      <c r="E26" s="2">
        <v>69372138.68</v>
      </c>
      <c r="F26" s="2">
        <v>0</v>
      </c>
      <c r="G26" s="2">
        <f t="shared" si="0"/>
        <v>69372138.68</v>
      </c>
      <c r="H26" s="2">
        <v>0</v>
      </c>
      <c r="I26" s="2">
        <v>0</v>
      </c>
      <c r="J26" s="2">
        <v>0</v>
      </c>
      <c r="K26" s="2">
        <v>0</v>
      </c>
      <c r="L26" s="2">
        <f t="shared" si="1"/>
        <v>0</v>
      </c>
      <c r="M26" s="2">
        <v>0</v>
      </c>
      <c r="N26" s="2">
        <v>0</v>
      </c>
      <c r="O26" s="2">
        <v>0</v>
      </c>
      <c r="P26" s="2">
        <f t="shared" si="2"/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3"/>
        <v>0</v>
      </c>
      <c r="V26" s="2">
        <v>0</v>
      </c>
      <c r="W26" s="81">
        <f t="shared" si="4"/>
        <v>69372138.68</v>
      </c>
      <c r="X26" s="2">
        <v>0</v>
      </c>
      <c r="Y26" s="130">
        <f t="shared" si="5"/>
        <v>69372138.68</v>
      </c>
    </row>
    <row r="27" spans="1:25" ht="12.75" hidden="1" outlineLevel="1">
      <c r="A27" s="2" t="s">
        <v>834</v>
      </c>
      <c r="C27" s="2" t="s">
        <v>835</v>
      </c>
      <c r="D27" s="1" t="s">
        <v>836</v>
      </c>
      <c r="E27" s="2">
        <v>806004.17</v>
      </c>
      <c r="F27" s="2">
        <v>0</v>
      </c>
      <c r="G27" s="2">
        <f t="shared" si="0"/>
        <v>806004.17</v>
      </c>
      <c r="H27" s="2">
        <v>0</v>
      </c>
      <c r="I27" s="2">
        <v>0</v>
      </c>
      <c r="J27" s="2">
        <v>0</v>
      </c>
      <c r="K27" s="2">
        <v>0</v>
      </c>
      <c r="L27" s="2">
        <f t="shared" si="1"/>
        <v>0</v>
      </c>
      <c r="M27" s="2">
        <v>0</v>
      </c>
      <c r="N27" s="2">
        <v>0</v>
      </c>
      <c r="O27" s="2">
        <v>0</v>
      </c>
      <c r="P27" s="2">
        <f t="shared" si="2"/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  <c r="V27" s="2">
        <v>0</v>
      </c>
      <c r="W27" s="81">
        <f t="shared" si="4"/>
        <v>806004.17</v>
      </c>
      <c r="X27" s="2">
        <v>0</v>
      </c>
      <c r="Y27" s="130">
        <f t="shared" si="5"/>
        <v>806004.17</v>
      </c>
    </row>
    <row r="28" spans="1:25" ht="12.75" hidden="1" outlineLevel="1">
      <c r="A28" s="2" t="s">
        <v>837</v>
      </c>
      <c r="C28" s="2" t="s">
        <v>838</v>
      </c>
      <c r="D28" s="1" t="s">
        <v>839</v>
      </c>
      <c r="E28" s="2">
        <v>233022.76</v>
      </c>
      <c r="F28" s="2">
        <v>0</v>
      </c>
      <c r="G28" s="2">
        <f t="shared" si="0"/>
        <v>233022.76</v>
      </c>
      <c r="H28" s="2">
        <v>0</v>
      </c>
      <c r="I28" s="2">
        <v>0</v>
      </c>
      <c r="J28" s="2">
        <v>0</v>
      </c>
      <c r="K28" s="2"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3"/>
        <v>0</v>
      </c>
      <c r="V28" s="2">
        <v>0</v>
      </c>
      <c r="W28" s="81">
        <f t="shared" si="4"/>
        <v>233022.76</v>
      </c>
      <c r="X28" s="2">
        <v>0</v>
      </c>
      <c r="Y28" s="130">
        <f t="shared" si="5"/>
        <v>233022.76</v>
      </c>
    </row>
    <row r="29" spans="1:25" ht="12.75" hidden="1" outlineLevel="1">
      <c r="A29" s="2" t="s">
        <v>840</v>
      </c>
      <c r="C29" s="2" t="s">
        <v>841</v>
      </c>
      <c r="D29" s="1" t="s">
        <v>842</v>
      </c>
      <c r="E29" s="2">
        <v>57232208.84</v>
      </c>
      <c r="F29" s="2">
        <v>0</v>
      </c>
      <c r="G29" s="2">
        <f t="shared" si="0"/>
        <v>57232208.84</v>
      </c>
      <c r="H29" s="2">
        <v>0</v>
      </c>
      <c r="I29" s="2">
        <v>0</v>
      </c>
      <c r="J29" s="2">
        <v>0</v>
      </c>
      <c r="K29" s="2">
        <v>0</v>
      </c>
      <c r="L29" s="2">
        <f t="shared" si="1"/>
        <v>0</v>
      </c>
      <c r="M29" s="2">
        <v>0</v>
      </c>
      <c r="N29" s="2">
        <v>0</v>
      </c>
      <c r="O29" s="2">
        <v>0</v>
      </c>
      <c r="P29" s="2">
        <f t="shared" si="2"/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3"/>
        <v>0</v>
      </c>
      <c r="V29" s="2">
        <v>0</v>
      </c>
      <c r="W29" s="81">
        <f t="shared" si="4"/>
        <v>57232208.84</v>
      </c>
      <c r="X29" s="2">
        <v>0</v>
      </c>
      <c r="Y29" s="130">
        <f t="shared" si="5"/>
        <v>57232208.84</v>
      </c>
    </row>
    <row r="30" spans="1:25" ht="12.75" hidden="1" outlineLevel="1">
      <c r="A30" s="2" t="s">
        <v>843</v>
      </c>
      <c r="C30" s="2" t="s">
        <v>844</v>
      </c>
      <c r="D30" s="1" t="s">
        <v>845</v>
      </c>
      <c r="E30" s="2">
        <v>88476.19</v>
      </c>
      <c r="F30" s="2">
        <v>0</v>
      </c>
      <c r="G30" s="2">
        <f t="shared" si="0"/>
        <v>88476.19</v>
      </c>
      <c r="H30" s="2">
        <v>0</v>
      </c>
      <c r="I30" s="2">
        <v>0</v>
      </c>
      <c r="J30" s="2">
        <v>0</v>
      </c>
      <c r="K30" s="2">
        <v>0</v>
      </c>
      <c r="L30" s="2">
        <f t="shared" si="1"/>
        <v>0</v>
      </c>
      <c r="M30" s="2">
        <v>0</v>
      </c>
      <c r="N30" s="2">
        <v>0</v>
      </c>
      <c r="O30" s="2">
        <v>0</v>
      </c>
      <c r="P30" s="2">
        <f t="shared" si="2"/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3"/>
        <v>0</v>
      </c>
      <c r="V30" s="2">
        <v>0</v>
      </c>
      <c r="W30" s="81">
        <f t="shared" si="4"/>
        <v>88476.19</v>
      </c>
      <c r="X30" s="2">
        <v>0</v>
      </c>
      <c r="Y30" s="130">
        <f t="shared" si="5"/>
        <v>88476.19</v>
      </c>
    </row>
    <row r="31" spans="1:25" ht="12.75" hidden="1" outlineLevel="1">
      <c r="A31" s="2" t="s">
        <v>846</v>
      </c>
      <c r="C31" s="2" t="s">
        <v>847</v>
      </c>
      <c r="D31" s="1" t="s">
        <v>848</v>
      </c>
      <c r="E31" s="2">
        <v>-733152952.51</v>
      </c>
      <c r="F31" s="2">
        <v>0</v>
      </c>
      <c r="G31" s="2">
        <f t="shared" si="0"/>
        <v>-733152952.51</v>
      </c>
      <c r="H31" s="2">
        <v>0</v>
      </c>
      <c r="I31" s="2">
        <v>0</v>
      </c>
      <c r="J31" s="2">
        <v>0</v>
      </c>
      <c r="K31" s="2">
        <v>0</v>
      </c>
      <c r="L31" s="2">
        <f t="shared" si="1"/>
        <v>0</v>
      </c>
      <c r="M31" s="2">
        <v>0</v>
      </c>
      <c r="N31" s="2">
        <v>0</v>
      </c>
      <c r="O31" s="2">
        <v>0</v>
      </c>
      <c r="P31" s="2">
        <f t="shared" si="2"/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3"/>
        <v>0</v>
      </c>
      <c r="V31" s="2">
        <v>0</v>
      </c>
      <c r="W31" s="81">
        <f t="shared" si="4"/>
        <v>-733152952.51</v>
      </c>
      <c r="X31" s="2">
        <v>0</v>
      </c>
      <c r="Y31" s="130">
        <f t="shared" si="5"/>
        <v>-733152952.51</v>
      </c>
    </row>
    <row r="32" spans="1:25" ht="12.75" hidden="1" outlineLevel="1">
      <c r="A32" s="2" t="s">
        <v>849</v>
      </c>
      <c r="C32" s="2" t="s">
        <v>850</v>
      </c>
      <c r="D32" s="1" t="s">
        <v>851</v>
      </c>
      <c r="E32" s="2">
        <v>33834530.34</v>
      </c>
      <c r="F32" s="2">
        <v>0</v>
      </c>
      <c r="G32" s="2">
        <f t="shared" si="0"/>
        <v>33834530.34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0</v>
      </c>
      <c r="O32" s="2">
        <v>0</v>
      </c>
      <c r="P32" s="2">
        <f t="shared" si="2"/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0</v>
      </c>
      <c r="W32" s="81">
        <f t="shared" si="4"/>
        <v>33834530.34</v>
      </c>
      <c r="X32" s="2">
        <v>0</v>
      </c>
      <c r="Y32" s="130">
        <f t="shared" si="5"/>
        <v>33834530.34</v>
      </c>
    </row>
    <row r="33" spans="1:25" ht="12.75" hidden="1" outlineLevel="1">
      <c r="A33" s="2" t="s">
        <v>852</v>
      </c>
      <c r="C33" s="2" t="s">
        <v>853</v>
      </c>
      <c r="D33" s="1" t="s">
        <v>854</v>
      </c>
      <c r="E33" s="2">
        <v>12719282.99</v>
      </c>
      <c r="F33" s="2">
        <v>0</v>
      </c>
      <c r="G33" s="2">
        <f t="shared" si="0"/>
        <v>12719282.99</v>
      </c>
      <c r="H33" s="2">
        <v>0</v>
      </c>
      <c r="I33" s="2">
        <v>0</v>
      </c>
      <c r="J33" s="2">
        <v>0</v>
      </c>
      <c r="K33" s="2">
        <v>0</v>
      </c>
      <c r="L33" s="2">
        <f t="shared" si="1"/>
        <v>0</v>
      </c>
      <c r="M33" s="2">
        <v>0</v>
      </c>
      <c r="N33" s="2">
        <v>0</v>
      </c>
      <c r="O33" s="2">
        <v>0</v>
      </c>
      <c r="P33" s="2">
        <f t="shared" si="2"/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3"/>
        <v>0</v>
      </c>
      <c r="V33" s="2">
        <v>0</v>
      </c>
      <c r="W33" s="81">
        <f t="shared" si="4"/>
        <v>12719282.99</v>
      </c>
      <c r="X33" s="2">
        <v>0</v>
      </c>
      <c r="Y33" s="130">
        <f t="shared" si="5"/>
        <v>12719282.99</v>
      </c>
    </row>
    <row r="34" spans="1:25" ht="12.75" hidden="1" outlineLevel="1">
      <c r="A34" s="2" t="s">
        <v>855</v>
      </c>
      <c r="C34" s="2" t="s">
        <v>856</v>
      </c>
      <c r="D34" s="1" t="s">
        <v>857</v>
      </c>
      <c r="E34" s="2">
        <v>218618776.17</v>
      </c>
      <c r="F34" s="2">
        <v>0</v>
      </c>
      <c r="G34" s="2">
        <f t="shared" si="0"/>
        <v>218618776.17</v>
      </c>
      <c r="H34" s="2">
        <v>0</v>
      </c>
      <c r="I34" s="2">
        <v>0</v>
      </c>
      <c r="J34" s="2">
        <v>0</v>
      </c>
      <c r="K34" s="2">
        <v>0</v>
      </c>
      <c r="L34" s="2">
        <f t="shared" si="1"/>
        <v>0</v>
      </c>
      <c r="M34" s="2">
        <v>0</v>
      </c>
      <c r="N34" s="2">
        <v>0</v>
      </c>
      <c r="O34" s="2">
        <v>0</v>
      </c>
      <c r="P34" s="2">
        <f t="shared" si="2"/>
        <v>0</v>
      </c>
      <c r="Q34" s="2">
        <v>0</v>
      </c>
      <c r="R34" s="2">
        <v>0</v>
      </c>
      <c r="S34" s="2">
        <v>0</v>
      </c>
      <c r="T34" s="2">
        <v>0</v>
      </c>
      <c r="U34" s="2">
        <f t="shared" si="3"/>
        <v>0</v>
      </c>
      <c r="V34" s="2">
        <v>0</v>
      </c>
      <c r="W34" s="81">
        <f t="shared" si="4"/>
        <v>218618776.17</v>
      </c>
      <c r="X34" s="2">
        <v>0</v>
      </c>
      <c r="Y34" s="130">
        <f t="shared" si="5"/>
        <v>218618776.17</v>
      </c>
    </row>
    <row r="35" spans="1:25" ht="12.75" hidden="1" outlineLevel="1">
      <c r="A35" s="2" t="s">
        <v>858</v>
      </c>
      <c r="C35" s="2" t="s">
        <v>859</v>
      </c>
      <c r="D35" s="1" t="s">
        <v>860</v>
      </c>
      <c r="E35" s="2">
        <v>154015157.79</v>
      </c>
      <c r="F35" s="2">
        <v>0</v>
      </c>
      <c r="G35" s="2">
        <f t="shared" si="0"/>
        <v>154015157.79</v>
      </c>
      <c r="H35" s="2">
        <v>0</v>
      </c>
      <c r="I35" s="2">
        <v>0</v>
      </c>
      <c r="J35" s="2">
        <v>0</v>
      </c>
      <c r="K35" s="2">
        <v>0</v>
      </c>
      <c r="L35" s="2">
        <f t="shared" si="1"/>
        <v>0</v>
      </c>
      <c r="M35" s="2">
        <v>0</v>
      </c>
      <c r="N35" s="2">
        <v>0</v>
      </c>
      <c r="O35" s="2">
        <v>0</v>
      </c>
      <c r="P35" s="2">
        <f t="shared" si="2"/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3"/>
        <v>0</v>
      </c>
      <c r="V35" s="2">
        <v>0</v>
      </c>
      <c r="W35" s="81">
        <f t="shared" si="4"/>
        <v>154015157.79</v>
      </c>
      <c r="X35" s="2">
        <v>0</v>
      </c>
      <c r="Y35" s="130">
        <f t="shared" si="5"/>
        <v>154015157.79</v>
      </c>
    </row>
    <row r="36" spans="1:25" ht="12.75" hidden="1" outlineLevel="1">
      <c r="A36" s="2" t="s">
        <v>861</v>
      </c>
      <c r="C36" s="2" t="s">
        <v>862</v>
      </c>
      <c r="D36" s="1" t="s">
        <v>863</v>
      </c>
      <c r="E36" s="2">
        <v>184394.07</v>
      </c>
      <c r="F36" s="2">
        <v>0</v>
      </c>
      <c r="G36" s="2">
        <f t="shared" si="0"/>
        <v>184394.07</v>
      </c>
      <c r="H36" s="2">
        <v>0</v>
      </c>
      <c r="I36" s="2">
        <v>0</v>
      </c>
      <c r="J36" s="2">
        <v>0</v>
      </c>
      <c r="K36" s="2">
        <v>0</v>
      </c>
      <c r="L36" s="2">
        <f t="shared" si="1"/>
        <v>0</v>
      </c>
      <c r="M36" s="2">
        <v>0</v>
      </c>
      <c r="N36" s="2">
        <v>0</v>
      </c>
      <c r="O36" s="2">
        <v>0</v>
      </c>
      <c r="P36" s="2">
        <f t="shared" si="2"/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3"/>
        <v>0</v>
      </c>
      <c r="V36" s="2">
        <v>0</v>
      </c>
      <c r="W36" s="81">
        <f t="shared" si="4"/>
        <v>184394.07</v>
      </c>
      <c r="X36" s="2">
        <v>0</v>
      </c>
      <c r="Y36" s="130">
        <f t="shared" si="5"/>
        <v>184394.07</v>
      </c>
    </row>
    <row r="37" spans="1:25" ht="12.75" hidden="1" outlineLevel="1">
      <c r="A37" s="2" t="s">
        <v>864</v>
      </c>
      <c r="C37" s="2" t="s">
        <v>865</v>
      </c>
      <c r="D37" s="1" t="s">
        <v>866</v>
      </c>
      <c r="E37" s="2">
        <v>201147.93</v>
      </c>
      <c r="F37" s="2">
        <v>0</v>
      </c>
      <c r="G37" s="2">
        <f t="shared" si="0"/>
        <v>201147.93</v>
      </c>
      <c r="H37" s="2">
        <v>0</v>
      </c>
      <c r="I37" s="2">
        <v>0</v>
      </c>
      <c r="J37" s="2">
        <v>0</v>
      </c>
      <c r="K37" s="2">
        <v>0</v>
      </c>
      <c r="L37" s="2">
        <f t="shared" si="1"/>
        <v>0</v>
      </c>
      <c r="M37" s="2">
        <v>0</v>
      </c>
      <c r="N37" s="2">
        <v>0</v>
      </c>
      <c r="O37" s="2">
        <v>0</v>
      </c>
      <c r="P37" s="2">
        <f t="shared" si="2"/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3"/>
        <v>0</v>
      </c>
      <c r="V37" s="2">
        <v>0</v>
      </c>
      <c r="W37" s="81">
        <f t="shared" si="4"/>
        <v>201147.93</v>
      </c>
      <c r="X37" s="2">
        <v>0</v>
      </c>
      <c r="Y37" s="130">
        <f t="shared" si="5"/>
        <v>201147.93</v>
      </c>
    </row>
    <row r="38" spans="1:25" ht="12.75" hidden="1" outlineLevel="1">
      <c r="A38" s="2" t="s">
        <v>867</v>
      </c>
      <c r="C38" s="2" t="s">
        <v>868</v>
      </c>
      <c r="D38" s="1" t="s">
        <v>869</v>
      </c>
      <c r="E38" s="2">
        <v>1365540.26</v>
      </c>
      <c r="F38" s="2">
        <v>0</v>
      </c>
      <c r="G38" s="2">
        <f t="shared" si="0"/>
        <v>1365540.26</v>
      </c>
      <c r="H38" s="2">
        <v>0</v>
      </c>
      <c r="I38" s="2">
        <v>0</v>
      </c>
      <c r="J38" s="2">
        <v>0</v>
      </c>
      <c r="K38" s="2">
        <v>0</v>
      </c>
      <c r="L38" s="2">
        <f t="shared" si="1"/>
        <v>0</v>
      </c>
      <c r="M38" s="2">
        <v>0</v>
      </c>
      <c r="N38" s="2">
        <v>0</v>
      </c>
      <c r="O38" s="2">
        <v>0</v>
      </c>
      <c r="P38" s="2">
        <f t="shared" si="2"/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3"/>
        <v>0</v>
      </c>
      <c r="V38" s="2">
        <v>0</v>
      </c>
      <c r="W38" s="81">
        <f t="shared" si="4"/>
        <v>1365540.26</v>
      </c>
      <c r="X38" s="2">
        <v>0</v>
      </c>
      <c r="Y38" s="130">
        <f t="shared" si="5"/>
        <v>1365540.26</v>
      </c>
    </row>
    <row r="39" spans="1:25" ht="12.75" hidden="1" outlineLevel="1">
      <c r="A39" s="2" t="s">
        <v>870</v>
      </c>
      <c r="C39" s="2" t="s">
        <v>871</v>
      </c>
      <c r="D39" s="1" t="s">
        <v>872</v>
      </c>
      <c r="E39" s="2">
        <v>167103021.25</v>
      </c>
      <c r="F39" s="2">
        <v>0</v>
      </c>
      <c r="G39" s="2">
        <f t="shared" si="0"/>
        <v>167103021.25</v>
      </c>
      <c r="H39" s="2">
        <v>0</v>
      </c>
      <c r="I39" s="2">
        <v>0</v>
      </c>
      <c r="J39" s="2">
        <v>0</v>
      </c>
      <c r="K39" s="2">
        <v>0</v>
      </c>
      <c r="L39" s="2">
        <f t="shared" si="1"/>
        <v>0</v>
      </c>
      <c r="M39" s="2">
        <v>0</v>
      </c>
      <c r="N39" s="2">
        <v>0</v>
      </c>
      <c r="O39" s="2">
        <v>0</v>
      </c>
      <c r="P39" s="2">
        <f t="shared" si="2"/>
        <v>0</v>
      </c>
      <c r="Q39" s="2">
        <v>0</v>
      </c>
      <c r="R39" s="2">
        <v>0</v>
      </c>
      <c r="S39" s="2">
        <v>0</v>
      </c>
      <c r="T39" s="2">
        <v>0</v>
      </c>
      <c r="U39" s="2">
        <f t="shared" si="3"/>
        <v>0</v>
      </c>
      <c r="V39" s="2">
        <v>0</v>
      </c>
      <c r="W39" s="81">
        <f t="shared" si="4"/>
        <v>167103021.25</v>
      </c>
      <c r="X39" s="2">
        <v>0</v>
      </c>
      <c r="Y39" s="130">
        <f t="shared" si="5"/>
        <v>167103021.25</v>
      </c>
    </row>
    <row r="40" spans="1:25" ht="12.75" hidden="1" outlineLevel="1">
      <c r="A40" s="2" t="s">
        <v>873</v>
      </c>
      <c r="C40" s="2" t="s">
        <v>874</v>
      </c>
      <c r="D40" s="1" t="s">
        <v>875</v>
      </c>
      <c r="E40" s="2">
        <v>-7162974.82</v>
      </c>
      <c r="F40" s="2">
        <v>0</v>
      </c>
      <c r="G40" s="2">
        <f t="shared" si="0"/>
        <v>-7162974.82</v>
      </c>
      <c r="H40" s="2">
        <v>0</v>
      </c>
      <c r="I40" s="2">
        <v>0</v>
      </c>
      <c r="J40" s="2">
        <v>0</v>
      </c>
      <c r="K40" s="2">
        <v>0</v>
      </c>
      <c r="L40" s="2">
        <f t="shared" si="1"/>
        <v>0</v>
      </c>
      <c r="M40" s="2">
        <v>0</v>
      </c>
      <c r="N40" s="2">
        <v>0</v>
      </c>
      <c r="O40" s="2">
        <v>0</v>
      </c>
      <c r="P40" s="2">
        <f t="shared" si="2"/>
        <v>0</v>
      </c>
      <c r="Q40" s="2">
        <v>0</v>
      </c>
      <c r="R40" s="2">
        <v>0</v>
      </c>
      <c r="S40" s="2">
        <v>0</v>
      </c>
      <c r="T40" s="2">
        <v>0</v>
      </c>
      <c r="U40" s="2">
        <f t="shared" si="3"/>
        <v>0</v>
      </c>
      <c r="V40" s="2">
        <v>0</v>
      </c>
      <c r="W40" s="81">
        <f t="shared" si="4"/>
        <v>-7162974.82</v>
      </c>
      <c r="X40" s="2">
        <v>0</v>
      </c>
      <c r="Y40" s="130">
        <f t="shared" si="5"/>
        <v>-7162974.82</v>
      </c>
    </row>
    <row r="41" spans="1:25" ht="12.75" hidden="1" outlineLevel="1">
      <c r="A41" s="2" t="s">
        <v>876</v>
      </c>
      <c r="C41" s="2" t="s">
        <v>877</v>
      </c>
      <c r="D41" s="1" t="s">
        <v>878</v>
      </c>
      <c r="E41" s="2">
        <v>7471610.42</v>
      </c>
      <c r="F41" s="2">
        <v>0</v>
      </c>
      <c r="G41" s="2">
        <f t="shared" si="0"/>
        <v>7471610.42</v>
      </c>
      <c r="H41" s="2">
        <v>0</v>
      </c>
      <c r="I41" s="2">
        <v>0</v>
      </c>
      <c r="J41" s="2">
        <v>0</v>
      </c>
      <c r="K41" s="2">
        <v>0</v>
      </c>
      <c r="L41" s="2">
        <f t="shared" si="1"/>
        <v>0</v>
      </c>
      <c r="M41" s="2">
        <v>0</v>
      </c>
      <c r="N41" s="2">
        <v>0</v>
      </c>
      <c r="O41" s="2">
        <v>0</v>
      </c>
      <c r="P41" s="2">
        <f t="shared" si="2"/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3"/>
        <v>0</v>
      </c>
      <c r="V41" s="2">
        <v>0</v>
      </c>
      <c r="W41" s="81">
        <f t="shared" si="4"/>
        <v>7471610.42</v>
      </c>
      <c r="X41" s="2">
        <v>0</v>
      </c>
      <c r="Y41" s="130">
        <f t="shared" si="5"/>
        <v>7471610.42</v>
      </c>
    </row>
    <row r="42" spans="1:25" ht="12.75" hidden="1" outlineLevel="1">
      <c r="A42" s="2" t="s">
        <v>879</v>
      </c>
      <c r="C42" s="2" t="s">
        <v>880</v>
      </c>
      <c r="D42" s="1" t="s">
        <v>881</v>
      </c>
      <c r="E42" s="2">
        <v>2485425.04</v>
      </c>
      <c r="F42" s="2">
        <v>0</v>
      </c>
      <c r="G42" s="2">
        <f t="shared" si="0"/>
        <v>2485425.04</v>
      </c>
      <c r="H42" s="2">
        <v>0</v>
      </c>
      <c r="I42" s="2">
        <v>0</v>
      </c>
      <c r="J42" s="2">
        <v>0</v>
      </c>
      <c r="K42" s="2">
        <v>0</v>
      </c>
      <c r="L42" s="2">
        <f t="shared" si="1"/>
        <v>0</v>
      </c>
      <c r="M42" s="2">
        <v>0</v>
      </c>
      <c r="N42" s="2">
        <v>0</v>
      </c>
      <c r="O42" s="2">
        <v>0</v>
      </c>
      <c r="P42" s="2">
        <f t="shared" si="2"/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3"/>
        <v>0</v>
      </c>
      <c r="V42" s="2">
        <v>0</v>
      </c>
      <c r="W42" s="81">
        <f t="shared" si="4"/>
        <v>2485425.04</v>
      </c>
      <c r="X42" s="2">
        <v>0</v>
      </c>
      <c r="Y42" s="130">
        <f t="shared" si="5"/>
        <v>2485425.04</v>
      </c>
    </row>
    <row r="43" spans="1:25" ht="12.75" hidden="1" outlineLevel="1">
      <c r="A43" s="2" t="s">
        <v>882</v>
      </c>
      <c r="C43" s="2" t="s">
        <v>883</v>
      </c>
      <c r="D43" s="1" t="s">
        <v>884</v>
      </c>
      <c r="E43" s="2">
        <v>7093525.39</v>
      </c>
      <c r="F43" s="2">
        <v>0</v>
      </c>
      <c r="G43" s="2">
        <f t="shared" si="0"/>
        <v>7093525.39</v>
      </c>
      <c r="H43" s="2">
        <v>0</v>
      </c>
      <c r="I43" s="2">
        <v>0</v>
      </c>
      <c r="J43" s="2">
        <v>0</v>
      </c>
      <c r="K43" s="2">
        <v>0</v>
      </c>
      <c r="L43" s="2">
        <f t="shared" si="1"/>
        <v>0</v>
      </c>
      <c r="M43" s="2">
        <v>0</v>
      </c>
      <c r="N43" s="2">
        <v>0</v>
      </c>
      <c r="O43" s="2">
        <v>0</v>
      </c>
      <c r="P43" s="2">
        <f t="shared" si="2"/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3"/>
        <v>0</v>
      </c>
      <c r="V43" s="2">
        <v>0</v>
      </c>
      <c r="W43" s="81">
        <f t="shared" si="4"/>
        <v>7093525.39</v>
      </c>
      <c r="X43" s="2">
        <v>0</v>
      </c>
      <c r="Y43" s="130">
        <f t="shared" si="5"/>
        <v>7093525.39</v>
      </c>
    </row>
    <row r="44" spans="1:25" ht="12.75" hidden="1" outlineLevel="1">
      <c r="A44" s="2" t="s">
        <v>885</v>
      </c>
      <c r="C44" s="2" t="s">
        <v>886</v>
      </c>
      <c r="D44" s="1" t="s">
        <v>887</v>
      </c>
      <c r="E44" s="2">
        <v>-7524592.99</v>
      </c>
      <c r="F44" s="2">
        <v>0</v>
      </c>
      <c r="G44" s="2">
        <f t="shared" si="0"/>
        <v>-7524592.99</v>
      </c>
      <c r="H44" s="2">
        <v>0</v>
      </c>
      <c r="I44" s="2">
        <v>0</v>
      </c>
      <c r="J44" s="2">
        <v>0</v>
      </c>
      <c r="K44" s="2">
        <v>0</v>
      </c>
      <c r="L44" s="2">
        <f t="shared" si="1"/>
        <v>0</v>
      </c>
      <c r="M44" s="2">
        <v>0</v>
      </c>
      <c r="N44" s="2">
        <v>0</v>
      </c>
      <c r="O44" s="2">
        <v>0</v>
      </c>
      <c r="P44" s="2">
        <f t="shared" si="2"/>
        <v>0</v>
      </c>
      <c r="Q44" s="2">
        <v>0</v>
      </c>
      <c r="R44" s="2">
        <v>0</v>
      </c>
      <c r="S44" s="2">
        <v>0</v>
      </c>
      <c r="T44" s="2">
        <v>0</v>
      </c>
      <c r="U44" s="2">
        <f t="shared" si="3"/>
        <v>0</v>
      </c>
      <c r="V44" s="2">
        <v>0</v>
      </c>
      <c r="W44" s="81">
        <f t="shared" si="4"/>
        <v>-7524592.99</v>
      </c>
      <c r="X44" s="2">
        <v>0</v>
      </c>
      <c r="Y44" s="130">
        <f t="shared" si="5"/>
        <v>-7524592.99</v>
      </c>
    </row>
    <row r="45" spans="1:25" ht="12.75" hidden="1" outlineLevel="1">
      <c r="A45" s="2" t="s">
        <v>888</v>
      </c>
      <c r="C45" s="2" t="s">
        <v>889</v>
      </c>
      <c r="D45" s="1" t="s">
        <v>890</v>
      </c>
      <c r="E45" s="2">
        <v>1235800.27</v>
      </c>
      <c r="F45" s="2">
        <v>0</v>
      </c>
      <c r="G45" s="2">
        <f t="shared" si="0"/>
        <v>1235800.27</v>
      </c>
      <c r="H45" s="2">
        <v>0</v>
      </c>
      <c r="I45" s="2">
        <v>0</v>
      </c>
      <c r="J45" s="2">
        <v>0</v>
      </c>
      <c r="K45" s="2">
        <v>0</v>
      </c>
      <c r="L45" s="2">
        <f t="shared" si="1"/>
        <v>0</v>
      </c>
      <c r="M45" s="2">
        <v>0</v>
      </c>
      <c r="N45" s="2">
        <v>0</v>
      </c>
      <c r="O45" s="2">
        <v>0</v>
      </c>
      <c r="P45" s="2">
        <f t="shared" si="2"/>
        <v>0</v>
      </c>
      <c r="Q45" s="2">
        <v>0</v>
      </c>
      <c r="R45" s="2">
        <v>0</v>
      </c>
      <c r="S45" s="2">
        <v>0</v>
      </c>
      <c r="T45" s="2">
        <v>0</v>
      </c>
      <c r="U45" s="2">
        <f t="shared" si="3"/>
        <v>0</v>
      </c>
      <c r="V45" s="2">
        <v>0</v>
      </c>
      <c r="W45" s="81">
        <f t="shared" si="4"/>
        <v>1235800.27</v>
      </c>
      <c r="X45" s="2">
        <v>0</v>
      </c>
      <c r="Y45" s="130">
        <f t="shared" si="5"/>
        <v>1235800.27</v>
      </c>
    </row>
    <row r="46" spans="1:25" ht="12.75" hidden="1" outlineLevel="1">
      <c r="A46" s="2" t="s">
        <v>891</v>
      </c>
      <c r="C46" s="2" t="s">
        <v>892</v>
      </c>
      <c r="D46" s="1" t="s">
        <v>893</v>
      </c>
      <c r="E46" s="2">
        <v>-609679.19</v>
      </c>
      <c r="F46" s="2">
        <v>0</v>
      </c>
      <c r="G46" s="2">
        <f aca="true" t="shared" si="6" ref="G46:G77">E46+F46</f>
        <v>-609679.19</v>
      </c>
      <c r="H46" s="2">
        <v>0</v>
      </c>
      <c r="I46" s="2">
        <v>0</v>
      </c>
      <c r="J46" s="2">
        <v>0</v>
      </c>
      <c r="K46" s="2">
        <v>0</v>
      </c>
      <c r="L46" s="2">
        <f aca="true" t="shared" si="7" ref="L46:L77">I46+J46+K46</f>
        <v>0</v>
      </c>
      <c r="M46" s="2">
        <v>0</v>
      </c>
      <c r="N46" s="2">
        <v>0</v>
      </c>
      <c r="O46" s="2">
        <v>0</v>
      </c>
      <c r="P46" s="2">
        <f aca="true" t="shared" si="8" ref="P46:P77">M46+N46+O46</f>
        <v>0</v>
      </c>
      <c r="Q46" s="2">
        <v>0</v>
      </c>
      <c r="R46" s="2">
        <v>0</v>
      </c>
      <c r="S46" s="2">
        <v>0</v>
      </c>
      <c r="T46" s="2">
        <v>0</v>
      </c>
      <c r="U46" s="2">
        <f aca="true" t="shared" si="9" ref="U46:U77">Q46+R46+S46+T46</f>
        <v>0</v>
      </c>
      <c r="V46" s="2">
        <v>0</v>
      </c>
      <c r="W46" s="81">
        <f aca="true" t="shared" si="10" ref="W46:W77">G46+H46+L46+P46+U46+V46</f>
        <v>-609679.19</v>
      </c>
      <c r="X46" s="2">
        <v>0</v>
      </c>
      <c r="Y46" s="130">
        <f aca="true" t="shared" si="11" ref="Y46:Y77">W46+X46</f>
        <v>-609679.19</v>
      </c>
    </row>
    <row r="47" spans="1:25" ht="12.75" hidden="1" outlineLevel="1">
      <c r="A47" s="2" t="s">
        <v>894</v>
      </c>
      <c r="C47" s="2" t="s">
        <v>895</v>
      </c>
      <c r="D47" s="1" t="s">
        <v>896</v>
      </c>
      <c r="E47" s="2">
        <v>-1111899.49</v>
      </c>
      <c r="F47" s="2">
        <v>0</v>
      </c>
      <c r="G47" s="2">
        <f t="shared" si="6"/>
        <v>-1111899.49</v>
      </c>
      <c r="H47" s="2">
        <v>0</v>
      </c>
      <c r="I47" s="2">
        <v>0</v>
      </c>
      <c r="J47" s="2">
        <v>0</v>
      </c>
      <c r="K47" s="2">
        <v>0</v>
      </c>
      <c r="L47" s="2">
        <f t="shared" si="7"/>
        <v>0</v>
      </c>
      <c r="M47" s="2">
        <v>0</v>
      </c>
      <c r="N47" s="2">
        <v>0</v>
      </c>
      <c r="O47" s="2">
        <v>0</v>
      </c>
      <c r="P47" s="2">
        <f t="shared" si="8"/>
        <v>0</v>
      </c>
      <c r="Q47" s="2">
        <v>0</v>
      </c>
      <c r="R47" s="2">
        <v>0</v>
      </c>
      <c r="S47" s="2">
        <v>0</v>
      </c>
      <c r="T47" s="2">
        <v>0</v>
      </c>
      <c r="U47" s="2">
        <f t="shared" si="9"/>
        <v>0</v>
      </c>
      <c r="V47" s="2">
        <v>0</v>
      </c>
      <c r="W47" s="81">
        <f t="shared" si="10"/>
        <v>-1111899.49</v>
      </c>
      <c r="X47" s="2">
        <v>0</v>
      </c>
      <c r="Y47" s="130">
        <f t="shared" si="11"/>
        <v>-1111899.49</v>
      </c>
    </row>
    <row r="48" spans="1:25" ht="12.75" hidden="1" outlineLevel="1">
      <c r="A48" s="2" t="s">
        <v>897</v>
      </c>
      <c r="C48" s="2" t="s">
        <v>898</v>
      </c>
      <c r="D48" s="1" t="s">
        <v>899</v>
      </c>
      <c r="E48" s="2">
        <v>-290758359.12</v>
      </c>
      <c r="F48" s="2">
        <v>0</v>
      </c>
      <c r="G48" s="2">
        <f t="shared" si="6"/>
        <v>-290758359.12</v>
      </c>
      <c r="H48" s="2">
        <v>0</v>
      </c>
      <c r="I48" s="2">
        <v>0</v>
      </c>
      <c r="J48" s="2">
        <v>0</v>
      </c>
      <c r="K48" s="2">
        <v>0</v>
      </c>
      <c r="L48" s="2">
        <f t="shared" si="7"/>
        <v>0</v>
      </c>
      <c r="M48" s="2">
        <v>0</v>
      </c>
      <c r="N48" s="2">
        <v>0</v>
      </c>
      <c r="O48" s="2">
        <v>0</v>
      </c>
      <c r="P48" s="2">
        <f t="shared" si="8"/>
        <v>0</v>
      </c>
      <c r="Q48" s="2">
        <v>0</v>
      </c>
      <c r="R48" s="2">
        <v>0</v>
      </c>
      <c r="S48" s="2">
        <v>0</v>
      </c>
      <c r="T48" s="2">
        <v>0</v>
      </c>
      <c r="U48" s="2">
        <f t="shared" si="9"/>
        <v>0</v>
      </c>
      <c r="V48" s="2">
        <v>0</v>
      </c>
      <c r="W48" s="81">
        <f t="shared" si="10"/>
        <v>-290758359.12</v>
      </c>
      <c r="X48" s="2">
        <v>0</v>
      </c>
      <c r="Y48" s="130">
        <f t="shared" si="11"/>
        <v>-290758359.12</v>
      </c>
    </row>
    <row r="49" spans="1:25" ht="12.75" hidden="1" outlineLevel="1">
      <c r="A49" s="2" t="s">
        <v>900</v>
      </c>
      <c r="C49" s="2" t="s">
        <v>901</v>
      </c>
      <c r="D49" s="1" t="s">
        <v>902</v>
      </c>
      <c r="E49" s="2">
        <v>-18667970.91</v>
      </c>
      <c r="F49" s="2">
        <v>0</v>
      </c>
      <c r="G49" s="2">
        <f t="shared" si="6"/>
        <v>-18667970.91</v>
      </c>
      <c r="H49" s="2">
        <v>0</v>
      </c>
      <c r="I49" s="2">
        <v>0</v>
      </c>
      <c r="J49" s="2">
        <v>0</v>
      </c>
      <c r="K49" s="2">
        <v>0</v>
      </c>
      <c r="L49" s="2">
        <f t="shared" si="7"/>
        <v>0</v>
      </c>
      <c r="M49" s="2">
        <v>0</v>
      </c>
      <c r="N49" s="2">
        <v>0</v>
      </c>
      <c r="O49" s="2">
        <v>0</v>
      </c>
      <c r="P49" s="2">
        <f t="shared" si="8"/>
        <v>0</v>
      </c>
      <c r="Q49" s="2">
        <v>0</v>
      </c>
      <c r="R49" s="2">
        <v>0</v>
      </c>
      <c r="S49" s="2">
        <v>0</v>
      </c>
      <c r="T49" s="2">
        <v>0</v>
      </c>
      <c r="U49" s="2">
        <f t="shared" si="9"/>
        <v>0</v>
      </c>
      <c r="V49" s="2">
        <v>0</v>
      </c>
      <c r="W49" s="81">
        <f t="shared" si="10"/>
        <v>-18667970.91</v>
      </c>
      <c r="X49" s="2">
        <v>0</v>
      </c>
      <c r="Y49" s="130">
        <f t="shared" si="11"/>
        <v>-18667970.91</v>
      </c>
    </row>
    <row r="50" spans="1:25" ht="12.75" hidden="1" outlineLevel="1">
      <c r="A50" s="2" t="s">
        <v>903</v>
      </c>
      <c r="C50" s="2" t="s">
        <v>904</v>
      </c>
      <c r="D50" s="1" t="s">
        <v>905</v>
      </c>
      <c r="E50" s="2">
        <v>273857338.17</v>
      </c>
      <c r="F50" s="2">
        <v>0</v>
      </c>
      <c r="G50" s="2">
        <f t="shared" si="6"/>
        <v>273857338.17</v>
      </c>
      <c r="H50" s="2">
        <v>0</v>
      </c>
      <c r="I50" s="2">
        <v>0</v>
      </c>
      <c r="J50" s="2">
        <v>0</v>
      </c>
      <c r="K50" s="2">
        <v>0</v>
      </c>
      <c r="L50" s="2">
        <f t="shared" si="7"/>
        <v>0</v>
      </c>
      <c r="M50" s="2">
        <v>0</v>
      </c>
      <c r="N50" s="2">
        <v>0</v>
      </c>
      <c r="O50" s="2">
        <v>0</v>
      </c>
      <c r="P50" s="2">
        <f t="shared" si="8"/>
        <v>0</v>
      </c>
      <c r="Q50" s="2">
        <v>0</v>
      </c>
      <c r="R50" s="2">
        <v>0</v>
      </c>
      <c r="S50" s="2">
        <v>0</v>
      </c>
      <c r="T50" s="2">
        <v>0</v>
      </c>
      <c r="U50" s="2">
        <f t="shared" si="9"/>
        <v>0</v>
      </c>
      <c r="V50" s="2">
        <v>0</v>
      </c>
      <c r="W50" s="81">
        <f t="shared" si="10"/>
        <v>273857338.17</v>
      </c>
      <c r="X50" s="2">
        <v>0</v>
      </c>
      <c r="Y50" s="130">
        <f t="shared" si="11"/>
        <v>273857338.17</v>
      </c>
    </row>
    <row r="51" spans="1:25" ht="12.75" hidden="1" outlineLevel="1">
      <c r="A51" s="2" t="s">
        <v>906</v>
      </c>
      <c r="C51" s="2" t="s">
        <v>907</v>
      </c>
      <c r="D51" s="1" t="s">
        <v>908</v>
      </c>
      <c r="E51" s="2">
        <v>34445946.9</v>
      </c>
      <c r="F51" s="2">
        <v>0</v>
      </c>
      <c r="G51" s="2">
        <f t="shared" si="6"/>
        <v>34445946.9</v>
      </c>
      <c r="H51" s="2">
        <v>0</v>
      </c>
      <c r="I51" s="2">
        <v>0</v>
      </c>
      <c r="J51" s="2">
        <v>0</v>
      </c>
      <c r="K51" s="2">
        <v>0</v>
      </c>
      <c r="L51" s="2">
        <f t="shared" si="7"/>
        <v>0</v>
      </c>
      <c r="M51" s="2">
        <v>0</v>
      </c>
      <c r="N51" s="2">
        <v>0</v>
      </c>
      <c r="O51" s="2">
        <v>0</v>
      </c>
      <c r="P51" s="2">
        <f t="shared" si="8"/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9"/>
        <v>0</v>
      </c>
      <c r="V51" s="2">
        <v>0</v>
      </c>
      <c r="W51" s="81">
        <f t="shared" si="10"/>
        <v>34445946.9</v>
      </c>
      <c r="X51" s="2">
        <v>0</v>
      </c>
      <c r="Y51" s="130">
        <f t="shared" si="11"/>
        <v>34445946.9</v>
      </c>
    </row>
    <row r="52" spans="1:25" ht="12.75" customHeight="1" collapsed="1">
      <c r="A52" s="126" t="s">
        <v>909</v>
      </c>
      <c r="B52" s="30"/>
      <c r="C52" s="126" t="s">
        <v>910</v>
      </c>
      <c r="D52" s="31"/>
      <c r="E52" s="32">
        <v>68644420.76000002</v>
      </c>
      <c r="F52" s="32">
        <v>0</v>
      </c>
      <c r="G52" s="36">
        <f t="shared" si="6"/>
        <v>68644420.76000002</v>
      </c>
      <c r="H52" s="36">
        <v>0</v>
      </c>
      <c r="I52" s="36">
        <v>0</v>
      </c>
      <c r="J52" s="36">
        <v>0</v>
      </c>
      <c r="K52" s="36">
        <v>0</v>
      </c>
      <c r="L52" s="36">
        <f t="shared" si="7"/>
        <v>0</v>
      </c>
      <c r="M52" s="36">
        <v>0</v>
      </c>
      <c r="N52" s="36">
        <v>0</v>
      </c>
      <c r="O52" s="36">
        <v>0</v>
      </c>
      <c r="P52" s="36">
        <f t="shared" si="8"/>
        <v>0</v>
      </c>
      <c r="Q52" s="36">
        <v>0</v>
      </c>
      <c r="R52" s="36">
        <v>0</v>
      </c>
      <c r="S52" s="36">
        <v>0</v>
      </c>
      <c r="T52" s="36">
        <v>0</v>
      </c>
      <c r="U52" s="36">
        <f t="shared" si="9"/>
        <v>0</v>
      </c>
      <c r="V52" s="36">
        <v>0</v>
      </c>
      <c r="W52" s="131">
        <f t="shared" si="10"/>
        <v>68644420.76000002</v>
      </c>
      <c r="X52" s="36">
        <v>0</v>
      </c>
      <c r="Y52" s="132">
        <f t="shared" si="11"/>
        <v>68644420.76000002</v>
      </c>
    </row>
    <row r="53" spans="1:25" ht="12.75" customHeight="1">
      <c r="A53" s="126" t="s">
        <v>911</v>
      </c>
      <c r="B53" s="30"/>
      <c r="C53" s="126" t="s">
        <v>912</v>
      </c>
      <c r="D53" s="31"/>
      <c r="E53" s="32">
        <v>0</v>
      </c>
      <c r="F53" s="32">
        <v>0</v>
      </c>
      <c r="G53" s="36">
        <f t="shared" si="6"/>
        <v>0</v>
      </c>
      <c r="H53" s="36">
        <v>0</v>
      </c>
      <c r="I53" s="36">
        <v>0</v>
      </c>
      <c r="J53" s="36">
        <v>0</v>
      </c>
      <c r="K53" s="36">
        <v>0</v>
      </c>
      <c r="L53" s="36">
        <f t="shared" si="7"/>
        <v>0</v>
      </c>
      <c r="M53" s="36">
        <v>0</v>
      </c>
      <c r="N53" s="36">
        <v>0</v>
      </c>
      <c r="O53" s="36">
        <v>0</v>
      </c>
      <c r="P53" s="36">
        <f t="shared" si="8"/>
        <v>0</v>
      </c>
      <c r="Q53" s="36">
        <v>0</v>
      </c>
      <c r="R53" s="36">
        <v>0</v>
      </c>
      <c r="S53" s="36">
        <v>0</v>
      </c>
      <c r="T53" s="36">
        <v>0</v>
      </c>
      <c r="U53" s="36">
        <f t="shared" si="9"/>
        <v>0</v>
      </c>
      <c r="V53" s="36">
        <v>0</v>
      </c>
      <c r="W53" s="131">
        <f t="shared" si="10"/>
        <v>0</v>
      </c>
      <c r="X53" s="36">
        <v>0</v>
      </c>
      <c r="Y53" s="132">
        <f t="shared" si="11"/>
        <v>0</v>
      </c>
    </row>
    <row r="54" spans="1:25" ht="12.75" hidden="1" outlineLevel="1">
      <c r="A54" s="2" t="s">
        <v>913</v>
      </c>
      <c r="C54" s="2" t="s">
        <v>914</v>
      </c>
      <c r="D54" s="1" t="s">
        <v>915</v>
      </c>
      <c r="E54" s="2">
        <v>1022020.08</v>
      </c>
      <c r="F54" s="2">
        <v>108924.82</v>
      </c>
      <c r="G54" s="2">
        <f t="shared" si="6"/>
        <v>1130944.9</v>
      </c>
      <c r="H54" s="2">
        <v>0</v>
      </c>
      <c r="I54" s="2">
        <v>0</v>
      </c>
      <c r="J54" s="2">
        <v>0</v>
      </c>
      <c r="K54" s="2">
        <v>0</v>
      </c>
      <c r="L54" s="2">
        <f t="shared" si="7"/>
        <v>0</v>
      </c>
      <c r="M54" s="2">
        <v>0</v>
      </c>
      <c r="N54" s="2">
        <v>0</v>
      </c>
      <c r="O54" s="2">
        <v>0</v>
      </c>
      <c r="P54" s="2">
        <f t="shared" si="8"/>
        <v>0</v>
      </c>
      <c r="Q54" s="2">
        <v>0</v>
      </c>
      <c r="R54" s="2">
        <v>0</v>
      </c>
      <c r="S54" s="2">
        <v>0</v>
      </c>
      <c r="T54" s="2">
        <v>0</v>
      </c>
      <c r="U54" s="2">
        <f t="shared" si="9"/>
        <v>0</v>
      </c>
      <c r="V54" s="2">
        <v>0</v>
      </c>
      <c r="W54" s="81">
        <f t="shared" si="10"/>
        <v>1130944.9</v>
      </c>
      <c r="X54" s="2">
        <v>0</v>
      </c>
      <c r="Y54" s="130">
        <f t="shared" si="11"/>
        <v>1130944.9</v>
      </c>
    </row>
    <row r="55" spans="1:25" ht="12.75" hidden="1" outlineLevel="1">
      <c r="A55" s="2" t="s">
        <v>916</v>
      </c>
      <c r="C55" s="2" t="s">
        <v>917</v>
      </c>
      <c r="D55" s="1" t="s">
        <v>918</v>
      </c>
      <c r="E55" s="2">
        <v>10129091.61</v>
      </c>
      <c r="F55" s="2">
        <v>-10070.08</v>
      </c>
      <c r="G55" s="2">
        <f t="shared" si="6"/>
        <v>10119021.53</v>
      </c>
      <c r="H55" s="2">
        <v>0</v>
      </c>
      <c r="I55" s="2">
        <v>0</v>
      </c>
      <c r="J55" s="2">
        <v>0</v>
      </c>
      <c r="K55" s="2">
        <v>0</v>
      </c>
      <c r="L55" s="2">
        <f t="shared" si="7"/>
        <v>0</v>
      </c>
      <c r="M55" s="2">
        <v>0</v>
      </c>
      <c r="N55" s="2">
        <v>0</v>
      </c>
      <c r="O55" s="2">
        <v>0</v>
      </c>
      <c r="P55" s="2">
        <f t="shared" si="8"/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9"/>
        <v>0</v>
      </c>
      <c r="V55" s="2">
        <v>0</v>
      </c>
      <c r="W55" s="81">
        <f t="shared" si="10"/>
        <v>10119021.53</v>
      </c>
      <c r="X55" s="2">
        <v>0</v>
      </c>
      <c r="Y55" s="130">
        <f t="shared" si="11"/>
        <v>10119021.53</v>
      </c>
    </row>
    <row r="56" spans="1:25" ht="12.75" customHeight="1" collapsed="1">
      <c r="A56" s="126" t="s">
        <v>919</v>
      </c>
      <c r="B56" s="30"/>
      <c r="C56" s="126" t="s">
        <v>920</v>
      </c>
      <c r="D56" s="31"/>
      <c r="E56" s="32">
        <v>11151111.69</v>
      </c>
      <c r="F56" s="32">
        <v>98854.74</v>
      </c>
      <c r="G56" s="36">
        <f t="shared" si="6"/>
        <v>11249966.43</v>
      </c>
      <c r="H56" s="36">
        <v>0</v>
      </c>
      <c r="I56" s="36">
        <v>0</v>
      </c>
      <c r="J56" s="36">
        <v>0</v>
      </c>
      <c r="K56" s="36">
        <v>0</v>
      </c>
      <c r="L56" s="36">
        <f t="shared" si="7"/>
        <v>0</v>
      </c>
      <c r="M56" s="36">
        <v>0</v>
      </c>
      <c r="N56" s="36">
        <v>0</v>
      </c>
      <c r="O56" s="36">
        <v>0</v>
      </c>
      <c r="P56" s="36">
        <f t="shared" si="8"/>
        <v>0</v>
      </c>
      <c r="Q56" s="36">
        <v>0</v>
      </c>
      <c r="R56" s="36">
        <v>0</v>
      </c>
      <c r="S56" s="36">
        <v>0</v>
      </c>
      <c r="T56" s="36">
        <v>0</v>
      </c>
      <c r="U56" s="36">
        <f t="shared" si="9"/>
        <v>0</v>
      </c>
      <c r="V56" s="36">
        <v>0</v>
      </c>
      <c r="W56" s="131">
        <f t="shared" si="10"/>
        <v>11249966.43</v>
      </c>
      <c r="X56" s="36">
        <v>0</v>
      </c>
      <c r="Y56" s="132">
        <f t="shared" si="11"/>
        <v>11249966.43</v>
      </c>
    </row>
    <row r="57" spans="1:25" ht="12.75" customHeight="1">
      <c r="A57" s="126" t="s">
        <v>921</v>
      </c>
      <c r="B57" s="30"/>
      <c r="C57" s="126" t="s">
        <v>922</v>
      </c>
      <c r="D57" s="31"/>
      <c r="E57" s="32">
        <v>0</v>
      </c>
      <c r="F57" s="32">
        <v>0</v>
      </c>
      <c r="G57" s="36">
        <f t="shared" si="6"/>
        <v>0</v>
      </c>
      <c r="H57" s="36">
        <v>0</v>
      </c>
      <c r="I57" s="36">
        <v>0</v>
      </c>
      <c r="J57" s="36">
        <v>0</v>
      </c>
      <c r="K57" s="36">
        <v>0</v>
      </c>
      <c r="L57" s="36">
        <f t="shared" si="7"/>
        <v>0</v>
      </c>
      <c r="M57" s="36">
        <v>0</v>
      </c>
      <c r="N57" s="36">
        <v>0</v>
      </c>
      <c r="O57" s="36">
        <v>0</v>
      </c>
      <c r="P57" s="36">
        <f t="shared" si="8"/>
        <v>0</v>
      </c>
      <c r="Q57" s="36">
        <v>0</v>
      </c>
      <c r="R57" s="36">
        <v>0</v>
      </c>
      <c r="S57" s="36">
        <v>0</v>
      </c>
      <c r="T57" s="36">
        <v>0</v>
      </c>
      <c r="U57" s="36">
        <f t="shared" si="9"/>
        <v>0</v>
      </c>
      <c r="V57" s="36">
        <v>0</v>
      </c>
      <c r="W57" s="131">
        <f t="shared" si="10"/>
        <v>0</v>
      </c>
      <c r="X57" s="36">
        <v>0</v>
      </c>
      <c r="Y57" s="132">
        <f t="shared" si="11"/>
        <v>0</v>
      </c>
    </row>
    <row r="58" spans="1:25" ht="12.75" customHeight="1">
      <c r="A58" s="126" t="s">
        <v>923</v>
      </c>
      <c r="B58" s="30"/>
      <c r="C58" s="126" t="s">
        <v>924</v>
      </c>
      <c r="D58" s="31"/>
      <c r="E58" s="32">
        <v>0</v>
      </c>
      <c r="F58" s="32">
        <v>0</v>
      </c>
      <c r="G58" s="36">
        <f t="shared" si="6"/>
        <v>0</v>
      </c>
      <c r="H58" s="36">
        <v>0</v>
      </c>
      <c r="I58" s="36">
        <v>0</v>
      </c>
      <c r="J58" s="36">
        <v>0</v>
      </c>
      <c r="K58" s="36">
        <v>0</v>
      </c>
      <c r="L58" s="36">
        <f t="shared" si="7"/>
        <v>0</v>
      </c>
      <c r="M58" s="36">
        <v>0</v>
      </c>
      <c r="N58" s="36">
        <v>0</v>
      </c>
      <c r="O58" s="36">
        <v>0</v>
      </c>
      <c r="P58" s="36">
        <f t="shared" si="8"/>
        <v>0</v>
      </c>
      <c r="Q58" s="36">
        <v>0</v>
      </c>
      <c r="R58" s="36">
        <v>0</v>
      </c>
      <c r="S58" s="36">
        <v>0</v>
      </c>
      <c r="T58" s="36">
        <v>0</v>
      </c>
      <c r="U58" s="36">
        <f t="shared" si="9"/>
        <v>0</v>
      </c>
      <c r="V58" s="36">
        <v>0</v>
      </c>
      <c r="W58" s="131">
        <f t="shared" si="10"/>
        <v>0</v>
      </c>
      <c r="X58" s="36">
        <v>0</v>
      </c>
      <c r="Y58" s="132">
        <f t="shared" si="11"/>
        <v>0</v>
      </c>
    </row>
    <row r="59" spans="1:25" ht="12.75" hidden="1" outlineLevel="1">
      <c r="A59" s="2" t="s">
        <v>925</v>
      </c>
      <c r="C59" s="2" t="s">
        <v>675</v>
      </c>
      <c r="D59" s="1" t="s">
        <v>926</v>
      </c>
      <c r="E59" s="2">
        <v>409736.72</v>
      </c>
      <c r="F59" s="2">
        <v>0</v>
      </c>
      <c r="G59" s="2">
        <f t="shared" si="6"/>
        <v>409736.72</v>
      </c>
      <c r="H59" s="2">
        <v>0</v>
      </c>
      <c r="I59" s="2">
        <v>0</v>
      </c>
      <c r="J59" s="2">
        <v>0</v>
      </c>
      <c r="K59" s="2">
        <v>0</v>
      </c>
      <c r="L59" s="2">
        <f t="shared" si="7"/>
        <v>0</v>
      </c>
      <c r="M59" s="2">
        <v>0</v>
      </c>
      <c r="N59" s="2">
        <v>0</v>
      </c>
      <c r="O59" s="2">
        <v>0</v>
      </c>
      <c r="P59" s="2">
        <f t="shared" si="8"/>
        <v>0</v>
      </c>
      <c r="Q59" s="2">
        <v>0</v>
      </c>
      <c r="R59" s="2">
        <v>0</v>
      </c>
      <c r="S59" s="2">
        <v>0</v>
      </c>
      <c r="T59" s="2">
        <v>0</v>
      </c>
      <c r="U59" s="2">
        <f t="shared" si="9"/>
        <v>0</v>
      </c>
      <c r="V59" s="2">
        <v>0</v>
      </c>
      <c r="W59" s="81">
        <f t="shared" si="10"/>
        <v>409736.72</v>
      </c>
      <c r="X59" s="2">
        <v>0</v>
      </c>
      <c r="Y59" s="130">
        <f t="shared" si="11"/>
        <v>409736.72</v>
      </c>
    </row>
    <row r="60" spans="1:25" ht="12.75" hidden="1" outlineLevel="1">
      <c r="A60" s="2" t="s">
        <v>927</v>
      </c>
      <c r="C60" s="2" t="s">
        <v>928</v>
      </c>
      <c r="D60" s="1" t="s">
        <v>929</v>
      </c>
      <c r="E60" s="2">
        <v>752829.87</v>
      </c>
      <c r="F60" s="2">
        <v>0</v>
      </c>
      <c r="G60" s="2">
        <f t="shared" si="6"/>
        <v>752829.87</v>
      </c>
      <c r="H60" s="2">
        <v>0</v>
      </c>
      <c r="I60" s="2">
        <v>0</v>
      </c>
      <c r="J60" s="2">
        <v>0</v>
      </c>
      <c r="K60" s="2">
        <v>0</v>
      </c>
      <c r="L60" s="2">
        <f t="shared" si="7"/>
        <v>0</v>
      </c>
      <c r="M60" s="2">
        <v>0</v>
      </c>
      <c r="N60" s="2">
        <v>0</v>
      </c>
      <c r="O60" s="2">
        <v>0</v>
      </c>
      <c r="P60" s="2">
        <f t="shared" si="8"/>
        <v>0</v>
      </c>
      <c r="Q60" s="2">
        <v>0</v>
      </c>
      <c r="R60" s="2">
        <v>0</v>
      </c>
      <c r="S60" s="2">
        <v>0</v>
      </c>
      <c r="T60" s="2">
        <v>0</v>
      </c>
      <c r="U60" s="2">
        <f t="shared" si="9"/>
        <v>0</v>
      </c>
      <c r="V60" s="2">
        <v>0</v>
      </c>
      <c r="W60" s="81">
        <f t="shared" si="10"/>
        <v>752829.87</v>
      </c>
      <c r="X60" s="2">
        <v>0</v>
      </c>
      <c r="Y60" s="130">
        <f t="shared" si="11"/>
        <v>752829.87</v>
      </c>
    </row>
    <row r="61" spans="1:25" ht="12.75" hidden="1" outlineLevel="1">
      <c r="A61" s="2" t="s">
        <v>930</v>
      </c>
      <c r="C61" s="2" t="s">
        <v>931</v>
      </c>
      <c r="D61" s="1" t="s">
        <v>932</v>
      </c>
      <c r="E61" s="2">
        <v>4253849.24</v>
      </c>
      <c r="F61" s="2">
        <v>0</v>
      </c>
      <c r="G61" s="2">
        <f t="shared" si="6"/>
        <v>4253849.24</v>
      </c>
      <c r="H61" s="2">
        <v>0</v>
      </c>
      <c r="I61" s="2">
        <v>0</v>
      </c>
      <c r="J61" s="2">
        <v>0</v>
      </c>
      <c r="K61" s="2">
        <v>0</v>
      </c>
      <c r="L61" s="2">
        <f t="shared" si="7"/>
        <v>0</v>
      </c>
      <c r="M61" s="2">
        <v>0</v>
      </c>
      <c r="N61" s="2">
        <v>0</v>
      </c>
      <c r="O61" s="2">
        <v>0</v>
      </c>
      <c r="P61" s="2">
        <f t="shared" si="8"/>
        <v>0</v>
      </c>
      <c r="Q61" s="2">
        <v>0</v>
      </c>
      <c r="R61" s="2">
        <v>0</v>
      </c>
      <c r="S61" s="2">
        <v>0</v>
      </c>
      <c r="T61" s="2">
        <v>0</v>
      </c>
      <c r="U61" s="2">
        <f t="shared" si="9"/>
        <v>0</v>
      </c>
      <c r="V61" s="2">
        <v>0</v>
      </c>
      <c r="W61" s="81">
        <f t="shared" si="10"/>
        <v>4253849.24</v>
      </c>
      <c r="X61" s="2">
        <v>0</v>
      </c>
      <c r="Y61" s="130">
        <f t="shared" si="11"/>
        <v>4253849.24</v>
      </c>
    </row>
    <row r="62" spans="1:25" ht="12.75" hidden="1" outlineLevel="1">
      <c r="A62" s="2" t="s">
        <v>933</v>
      </c>
      <c r="C62" s="2" t="s">
        <v>934</v>
      </c>
      <c r="D62" s="1" t="s">
        <v>935</v>
      </c>
      <c r="E62" s="2">
        <v>70802.36</v>
      </c>
      <c r="F62" s="2">
        <v>0</v>
      </c>
      <c r="G62" s="2">
        <f t="shared" si="6"/>
        <v>70802.36</v>
      </c>
      <c r="H62" s="2">
        <v>0</v>
      </c>
      <c r="I62" s="2">
        <v>0</v>
      </c>
      <c r="J62" s="2">
        <v>0</v>
      </c>
      <c r="K62" s="2">
        <v>0</v>
      </c>
      <c r="L62" s="2">
        <f t="shared" si="7"/>
        <v>0</v>
      </c>
      <c r="M62" s="2">
        <v>0</v>
      </c>
      <c r="N62" s="2">
        <v>0</v>
      </c>
      <c r="O62" s="2">
        <v>0</v>
      </c>
      <c r="P62" s="2">
        <f t="shared" si="8"/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9"/>
        <v>0</v>
      </c>
      <c r="V62" s="2">
        <v>0</v>
      </c>
      <c r="W62" s="81">
        <f t="shared" si="10"/>
        <v>70802.36</v>
      </c>
      <c r="X62" s="2">
        <v>0</v>
      </c>
      <c r="Y62" s="130">
        <f t="shared" si="11"/>
        <v>70802.36</v>
      </c>
    </row>
    <row r="63" spans="1:25" ht="12.75" hidden="1" outlineLevel="1">
      <c r="A63" s="2" t="s">
        <v>936</v>
      </c>
      <c r="C63" s="2" t="s">
        <v>937</v>
      </c>
      <c r="D63" s="1" t="s">
        <v>938</v>
      </c>
      <c r="E63" s="2">
        <v>112072.05</v>
      </c>
      <c r="F63" s="2">
        <v>0</v>
      </c>
      <c r="G63" s="2">
        <f t="shared" si="6"/>
        <v>112072.05</v>
      </c>
      <c r="H63" s="2">
        <v>0</v>
      </c>
      <c r="I63" s="2">
        <v>0</v>
      </c>
      <c r="J63" s="2">
        <v>0</v>
      </c>
      <c r="K63" s="2">
        <v>0</v>
      </c>
      <c r="L63" s="2">
        <f t="shared" si="7"/>
        <v>0</v>
      </c>
      <c r="M63" s="2">
        <v>0</v>
      </c>
      <c r="N63" s="2">
        <v>0</v>
      </c>
      <c r="O63" s="2">
        <v>0</v>
      </c>
      <c r="P63" s="2">
        <f t="shared" si="8"/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9"/>
        <v>0</v>
      </c>
      <c r="V63" s="2">
        <v>0</v>
      </c>
      <c r="W63" s="81">
        <f t="shared" si="10"/>
        <v>112072.05</v>
      </c>
      <c r="X63" s="2">
        <v>0</v>
      </c>
      <c r="Y63" s="130">
        <f t="shared" si="11"/>
        <v>112072.05</v>
      </c>
    </row>
    <row r="64" spans="1:25" ht="12.75" hidden="1" outlineLevel="1">
      <c r="A64" s="2" t="s">
        <v>939</v>
      </c>
      <c r="C64" s="2" t="s">
        <v>940</v>
      </c>
      <c r="D64" s="1" t="s">
        <v>941</v>
      </c>
      <c r="E64" s="2">
        <v>516299.31</v>
      </c>
      <c r="F64" s="2">
        <v>0</v>
      </c>
      <c r="G64" s="2">
        <f t="shared" si="6"/>
        <v>516299.31</v>
      </c>
      <c r="H64" s="2">
        <v>0</v>
      </c>
      <c r="I64" s="2">
        <v>0</v>
      </c>
      <c r="J64" s="2">
        <v>0</v>
      </c>
      <c r="K64" s="2">
        <v>0</v>
      </c>
      <c r="L64" s="2">
        <f t="shared" si="7"/>
        <v>0</v>
      </c>
      <c r="M64" s="2">
        <v>0</v>
      </c>
      <c r="N64" s="2">
        <v>0</v>
      </c>
      <c r="O64" s="2">
        <v>0</v>
      </c>
      <c r="P64" s="2">
        <f t="shared" si="8"/>
        <v>0</v>
      </c>
      <c r="Q64" s="2">
        <v>0</v>
      </c>
      <c r="R64" s="2">
        <v>0</v>
      </c>
      <c r="S64" s="2">
        <v>0</v>
      </c>
      <c r="T64" s="2">
        <v>0</v>
      </c>
      <c r="U64" s="2">
        <f t="shared" si="9"/>
        <v>0</v>
      </c>
      <c r="V64" s="2">
        <v>0</v>
      </c>
      <c r="W64" s="81">
        <f t="shared" si="10"/>
        <v>516299.31</v>
      </c>
      <c r="X64" s="2">
        <v>0</v>
      </c>
      <c r="Y64" s="130">
        <f t="shared" si="11"/>
        <v>516299.31</v>
      </c>
    </row>
    <row r="65" spans="1:25" ht="12.75" hidden="1" outlineLevel="1">
      <c r="A65" s="2" t="s">
        <v>942</v>
      </c>
      <c r="C65" s="2" t="s">
        <v>943</v>
      </c>
      <c r="D65" s="1" t="s">
        <v>944</v>
      </c>
      <c r="E65" s="2">
        <v>67465.59</v>
      </c>
      <c r="F65" s="2">
        <v>0</v>
      </c>
      <c r="G65" s="2">
        <f t="shared" si="6"/>
        <v>67465.59</v>
      </c>
      <c r="H65" s="2">
        <v>0</v>
      </c>
      <c r="I65" s="2">
        <v>0</v>
      </c>
      <c r="J65" s="2">
        <v>0</v>
      </c>
      <c r="K65" s="2">
        <v>0</v>
      </c>
      <c r="L65" s="2">
        <f t="shared" si="7"/>
        <v>0</v>
      </c>
      <c r="M65" s="2">
        <v>0</v>
      </c>
      <c r="N65" s="2">
        <v>0</v>
      </c>
      <c r="O65" s="2">
        <v>0</v>
      </c>
      <c r="P65" s="2">
        <f t="shared" si="8"/>
        <v>0</v>
      </c>
      <c r="Q65" s="2">
        <v>0</v>
      </c>
      <c r="R65" s="2">
        <v>0</v>
      </c>
      <c r="S65" s="2">
        <v>0</v>
      </c>
      <c r="T65" s="2">
        <v>0</v>
      </c>
      <c r="U65" s="2">
        <f t="shared" si="9"/>
        <v>0</v>
      </c>
      <c r="V65" s="2">
        <v>0</v>
      </c>
      <c r="W65" s="81">
        <f t="shared" si="10"/>
        <v>67465.59</v>
      </c>
      <c r="X65" s="2">
        <v>0</v>
      </c>
      <c r="Y65" s="130">
        <f t="shared" si="11"/>
        <v>67465.59</v>
      </c>
    </row>
    <row r="66" spans="1:25" ht="12.75" hidden="1" outlineLevel="1">
      <c r="A66" s="2" t="s">
        <v>945</v>
      </c>
      <c r="C66" s="2" t="s">
        <v>946</v>
      </c>
      <c r="D66" s="1" t="s">
        <v>947</v>
      </c>
      <c r="E66" s="2">
        <v>2230447.99</v>
      </c>
      <c r="F66" s="2">
        <v>0</v>
      </c>
      <c r="G66" s="2">
        <f t="shared" si="6"/>
        <v>2230447.99</v>
      </c>
      <c r="H66" s="2">
        <v>0</v>
      </c>
      <c r="I66" s="2">
        <v>0</v>
      </c>
      <c r="J66" s="2">
        <v>0</v>
      </c>
      <c r="K66" s="2">
        <v>0</v>
      </c>
      <c r="L66" s="2">
        <f t="shared" si="7"/>
        <v>0</v>
      </c>
      <c r="M66" s="2">
        <v>0</v>
      </c>
      <c r="N66" s="2">
        <v>0</v>
      </c>
      <c r="O66" s="2">
        <v>0</v>
      </c>
      <c r="P66" s="2">
        <f t="shared" si="8"/>
        <v>0</v>
      </c>
      <c r="Q66" s="2">
        <v>0</v>
      </c>
      <c r="R66" s="2">
        <v>0</v>
      </c>
      <c r="S66" s="2">
        <v>0</v>
      </c>
      <c r="T66" s="2">
        <v>0</v>
      </c>
      <c r="U66" s="2">
        <f t="shared" si="9"/>
        <v>0</v>
      </c>
      <c r="V66" s="2">
        <v>0</v>
      </c>
      <c r="W66" s="81">
        <f t="shared" si="10"/>
        <v>2230447.99</v>
      </c>
      <c r="X66" s="2">
        <v>0</v>
      </c>
      <c r="Y66" s="130">
        <f t="shared" si="11"/>
        <v>2230447.99</v>
      </c>
    </row>
    <row r="67" spans="1:25" ht="12.75" hidden="1" outlineLevel="1">
      <c r="A67" s="2" t="s">
        <v>948</v>
      </c>
      <c r="C67" s="2" t="s">
        <v>949</v>
      </c>
      <c r="D67" s="1" t="s">
        <v>950</v>
      </c>
      <c r="E67" s="2">
        <v>87083.48</v>
      </c>
      <c r="F67" s="2">
        <v>0</v>
      </c>
      <c r="G67" s="2">
        <f t="shared" si="6"/>
        <v>87083.48</v>
      </c>
      <c r="H67" s="2">
        <v>0</v>
      </c>
      <c r="I67" s="2">
        <v>0</v>
      </c>
      <c r="J67" s="2">
        <v>0</v>
      </c>
      <c r="K67" s="2">
        <v>0</v>
      </c>
      <c r="L67" s="2">
        <f t="shared" si="7"/>
        <v>0</v>
      </c>
      <c r="M67" s="2">
        <v>0</v>
      </c>
      <c r="N67" s="2">
        <v>0</v>
      </c>
      <c r="O67" s="2">
        <v>0</v>
      </c>
      <c r="P67" s="2">
        <f t="shared" si="8"/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9"/>
        <v>0</v>
      </c>
      <c r="V67" s="2">
        <v>0</v>
      </c>
      <c r="W67" s="81">
        <f t="shared" si="10"/>
        <v>87083.48</v>
      </c>
      <c r="X67" s="2">
        <v>0</v>
      </c>
      <c r="Y67" s="130">
        <f t="shared" si="11"/>
        <v>87083.48</v>
      </c>
    </row>
    <row r="68" spans="1:25" ht="12.75" hidden="1" outlineLevel="1">
      <c r="A68" s="2" t="s">
        <v>951</v>
      </c>
      <c r="C68" s="2" t="s">
        <v>952</v>
      </c>
      <c r="D68" s="1" t="s">
        <v>953</v>
      </c>
      <c r="E68" s="2">
        <v>1911021.12</v>
      </c>
      <c r="F68" s="2">
        <v>0</v>
      </c>
      <c r="G68" s="2">
        <f t="shared" si="6"/>
        <v>1911021.12</v>
      </c>
      <c r="H68" s="2">
        <v>0</v>
      </c>
      <c r="I68" s="2">
        <v>0</v>
      </c>
      <c r="J68" s="2">
        <v>0</v>
      </c>
      <c r="K68" s="2">
        <v>0</v>
      </c>
      <c r="L68" s="2">
        <f t="shared" si="7"/>
        <v>0</v>
      </c>
      <c r="M68" s="2">
        <v>0</v>
      </c>
      <c r="N68" s="2">
        <v>0</v>
      </c>
      <c r="O68" s="2">
        <v>0</v>
      </c>
      <c r="P68" s="2">
        <f t="shared" si="8"/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9"/>
        <v>0</v>
      </c>
      <c r="V68" s="2">
        <v>0</v>
      </c>
      <c r="W68" s="81">
        <f t="shared" si="10"/>
        <v>1911021.12</v>
      </c>
      <c r="X68" s="2">
        <v>0</v>
      </c>
      <c r="Y68" s="130">
        <f t="shared" si="11"/>
        <v>1911021.12</v>
      </c>
    </row>
    <row r="69" spans="1:25" ht="12.75" hidden="1" outlineLevel="1">
      <c r="A69" s="2" t="s">
        <v>954</v>
      </c>
      <c r="C69" s="2" t="s">
        <v>955</v>
      </c>
      <c r="D69" s="1" t="s">
        <v>956</v>
      </c>
      <c r="E69" s="2">
        <v>225217.4</v>
      </c>
      <c r="F69" s="2">
        <v>0</v>
      </c>
      <c r="G69" s="2">
        <f t="shared" si="6"/>
        <v>225217.4</v>
      </c>
      <c r="H69" s="2">
        <v>0</v>
      </c>
      <c r="I69" s="2">
        <v>0</v>
      </c>
      <c r="J69" s="2">
        <v>0</v>
      </c>
      <c r="K69" s="2">
        <v>0</v>
      </c>
      <c r="L69" s="2">
        <f t="shared" si="7"/>
        <v>0</v>
      </c>
      <c r="M69" s="2">
        <v>0</v>
      </c>
      <c r="N69" s="2">
        <v>0</v>
      </c>
      <c r="O69" s="2">
        <v>0</v>
      </c>
      <c r="P69" s="2">
        <f t="shared" si="8"/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9"/>
        <v>0</v>
      </c>
      <c r="V69" s="2">
        <v>0</v>
      </c>
      <c r="W69" s="81">
        <f t="shared" si="10"/>
        <v>225217.4</v>
      </c>
      <c r="X69" s="2">
        <v>0</v>
      </c>
      <c r="Y69" s="130">
        <f t="shared" si="11"/>
        <v>225217.4</v>
      </c>
    </row>
    <row r="70" spans="1:25" ht="12.75" hidden="1" outlineLevel="1">
      <c r="A70" s="2" t="s">
        <v>957</v>
      </c>
      <c r="C70" s="2" t="s">
        <v>958</v>
      </c>
      <c r="D70" s="1" t="s">
        <v>959</v>
      </c>
      <c r="E70" s="2">
        <v>73168.06</v>
      </c>
      <c r="F70" s="2">
        <v>0</v>
      </c>
      <c r="G70" s="2">
        <f t="shared" si="6"/>
        <v>73168.06</v>
      </c>
      <c r="H70" s="2">
        <v>0</v>
      </c>
      <c r="I70" s="2">
        <v>0</v>
      </c>
      <c r="J70" s="2">
        <v>0</v>
      </c>
      <c r="K70" s="2">
        <v>0</v>
      </c>
      <c r="L70" s="2">
        <f t="shared" si="7"/>
        <v>0</v>
      </c>
      <c r="M70" s="2">
        <v>0</v>
      </c>
      <c r="N70" s="2">
        <v>0</v>
      </c>
      <c r="O70" s="2">
        <v>0</v>
      </c>
      <c r="P70" s="2">
        <f t="shared" si="8"/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9"/>
        <v>0</v>
      </c>
      <c r="V70" s="2">
        <v>0</v>
      </c>
      <c r="W70" s="81">
        <f t="shared" si="10"/>
        <v>73168.06</v>
      </c>
      <c r="X70" s="2">
        <v>0</v>
      </c>
      <c r="Y70" s="130">
        <f t="shared" si="11"/>
        <v>73168.06</v>
      </c>
    </row>
    <row r="71" spans="1:25" ht="12.75" hidden="1" outlineLevel="1">
      <c r="A71" s="2" t="s">
        <v>960</v>
      </c>
      <c r="C71" s="2" t="s">
        <v>961</v>
      </c>
      <c r="D71" s="1" t="s">
        <v>962</v>
      </c>
      <c r="E71" s="2">
        <v>874082.56</v>
      </c>
      <c r="F71" s="2">
        <v>0</v>
      </c>
      <c r="G71" s="2">
        <f t="shared" si="6"/>
        <v>874082.56</v>
      </c>
      <c r="H71" s="2">
        <v>0</v>
      </c>
      <c r="I71" s="2">
        <v>0</v>
      </c>
      <c r="J71" s="2">
        <v>0</v>
      </c>
      <c r="K71" s="2">
        <v>0</v>
      </c>
      <c r="L71" s="2">
        <f t="shared" si="7"/>
        <v>0</v>
      </c>
      <c r="M71" s="2">
        <v>0</v>
      </c>
      <c r="N71" s="2">
        <v>0</v>
      </c>
      <c r="O71" s="2">
        <v>0</v>
      </c>
      <c r="P71" s="2">
        <f t="shared" si="8"/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9"/>
        <v>0</v>
      </c>
      <c r="V71" s="2">
        <v>0</v>
      </c>
      <c r="W71" s="81">
        <f t="shared" si="10"/>
        <v>874082.56</v>
      </c>
      <c r="X71" s="2">
        <v>0</v>
      </c>
      <c r="Y71" s="130">
        <f t="shared" si="11"/>
        <v>874082.56</v>
      </c>
    </row>
    <row r="72" spans="1:25" ht="12.75" hidden="1" outlineLevel="1">
      <c r="A72" s="2" t="s">
        <v>963</v>
      </c>
      <c r="C72" s="2" t="s">
        <v>964</v>
      </c>
      <c r="D72" s="1" t="s">
        <v>965</v>
      </c>
      <c r="E72" s="2">
        <v>846895.6</v>
      </c>
      <c r="F72" s="2">
        <v>0</v>
      </c>
      <c r="G72" s="2">
        <f t="shared" si="6"/>
        <v>846895.6</v>
      </c>
      <c r="H72" s="2">
        <v>0</v>
      </c>
      <c r="I72" s="2">
        <v>0</v>
      </c>
      <c r="J72" s="2">
        <v>0</v>
      </c>
      <c r="K72" s="2">
        <v>0</v>
      </c>
      <c r="L72" s="2">
        <f t="shared" si="7"/>
        <v>0</v>
      </c>
      <c r="M72" s="2">
        <v>0</v>
      </c>
      <c r="N72" s="2">
        <v>0</v>
      </c>
      <c r="O72" s="2">
        <v>0</v>
      </c>
      <c r="P72" s="2">
        <f t="shared" si="8"/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9"/>
        <v>0</v>
      </c>
      <c r="V72" s="2">
        <v>0</v>
      </c>
      <c r="W72" s="81">
        <f t="shared" si="10"/>
        <v>846895.6</v>
      </c>
      <c r="X72" s="2">
        <v>0</v>
      </c>
      <c r="Y72" s="130">
        <f t="shared" si="11"/>
        <v>846895.6</v>
      </c>
    </row>
    <row r="73" spans="1:25" ht="12.75" hidden="1" outlineLevel="1">
      <c r="A73" s="2" t="s">
        <v>966</v>
      </c>
      <c r="C73" s="2" t="s">
        <v>967</v>
      </c>
      <c r="D73" s="1" t="s">
        <v>968</v>
      </c>
      <c r="E73" s="2">
        <v>143355.42</v>
      </c>
      <c r="F73" s="2">
        <v>0</v>
      </c>
      <c r="G73" s="2">
        <f t="shared" si="6"/>
        <v>143355.42</v>
      </c>
      <c r="H73" s="2">
        <v>0</v>
      </c>
      <c r="I73" s="2">
        <v>0</v>
      </c>
      <c r="J73" s="2">
        <v>0</v>
      </c>
      <c r="K73" s="2">
        <v>0</v>
      </c>
      <c r="L73" s="2">
        <f t="shared" si="7"/>
        <v>0</v>
      </c>
      <c r="M73" s="2">
        <v>0</v>
      </c>
      <c r="N73" s="2">
        <v>0</v>
      </c>
      <c r="O73" s="2">
        <v>0</v>
      </c>
      <c r="P73" s="2">
        <f t="shared" si="8"/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9"/>
        <v>0</v>
      </c>
      <c r="V73" s="2">
        <v>0</v>
      </c>
      <c r="W73" s="81">
        <f t="shared" si="10"/>
        <v>143355.42</v>
      </c>
      <c r="X73" s="2">
        <v>0</v>
      </c>
      <c r="Y73" s="130">
        <f t="shared" si="11"/>
        <v>143355.42</v>
      </c>
    </row>
    <row r="74" spans="1:25" ht="12.75" hidden="1" outlineLevel="1">
      <c r="A74" s="2" t="s">
        <v>969</v>
      </c>
      <c r="C74" s="2" t="s">
        <v>970</v>
      </c>
      <c r="D74" s="1" t="s">
        <v>971</v>
      </c>
      <c r="E74" s="2">
        <v>283610.43</v>
      </c>
      <c r="F74" s="2">
        <v>0</v>
      </c>
      <c r="G74" s="2">
        <f t="shared" si="6"/>
        <v>283610.43</v>
      </c>
      <c r="H74" s="2">
        <v>0</v>
      </c>
      <c r="I74" s="2">
        <v>0</v>
      </c>
      <c r="J74" s="2">
        <v>0</v>
      </c>
      <c r="K74" s="2">
        <v>0</v>
      </c>
      <c r="L74" s="2">
        <f t="shared" si="7"/>
        <v>0</v>
      </c>
      <c r="M74" s="2">
        <v>0</v>
      </c>
      <c r="N74" s="2">
        <v>0</v>
      </c>
      <c r="O74" s="2">
        <v>0</v>
      </c>
      <c r="P74" s="2">
        <f t="shared" si="8"/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9"/>
        <v>0</v>
      </c>
      <c r="V74" s="2">
        <v>0</v>
      </c>
      <c r="W74" s="81">
        <f t="shared" si="10"/>
        <v>283610.43</v>
      </c>
      <c r="X74" s="2">
        <v>0</v>
      </c>
      <c r="Y74" s="130">
        <f t="shared" si="11"/>
        <v>283610.43</v>
      </c>
    </row>
    <row r="75" spans="1:25" ht="12.75" hidden="1" outlineLevel="1">
      <c r="A75" s="2" t="s">
        <v>972</v>
      </c>
      <c r="C75" s="2" t="s">
        <v>973</v>
      </c>
      <c r="D75" s="1" t="s">
        <v>974</v>
      </c>
      <c r="E75" s="2">
        <v>137091.71</v>
      </c>
      <c r="F75" s="2">
        <v>0</v>
      </c>
      <c r="G75" s="2">
        <f t="shared" si="6"/>
        <v>137091.71</v>
      </c>
      <c r="H75" s="2">
        <v>0</v>
      </c>
      <c r="I75" s="2">
        <v>0</v>
      </c>
      <c r="J75" s="2">
        <v>0</v>
      </c>
      <c r="K75" s="2">
        <v>0</v>
      </c>
      <c r="L75" s="2">
        <f t="shared" si="7"/>
        <v>0</v>
      </c>
      <c r="M75" s="2">
        <v>0</v>
      </c>
      <c r="N75" s="2">
        <v>0</v>
      </c>
      <c r="O75" s="2">
        <v>0</v>
      </c>
      <c r="P75" s="2">
        <f t="shared" si="8"/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9"/>
        <v>0</v>
      </c>
      <c r="V75" s="2">
        <v>0</v>
      </c>
      <c r="W75" s="81">
        <f t="shared" si="10"/>
        <v>137091.71</v>
      </c>
      <c r="X75" s="2">
        <v>0</v>
      </c>
      <c r="Y75" s="130">
        <f t="shared" si="11"/>
        <v>137091.71</v>
      </c>
    </row>
    <row r="76" spans="1:25" ht="12.75" hidden="1" outlineLevel="1">
      <c r="A76" s="2" t="s">
        <v>975</v>
      </c>
      <c r="C76" s="2" t="s">
        <v>976</v>
      </c>
      <c r="D76" s="1" t="s">
        <v>977</v>
      </c>
      <c r="E76" s="2">
        <v>103083</v>
      </c>
      <c r="F76" s="2">
        <v>0</v>
      </c>
      <c r="G76" s="2">
        <f t="shared" si="6"/>
        <v>103083</v>
      </c>
      <c r="H76" s="2">
        <v>0</v>
      </c>
      <c r="I76" s="2">
        <v>0</v>
      </c>
      <c r="J76" s="2">
        <v>0</v>
      </c>
      <c r="K76" s="2">
        <v>0</v>
      </c>
      <c r="L76" s="2">
        <f t="shared" si="7"/>
        <v>0</v>
      </c>
      <c r="M76" s="2">
        <v>0</v>
      </c>
      <c r="N76" s="2">
        <v>0</v>
      </c>
      <c r="O76" s="2">
        <v>0</v>
      </c>
      <c r="P76" s="2">
        <f t="shared" si="8"/>
        <v>0</v>
      </c>
      <c r="Q76" s="2">
        <v>0</v>
      </c>
      <c r="R76" s="2">
        <v>0</v>
      </c>
      <c r="S76" s="2">
        <v>0</v>
      </c>
      <c r="T76" s="2">
        <v>0</v>
      </c>
      <c r="U76" s="2">
        <f t="shared" si="9"/>
        <v>0</v>
      </c>
      <c r="V76" s="2">
        <v>0</v>
      </c>
      <c r="W76" s="81">
        <f t="shared" si="10"/>
        <v>103083</v>
      </c>
      <c r="X76" s="2">
        <v>0</v>
      </c>
      <c r="Y76" s="130">
        <f t="shared" si="11"/>
        <v>103083</v>
      </c>
    </row>
    <row r="77" spans="1:25" ht="12.75" customHeight="1" collapsed="1">
      <c r="A77" s="126" t="s">
        <v>978</v>
      </c>
      <c r="B77" s="30"/>
      <c r="C77" s="126" t="s">
        <v>675</v>
      </c>
      <c r="D77" s="31"/>
      <c r="E77" s="32">
        <v>13098111.910000002</v>
      </c>
      <c r="F77" s="32">
        <v>0</v>
      </c>
      <c r="G77" s="36">
        <f t="shared" si="6"/>
        <v>13098111.910000002</v>
      </c>
      <c r="H77" s="36">
        <v>0</v>
      </c>
      <c r="I77" s="36">
        <v>0</v>
      </c>
      <c r="J77" s="36">
        <v>0</v>
      </c>
      <c r="K77" s="36">
        <v>0</v>
      </c>
      <c r="L77" s="36">
        <f t="shared" si="7"/>
        <v>0</v>
      </c>
      <c r="M77" s="36">
        <v>0</v>
      </c>
      <c r="N77" s="36">
        <v>0</v>
      </c>
      <c r="O77" s="36">
        <v>0</v>
      </c>
      <c r="P77" s="36">
        <f t="shared" si="8"/>
        <v>0</v>
      </c>
      <c r="Q77" s="36">
        <v>0</v>
      </c>
      <c r="R77" s="36">
        <v>0</v>
      </c>
      <c r="S77" s="36">
        <v>0</v>
      </c>
      <c r="T77" s="36">
        <v>0</v>
      </c>
      <c r="U77" s="36">
        <f t="shared" si="9"/>
        <v>0</v>
      </c>
      <c r="V77" s="36">
        <v>0</v>
      </c>
      <c r="W77" s="131">
        <f t="shared" si="10"/>
        <v>13098111.910000002</v>
      </c>
      <c r="X77" s="36">
        <v>0</v>
      </c>
      <c r="Y77" s="132">
        <f t="shared" si="11"/>
        <v>13098111.910000002</v>
      </c>
    </row>
    <row r="78" spans="1:25" ht="12.75" hidden="1" outlineLevel="1">
      <c r="A78" s="2" t="s">
        <v>979</v>
      </c>
      <c r="C78" s="2" t="s">
        <v>980</v>
      </c>
      <c r="D78" s="1" t="s">
        <v>981</v>
      </c>
      <c r="E78" s="2">
        <v>1213523.45</v>
      </c>
      <c r="F78" s="2">
        <v>0</v>
      </c>
      <c r="G78" s="2">
        <f>E78+F78</f>
        <v>1213523.45</v>
      </c>
      <c r="H78" s="2">
        <v>0</v>
      </c>
      <c r="I78" s="2">
        <v>0</v>
      </c>
      <c r="J78" s="2">
        <v>0</v>
      </c>
      <c r="K78" s="2">
        <v>0</v>
      </c>
      <c r="L78" s="2">
        <f>I78+J78+K78</f>
        <v>0</v>
      </c>
      <c r="M78" s="2">
        <v>0</v>
      </c>
      <c r="N78" s="2">
        <v>0</v>
      </c>
      <c r="O78" s="2">
        <v>0</v>
      </c>
      <c r="P78" s="2">
        <f>M78+N78+O78</f>
        <v>0</v>
      </c>
      <c r="Q78" s="2">
        <v>0</v>
      </c>
      <c r="R78" s="2">
        <v>0</v>
      </c>
      <c r="S78" s="2">
        <v>0</v>
      </c>
      <c r="T78" s="2">
        <v>0</v>
      </c>
      <c r="U78" s="2">
        <f>Q78+R78+S78+T78</f>
        <v>0</v>
      </c>
      <c r="V78" s="2">
        <v>0</v>
      </c>
      <c r="W78" s="81">
        <f>G78+H78+L78+P78+U78+V78</f>
        <v>1213523.45</v>
      </c>
      <c r="X78" s="2">
        <v>0</v>
      </c>
      <c r="Y78" s="130">
        <f>W78+X78</f>
        <v>1213523.45</v>
      </c>
    </row>
    <row r="79" spans="1:25" ht="12.75" customHeight="1" collapsed="1">
      <c r="A79" s="126" t="s">
        <v>982</v>
      </c>
      <c r="B79" s="30"/>
      <c r="C79" s="126" t="s">
        <v>983</v>
      </c>
      <c r="D79" s="31"/>
      <c r="E79" s="32">
        <v>1213523.45</v>
      </c>
      <c r="F79" s="32">
        <v>0</v>
      </c>
      <c r="G79" s="36">
        <f>E79+F79</f>
        <v>1213523.45</v>
      </c>
      <c r="H79" s="36">
        <v>0</v>
      </c>
      <c r="I79" s="36">
        <v>0</v>
      </c>
      <c r="J79" s="36">
        <v>0</v>
      </c>
      <c r="K79" s="36">
        <v>0</v>
      </c>
      <c r="L79" s="36">
        <f>I79+J79+K79</f>
        <v>0</v>
      </c>
      <c r="M79" s="36">
        <v>0</v>
      </c>
      <c r="N79" s="36">
        <v>0</v>
      </c>
      <c r="O79" s="36">
        <v>0</v>
      </c>
      <c r="P79" s="36">
        <f>M79+N79+O79</f>
        <v>0</v>
      </c>
      <c r="Q79" s="36">
        <v>0</v>
      </c>
      <c r="R79" s="36">
        <v>0</v>
      </c>
      <c r="S79" s="36">
        <v>0</v>
      </c>
      <c r="T79" s="36">
        <v>0</v>
      </c>
      <c r="U79" s="36">
        <f>Q79+R79+S79+T79</f>
        <v>0</v>
      </c>
      <c r="V79" s="36">
        <v>0</v>
      </c>
      <c r="W79" s="131">
        <f>G79+H79+L79+P79+U79+V79</f>
        <v>1213523.45</v>
      </c>
      <c r="X79" s="36">
        <v>0</v>
      </c>
      <c r="Y79" s="132">
        <f>W79+X79</f>
        <v>1213523.45</v>
      </c>
    </row>
    <row r="80" spans="1:25" ht="12.75" customHeight="1">
      <c r="A80" s="126" t="s">
        <v>984</v>
      </c>
      <c r="B80" s="30"/>
      <c r="C80" s="126" t="s">
        <v>985</v>
      </c>
      <c r="D80" s="31"/>
      <c r="E80" s="32">
        <v>0</v>
      </c>
      <c r="F80" s="32">
        <v>0</v>
      </c>
      <c r="G80" s="36">
        <f>E80+F80</f>
        <v>0</v>
      </c>
      <c r="H80" s="36">
        <v>0</v>
      </c>
      <c r="I80" s="36">
        <v>0</v>
      </c>
      <c r="J80" s="36">
        <v>0</v>
      </c>
      <c r="K80" s="36">
        <v>0</v>
      </c>
      <c r="L80" s="36">
        <f>I80+J80+K80</f>
        <v>0</v>
      </c>
      <c r="M80" s="36">
        <v>0</v>
      </c>
      <c r="N80" s="36">
        <v>0</v>
      </c>
      <c r="O80" s="36">
        <v>0</v>
      </c>
      <c r="P80" s="36">
        <f>M80+N80+O80</f>
        <v>0</v>
      </c>
      <c r="Q80" s="36">
        <v>0</v>
      </c>
      <c r="R80" s="36">
        <v>0</v>
      </c>
      <c r="S80" s="36">
        <v>0</v>
      </c>
      <c r="T80" s="36">
        <v>0</v>
      </c>
      <c r="U80" s="36">
        <f>Q80+R80+S80+T80</f>
        <v>0</v>
      </c>
      <c r="V80" s="36">
        <v>0</v>
      </c>
      <c r="W80" s="131">
        <f>G80+H80+L80+P80+U80+V80</f>
        <v>0</v>
      </c>
      <c r="X80" s="36">
        <v>0</v>
      </c>
      <c r="Y80" s="132">
        <f>W80+X80</f>
        <v>0</v>
      </c>
    </row>
    <row r="81" spans="1:25" ht="12.75" hidden="1" outlineLevel="1">
      <c r="A81" s="2" t="s">
        <v>986</v>
      </c>
      <c r="C81" s="2" t="s">
        <v>987</v>
      </c>
      <c r="D81" s="1" t="s">
        <v>988</v>
      </c>
      <c r="E81" s="2">
        <v>37147132.63</v>
      </c>
      <c r="F81" s="2">
        <v>0</v>
      </c>
      <c r="G81" s="2">
        <f>E81+F81</f>
        <v>37147132.63</v>
      </c>
      <c r="H81" s="2">
        <v>0</v>
      </c>
      <c r="I81" s="2">
        <v>0</v>
      </c>
      <c r="J81" s="2">
        <v>0</v>
      </c>
      <c r="K81" s="2">
        <v>0</v>
      </c>
      <c r="L81" s="2">
        <f>I81+J81+K81</f>
        <v>0</v>
      </c>
      <c r="M81" s="2">
        <v>0</v>
      </c>
      <c r="N81" s="2">
        <v>0</v>
      </c>
      <c r="O81" s="2">
        <v>0</v>
      </c>
      <c r="P81" s="2">
        <f>M81+N81+O81</f>
        <v>0</v>
      </c>
      <c r="Q81" s="2">
        <v>0</v>
      </c>
      <c r="R81" s="2">
        <v>0</v>
      </c>
      <c r="S81" s="2">
        <v>0</v>
      </c>
      <c r="T81" s="2">
        <v>0</v>
      </c>
      <c r="U81" s="2">
        <f>Q81+R81+S81+T81</f>
        <v>0</v>
      </c>
      <c r="V81" s="2">
        <v>0</v>
      </c>
      <c r="W81" s="81">
        <f>G81+H81+L81+P81+U81+V81</f>
        <v>37147132.63</v>
      </c>
      <c r="X81" s="2">
        <v>0</v>
      </c>
      <c r="Y81" s="130">
        <f>W81+X81</f>
        <v>37147132.63</v>
      </c>
    </row>
    <row r="82" spans="1:25" ht="12.75" customHeight="1" collapsed="1">
      <c r="A82" s="126" t="s">
        <v>989</v>
      </c>
      <c r="B82" s="30"/>
      <c r="C82" s="126" t="s">
        <v>990</v>
      </c>
      <c r="D82" s="31"/>
      <c r="E82" s="32">
        <v>37147132.63</v>
      </c>
      <c r="F82" s="32">
        <v>0</v>
      </c>
      <c r="G82" s="36">
        <f>E82+F82</f>
        <v>37147132.63</v>
      </c>
      <c r="H82" s="36">
        <v>0</v>
      </c>
      <c r="I82" s="36">
        <v>0</v>
      </c>
      <c r="J82" s="36">
        <v>0</v>
      </c>
      <c r="K82" s="36">
        <v>0</v>
      </c>
      <c r="L82" s="36">
        <f>I82+J82+K82</f>
        <v>0</v>
      </c>
      <c r="M82" s="36">
        <v>0</v>
      </c>
      <c r="N82" s="36">
        <v>0</v>
      </c>
      <c r="O82" s="36">
        <v>0</v>
      </c>
      <c r="P82" s="36">
        <f>M82+N82+O82</f>
        <v>0</v>
      </c>
      <c r="Q82" s="36">
        <v>0</v>
      </c>
      <c r="R82" s="36">
        <v>0</v>
      </c>
      <c r="S82" s="36">
        <v>0</v>
      </c>
      <c r="T82" s="36">
        <v>0</v>
      </c>
      <c r="U82" s="36">
        <f>Q82+R82+S82+T82</f>
        <v>0</v>
      </c>
      <c r="V82" s="36">
        <v>0</v>
      </c>
      <c r="W82" s="131">
        <f>G82+H82+L82+P82+U82+V82</f>
        <v>37147132.63</v>
      </c>
      <c r="X82" s="36">
        <v>0</v>
      </c>
      <c r="Y82" s="132">
        <f>W82+X82</f>
        <v>37147132.63</v>
      </c>
    </row>
    <row r="83" spans="1:25" ht="12.75" customHeight="1">
      <c r="A83" s="1"/>
      <c r="B83" s="30"/>
      <c r="C83" s="126"/>
      <c r="D83" s="31"/>
      <c r="E83" s="32"/>
      <c r="F83" s="32"/>
      <c r="G83" s="36"/>
      <c r="H83" s="36"/>
      <c r="I83" s="36"/>
      <c r="J83" s="36"/>
      <c r="K83" s="36"/>
      <c r="L83" s="39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131"/>
      <c r="X83" s="36"/>
      <c r="Y83" s="132"/>
    </row>
    <row r="84" spans="1:25" s="133" customFormat="1" ht="12.75" customHeight="1">
      <c r="A84" s="29"/>
      <c r="B84" s="23" t="s">
        <v>991</v>
      </c>
      <c r="C84" s="125"/>
      <c r="D84" s="24"/>
      <c r="E84" s="27">
        <f aca="true" t="shared" si="12" ref="E84:Y84">+E14+E23+E24+E52+E53+E56+E77+E79+E80+E22+E82+E58+E57</f>
        <v>168339262.32500002</v>
      </c>
      <c r="F84" s="27">
        <f t="shared" si="12"/>
        <v>643773.55</v>
      </c>
      <c r="G84" s="39">
        <f t="shared" si="12"/>
        <v>168983035.87500003</v>
      </c>
      <c r="H84" s="39">
        <f t="shared" si="12"/>
        <v>3269502.65</v>
      </c>
      <c r="I84" s="39">
        <f t="shared" si="12"/>
        <v>0</v>
      </c>
      <c r="J84" s="39">
        <f t="shared" si="12"/>
        <v>0</v>
      </c>
      <c r="K84" s="39">
        <f t="shared" si="12"/>
        <v>0</v>
      </c>
      <c r="L84" s="39">
        <f t="shared" si="12"/>
        <v>0</v>
      </c>
      <c r="M84" s="39">
        <f t="shared" si="12"/>
        <v>0</v>
      </c>
      <c r="N84" s="39">
        <f t="shared" si="12"/>
        <v>146836.6</v>
      </c>
      <c r="O84" s="39">
        <f t="shared" si="12"/>
        <v>0</v>
      </c>
      <c r="P84" s="39">
        <f t="shared" si="12"/>
        <v>146836.6</v>
      </c>
      <c r="Q84" s="39">
        <f t="shared" si="12"/>
        <v>3983206.19</v>
      </c>
      <c r="R84" s="39">
        <f t="shared" si="12"/>
        <v>0</v>
      </c>
      <c r="S84" s="39">
        <f t="shared" si="12"/>
        <v>3.63</v>
      </c>
      <c r="T84" s="39">
        <f t="shared" si="12"/>
        <v>0</v>
      </c>
      <c r="U84" s="39">
        <f t="shared" si="12"/>
        <v>3983209.82</v>
      </c>
      <c r="V84" s="39">
        <f t="shared" si="12"/>
        <v>0</v>
      </c>
      <c r="W84" s="39">
        <f t="shared" si="12"/>
        <v>176382584.94500002</v>
      </c>
      <c r="X84" s="39">
        <f t="shared" si="12"/>
        <v>0</v>
      </c>
      <c r="Y84" s="39">
        <f t="shared" si="12"/>
        <v>176382584.94500002</v>
      </c>
    </row>
    <row r="85" spans="1:25" ht="12.75" customHeight="1">
      <c r="A85" s="1"/>
      <c r="B85" s="30"/>
      <c r="C85" s="126"/>
      <c r="D85" s="31"/>
      <c r="E85" s="32"/>
      <c r="F85" s="32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31"/>
      <c r="X85" s="36"/>
      <c r="Y85" s="132"/>
    </row>
    <row r="86" spans="1:25" ht="12.75" customHeight="1">
      <c r="A86" s="29"/>
      <c r="B86" s="23" t="s">
        <v>678</v>
      </c>
      <c r="C86" s="125"/>
      <c r="D86" s="24"/>
      <c r="E86" s="27"/>
      <c r="F86" s="27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134"/>
      <c r="X86" s="39"/>
      <c r="Y86" s="132"/>
    </row>
    <row r="87" spans="1:25" ht="12.75" customHeight="1">
      <c r="A87" s="1" t="s">
        <v>992</v>
      </c>
      <c r="B87" s="30"/>
      <c r="C87" s="126" t="s">
        <v>679</v>
      </c>
      <c r="D87" s="31"/>
      <c r="E87" s="32">
        <v>0</v>
      </c>
      <c r="F87" s="32">
        <v>0</v>
      </c>
      <c r="G87" s="36">
        <f aca="true" t="shared" si="13" ref="G87:G108">E87+F87</f>
        <v>0</v>
      </c>
      <c r="H87" s="36">
        <v>0</v>
      </c>
      <c r="I87" s="36">
        <v>0</v>
      </c>
      <c r="J87" s="36">
        <v>0</v>
      </c>
      <c r="K87" s="36">
        <v>0</v>
      </c>
      <c r="L87" s="36">
        <f aca="true" t="shared" si="14" ref="L87:L108">I87+J87+K87</f>
        <v>0</v>
      </c>
      <c r="M87" s="36">
        <v>0</v>
      </c>
      <c r="N87" s="36">
        <v>0</v>
      </c>
      <c r="O87" s="36">
        <v>0</v>
      </c>
      <c r="P87" s="36">
        <f aca="true" t="shared" si="15" ref="P87:P108">M87+N87+O87</f>
        <v>0</v>
      </c>
      <c r="Q87" s="36">
        <v>0</v>
      </c>
      <c r="R87" s="36">
        <v>0</v>
      </c>
      <c r="S87" s="36">
        <v>0</v>
      </c>
      <c r="T87" s="36">
        <v>0</v>
      </c>
      <c r="U87" s="36">
        <f aca="true" t="shared" si="16" ref="U87:U108">Q87+R87+S87+T87</f>
        <v>0</v>
      </c>
      <c r="V87" s="36">
        <v>0</v>
      </c>
      <c r="W87" s="131">
        <f aca="true" t="shared" si="17" ref="W87:W108">G87+H87+L87+P87+U87+V87</f>
        <v>0</v>
      </c>
      <c r="X87" s="36">
        <v>0</v>
      </c>
      <c r="Y87" s="132">
        <f aca="true" t="shared" si="18" ref="Y87:Y108">W87+X87</f>
        <v>0</v>
      </c>
    </row>
    <row r="88" spans="1:25" ht="12.75" customHeight="1">
      <c r="A88" s="126" t="s">
        <v>993</v>
      </c>
      <c r="B88" s="30"/>
      <c r="C88" s="126" t="s">
        <v>994</v>
      </c>
      <c r="D88" s="31"/>
      <c r="E88" s="32">
        <v>0</v>
      </c>
      <c r="F88" s="32">
        <v>0</v>
      </c>
      <c r="G88" s="36">
        <f t="shared" si="13"/>
        <v>0</v>
      </c>
      <c r="H88" s="36">
        <v>0</v>
      </c>
      <c r="I88" s="36">
        <v>0</v>
      </c>
      <c r="J88" s="36">
        <v>0</v>
      </c>
      <c r="K88" s="36">
        <v>0</v>
      </c>
      <c r="L88" s="36">
        <f t="shared" si="14"/>
        <v>0</v>
      </c>
      <c r="M88" s="36">
        <v>0</v>
      </c>
      <c r="N88" s="36">
        <v>0</v>
      </c>
      <c r="O88" s="36">
        <v>0</v>
      </c>
      <c r="P88" s="36">
        <f t="shared" si="15"/>
        <v>0</v>
      </c>
      <c r="Q88" s="36">
        <v>0</v>
      </c>
      <c r="R88" s="36">
        <v>0</v>
      </c>
      <c r="S88" s="36">
        <v>0</v>
      </c>
      <c r="T88" s="36">
        <v>0</v>
      </c>
      <c r="U88" s="36">
        <f t="shared" si="16"/>
        <v>0</v>
      </c>
      <c r="V88" s="36">
        <v>0</v>
      </c>
      <c r="W88" s="131">
        <f t="shared" si="17"/>
        <v>0</v>
      </c>
      <c r="X88" s="36">
        <v>0</v>
      </c>
      <c r="Y88" s="132">
        <f t="shared" si="18"/>
        <v>0</v>
      </c>
    </row>
    <row r="89" spans="1:25" ht="12.75" customHeight="1">
      <c r="A89" s="126" t="s">
        <v>995</v>
      </c>
      <c r="B89" s="30"/>
      <c r="C89" s="126" t="s">
        <v>996</v>
      </c>
      <c r="D89" s="31"/>
      <c r="E89" s="32">
        <v>0</v>
      </c>
      <c r="F89" s="32">
        <v>0</v>
      </c>
      <c r="G89" s="36">
        <f t="shared" si="13"/>
        <v>0</v>
      </c>
      <c r="H89" s="36">
        <v>0</v>
      </c>
      <c r="I89" s="36">
        <v>0</v>
      </c>
      <c r="J89" s="36">
        <v>0</v>
      </c>
      <c r="K89" s="36">
        <v>0</v>
      </c>
      <c r="L89" s="36">
        <f t="shared" si="14"/>
        <v>0</v>
      </c>
      <c r="M89" s="36">
        <v>0</v>
      </c>
      <c r="N89" s="36">
        <v>0</v>
      </c>
      <c r="O89" s="36">
        <v>0</v>
      </c>
      <c r="P89" s="36">
        <f t="shared" si="15"/>
        <v>0</v>
      </c>
      <c r="Q89" s="36">
        <v>0</v>
      </c>
      <c r="R89" s="36">
        <v>0</v>
      </c>
      <c r="S89" s="36">
        <v>0</v>
      </c>
      <c r="T89" s="36">
        <v>0</v>
      </c>
      <c r="U89" s="36">
        <f t="shared" si="16"/>
        <v>0</v>
      </c>
      <c r="V89" s="36">
        <v>0</v>
      </c>
      <c r="W89" s="131">
        <f t="shared" si="17"/>
        <v>0</v>
      </c>
      <c r="X89" s="36">
        <v>0</v>
      </c>
      <c r="Y89" s="132">
        <f t="shared" si="18"/>
        <v>0</v>
      </c>
    </row>
    <row r="90" spans="1:25" ht="12.75" hidden="1" outlineLevel="1">
      <c r="A90" s="2" t="s">
        <v>997</v>
      </c>
      <c r="C90" s="2" t="s">
        <v>998</v>
      </c>
      <c r="D90" s="1" t="s">
        <v>999</v>
      </c>
      <c r="E90" s="2">
        <v>0</v>
      </c>
      <c r="F90" s="2">
        <v>0</v>
      </c>
      <c r="G90" s="2">
        <f t="shared" si="13"/>
        <v>0</v>
      </c>
      <c r="H90" s="2">
        <v>0</v>
      </c>
      <c r="I90" s="2">
        <v>0</v>
      </c>
      <c r="J90" s="2">
        <v>0</v>
      </c>
      <c r="K90" s="2">
        <v>0</v>
      </c>
      <c r="L90" s="2">
        <f t="shared" si="14"/>
        <v>0</v>
      </c>
      <c r="M90" s="2">
        <v>0</v>
      </c>
      <c r="N90" s="2">
        <v>0</v>
      </c>
      <c r="O90" s="2">
        <v>0</v>
      </c>
      <c r="P90" s="2">
        <f t="shared" si="15"/>
        <v>0</v>
      </c>
      <c r="Q90" s="2">
        <v>0</v>
      </c>
      <c r="R90" s="2">
        <v>0</v>
      </c>
      <c r="S90" s="2">
        <v>1174770.01</v>
      </c>
      <c r="T90" s="2">
        <v>0</v>
      </c>
      <c r="U90" s="2">
        <f t="shared" si="16"/>
        <v>1174770.01</v>
      </c>
      <c r="V90" s="2">
        <v>0</v>
      </c>
      <c r="W90" s="81">
        <f t="shared" si="17"/>
        <v>1174770.01</v>
      </c>
      <c r="X90" s="2">
        <v>0</v>
      </c>
      <c r="Y90" s="130">
        <f t="shared" si="18"/>
        <v>1174770.01</v>
      </c>
    </row>
    <row r="91" spans="1:25" ht="12.75" hidden="1" outlineLevel="1">
      <c r="A91" s="2" t="s">
        <v>1000</v>
      </c>
      <c r="C91" s="2" t="s">
        <v>1001</v>
      </c>
      <c r="D91" s="1" t="s">
        <v>1002</v>
      </c>
      <c r="E91" s="2">
        <v>5593893.82</v>
      </c>
      <c r="F91" s="2">
        <v>0</v>
      </c>
      <c r="G91" s="2">
        <f t="shared" si="13"/>
        <v>5593893.82</v>
      </c>
      <c r="H91" s="2">
        <v>0</v>
      </c>
      <c r="I91" s="2">
        <v>0</v>
      </c>
      <c r="J91" s="2">
        <v>0</v>
      </c>
      <c r="K91" s="2">
        <v>0</v>
      </c>
      <c r="L91" s="2">
        <f t="shared" si="14"/>
        <v>0</v>
      </c>
      <c r="M91" s="2">
        <v>0</v>
      </c>
      <c r="N91" s="2">
        <v>0</v>
      </c>
      <c r="O91" s="2">
        <v>0</v>
      </c>
      <c r="P91" s="2">
        <f t="shared" si="15"/>
        <v>0</v>
      </c>
      <c r="Q91" s="2">
        <v>0</v>
      </c>
      <c r="R91" s="2">
        <v>0</v>
      </c>
      <c r="S91" s="2">
        <v>0</v>
      </c>
      <c r="T91" s="2">
        <v>0</v>
      </c>
      <c r="U91" s="2">
        <f t="shared" si="16"/>
        <v>0</v>
      </c>
      <c r="V91" s="2">
        <v>0</v>
      </c>
      <c r="W91" s="81">
        <f t="shared" si="17"/>
        <v>5593893.82</v>
      </c>
      <c r="X91" s="2">
        <v>0</v>
      </c>
      <c r="Y91" s="130">
        <f t="shared" si="18"/>
        <v>5593893.82</v>
      </c>
    </row>
    <row r="92" spans="1:25" ht="12.75" customHeight="1" collapsed="1">
      <c r="A92" s="126" t="s">
        <v>1003</v>
      </c>
      <c r="B92" s="30"/>
      <c r="C92" s="126" t="s">
        <v>680</v>
      </c>
      <c r="D92" s="31"/>
      <c r="E92" s="32">
        <v>5593893.82</v>
      </c>
      <c r="F92" s="32">
        <v>0</v>
      </c>
      <c r="G92" s="36">
        <f t="shared" si="13"/>
        <v>5593893.82</v>
      </c>
      <c r="H92" s="36">
        <v>0</v>
      </c>
      <c r="I92" s="36">
        <v>0</v>
      </c>
      <c r="J92" s="36">
        <v>0</v>
      </c>
      <c r="K92" s="36">
        <v>0</v>
      </c>
      <c r="L92" s="36">
        <f t="shared" si="14"/>
        <v>0</v>
      </c>
      <c r="M92" s="36">
        <v>0</v>
      </c>
      <c r="N92" s="36">
        <v>0</v>
      </c>
      <c r="O92" s="36">
        <v>0</v>
      </c>
      <c r="P92" s="36">
        <f t="shared" si="15"/>
        <v>0</v>
      </c>
      <c r="Q92" s="36">
        <v>0</v>
      </c>
      <c r="R92" s="36">
        <v>0</v>
      </c>
      <c r="S92" s="36">
        <v>1174770.01</v>
      </c>
      <c r="T92" s="36">
        <v>0</v>
      </c>
      <c r="U92" s="36">
        <f t="shared" si="16"/>
        <v>1174770.01</v>
      </c>
      <c r="V92" s="36">
        <v>0</v>
      </c>
      <c r="W92" s="131">
        <f t="shared" si="17"/>
        <v>6768663.83</v>
      </c>
      <c r="X92" s="36">
        <v>0</v>
      </c>
      <c r="Y92" s="132">
        <f t="shared" si="18"/>
        <v>6768663.83</v>
      </c>
    </row>
    <row r="93" spans="1:25" ht="12.75" hidden="1" outlineLevel="1">
      <c r="A93" s="2" t="s">
        <v>1004</v>
      </c>
      <c r="C93" s="2" t="s">
        <v>1005</v>
      </c>
      <c r="D93" s="1" t="s">
        <v>1006</v>
      </c>
      <c r="E93" s="2">
        <v>0</v>
      </c>
      <c r="F93" s="2">
        <v>0</v>
      </c>
      <c r="G93" s="2">
        <f t="shared" si="13"/>
        <v>0</v>
      </c>
      <c r="H93" s="2">
        <v>0</v>
      </c>
      <c r="I93" s="2">
        <v>0</v>
      </c>
      <c r="J93" s="2">
        <v>0</v>
      </c>
      <c r="K93" s="2">
        <v>0</v>
      </c>
      <c r="L93" s="2">
        <f t="shared" si="14"/>
        <v>0</v>
      </c>
      <c r="M93" s="2">
        <v>0</v>
      </c>
      <c r="N93" s="2">
        <v>165831.15</v>
      </c>
      <c r="O93" s="2">
        <v>0</v>
      </c>
      <c r="P93" s="2">
        <f t="shared" si="15"/>
        <v>165831.15</v>
      </c>
      <c r="Q93" s="2">
        <v>0</v>
      </c>
      <c r="R93" s="2">
        <v>0</v>
      </c>
      <c r="S93" s="2">
        <v>0</v>
      </c>
      <c r="T93" s="2">
        <v>0</v>
      </c>
      <c r="U93" s="2">
        <f t="shared" si="16"/>
        <v>0</v>
      </c>
      <c r="V93" s="2">
        <v>0</v>
      </c>
      <c r="W93" s="81">
        <f t="shared" si="17"/>
        <v>165831.15</v>
      </c>
      <c r="X93" s="2">
        <v>0</v>
      </c>
      <c r="Y93" s="130">
        <f t="shared" si="18"/>
        <v>165831.15</v>
      </c>
    </row>
    <row r="94" spans="1:25" ht="12.75" hidden="1" outlineLevel="1">
      <c r="A94" s="2" t="s">
        <v>1007</v>
      </c>
      <c r="C94" s="2" t="s">
        <v>1008</v>
      </c>
      <c r="D94" s="1" t="s">
        <v>1009</v>
      </c>
      <c r="E94" s="2">
        <v>0</v>
      </c>
      <c r="F94" s="2">
        <v>0</v>
      </c>
      <c r="G94" s="2">
        <f t="shared" si="13"/>
        <v>0</v>
      </c>
      <c r="H94" s="2">
        <v>0</v>
      </c>
      <c r="I94" s="2">
        <v>0</v>
      </c>
      <c r="J94" s="2">
        <v>0</v>
      </c>
      <c r="K94" s="2">
        <v>0</v>
      </c>
      <c r="L94" s="2">
        <f t="shared" si="14"/>
        <v>0</v>
      </c>
      <c r="M94" s="2">
        <v>55000000</v>
      </c>
      <c r="N94" s="2">
        <v>326378.76</v>
      </c>
      <c r="O94" s="2">
        <v>95538.39</v>
      </c>
      <c r="P94" s="2">
        <f t="shared" si="15"/>
        <v>55421917.15</v>
      </c>
      <c r="Q94" s="2">
        <v>0</v>
      </c>
      <c r="R94" s="2">
        <v>0</v>
      </c>
      <c r="S94" s="2">
        <v>0</v>
      </c>
      <c r="T94" s="2">
        <v>0</v>
      </c>
      <c r="U94" s="2">
        <f t="shared" si="16"/>
        <v>0</v>
      </c>
      <c r="V94" s="2">
        <v>0</v>
      </c>
      <c r="W94" s="81">
        <f t="shared" si="17"/>
        <v>55421917.15</v>
      </c>
      <c r="X94" s="2">
        <v>0</v>
      </c>
      <c r="Y94" s="130">
        <f t="shared" si="18"/>
        <v>55421917.15</v>
      </c>
    </row>
    <row r="95" spans="1:25" ht="12.75" hidden="1" outlineLevel="1">
      <c r="A95" s="2" t="s">
        <v>1010</v>
      </c>
      <c r="C95" s="2" t="s">
        <v>1011</v>
      </c>
      <c r="D95" s="1" t="s">
        <v>1012</v>
      </c>
      <c r="E95" s="2">
        <v>0</v>
      </c>
      <c r="F95" s="2">
        <v>0</v>
      </c>
      <c r="G95" s="2">
        <f t="shared" si="13"/>
        <v>0</v>
      </c>
      <c r="H95" s="2">
        <v>0</v>
      </c>
      <c r="I95" s="2">
        <v>0</v>
      </c>
      <c r="J95" s="2">
        <v>0</v>
      </c>
      <c r="K95" s="2">
        <v>0</v>
      </c>
      <c r="L95" s="2">
        <f t="shared" si="14"/>
        <v>0</v>
      </c>
      <c r="M95" s="2">
        <v>0</v>
      </c>
      <c r="N95" s="2">
        <v>8921.56</v>
      </c>
      <c r="O95" s="2">
        <v>0</v>
      </c>
      <c r="P95" s="2">
        <f t="shared" si="15"/>
        <v>8921.56</v>
      </c>
      <c r="Q95" s="2">
        <v>0</v>
      </c>
      <c r="R95" s="2">
        <v>0</v>
      </c>
      <c r="S95" s="2">
        <v>0</v>
      </c>
      <c r="T95" s="2">
        <v>0</v>
      </c>
      <c r="U95" s="2">
        <f t="shared" si="16"/>
        <v>0</v>
      </c>
      <c r="V95" s="2">
        <v>0</v>
      </c>
      <c r="W95" s="81">
        <f t="shared" si="17"/>
        <v>8921.56</v>
      </c>
      <c r="X95" s="2">
        <v>0</v>
      </c>
      <c r="Y95" s="130">
        <f t="shared" si="18"/>
        <v>8921.56</v>
      </c>
    </row>
    <row r="96" spans="1:25" ht="12.75" hidden="1" outlineLevel="1">
      <c r="A96" s="2" t="s">
        <v>1013</v>
      </c>
      <c r="C96" s="2" t="s">
        <v>1014</v>
      </c>
      <c r="D96" s="1" t="s">
        <v>1015</v>
      </c>
      <c r="E96" s="2">
        <v>1225663.43</v>
      </c>
      <c r="F96" s="2">
        <v>0</v>
      </c>
      <c r="G96" s="2">
        <f t="shared" si="13"/>
        <v>1225663.43</v>
      </c>
      <c r="H96" s="2">
        <v>0</v>
      </c>
      <c r="I96" s="2">
        <v>0</v>
      </c>
      <c r="J96" s="2">
        <v>0</v>
      </c>
      <c r="K96" s="2">
        <v>0</v>
      </c>
      <c r="L96" s="2">
        <f t="shared" si="14"/>
        <v>0</v>
      </c>
      <c r="M96" s="2">
        <v>0</v>
      </c>
      <c r="N96" s="2">
        <v>0</v>
      </c>
      <c r="O96" s="2">
        <v>0</v>
      </c>
      <c r="P96" s="2">
        <f t="shared" si="15"/>
        <v>0</v>
      </c>
      <c r="Q96" s="2">
        <v>0</v>
      </c>
      <c r="R96" s="2">
        <v>0</v>
      </c>
      <c r="S96" s="2">
        <v>0</v>
      </c>
      <c r="T96" s="2">
        <v>0</v>
      </c>
      <c r="U96" s="2">
        <f t="shared" si="16"/>
        <v>0</v>
      </c>
      <c r="V96" s="2">
        <v>0</v>
      </c>
      <c r="W96" s="81">
        <f t="shared" si="17"/>
        <v>1225663.43</v>
      </c>
      <c r="X96" s="2">
        <v>0</v>
      </c>
      <c r="Y96" s="130">
        <f t="shared" si="18"/>
        <v>1225663.43</v>
      </c>
    </row>
    <row r="97" spans="1:25" ht="12.75" hidden="1" outlineLevel="1">
      <c r="A97" s="2" t="s">
        <v>1016</v>
      </c>
      <c r="C97" s="2" t="s">
        <v>1017</v>
      </c>
      <c r="D97" s="1" t="s">
        <v>1018</v>
      </c>
      <c r="E97" s="2">
        <v>81606583.24</v>
      </c>
      <c r="F97" s="2">
        <v>0</v>
      </c>
      <c r="G97" s="2">
        <f t="shared" si="13"/>
        <v>81606583.24</v>
      </c>
      <c r="H97" s="2">
        <v>0</v>
      </c>
      <c r="I97" s="2">
        <v>0</v>
      </c>
      <c r="J97" s="2">
        <v>0</v>
      </c>
      <c r="K97" s="2">
        <v>0</v>
      </c>
      <c r="L97" s="2">
        <f t="shared" si="14"/>
        <v>0</v>
      </c>
      <c r="M97" s="2">
        <v>0</v>
      </c>
      <c r="N97" s="2">
        <v>136.12</v>
      </c>
      <c r="O97" s="2">
        <v>0</v>
      </c>
      <c r="P97" s="2">
        <f t="shared" si="15"/>
        <v>136.12</v>
      </c>
      <c r="Q97" s="2">
        <v>8191782.76</v>
      </c>
      <c r="R97" s="2">
        <v>0</v>
      </c>
      <c r="S97" s="2">
        <v>6.93</v>
      </c>
      <c r="T97" s="2">
        <v>0</v>
      </c>
      <c r="U97" s="2">
        <f t="shared" si="16"/>
        <v>8191789.6899999995</v>
      </c>
      <c r="V97" s="2">
        <v>0</v>
      </c>
      <c r="W97" s="81">
        <f t="shared" si="17"/>
        <v>89798509.05</v>
      </c>
      <c r="X97" s="2">
        <v>0</v>
      </c>
      <c r="Y97" s="130">
        <f t="shared" si="18"/>
        <v>89798509.05</v>
      </c>
    </row>
    <row r="98" spans="1:25" ht="12.75" hidden="1" outlineLevel="1">
      <c r="A98" s="2" t="s">
        <v>1019</v>
      </c>
      <c r="C98" s="2" t="s">
        <v>1020</v>
      </c>
      <c r="D98" s="1" t="s">
        <v>1021</v>
      </c>
      <c r="E98" s="2">
        <v>1275665.87</v>
      </c>
      <c r="F98" s="2">
        <v>0</v>
      </c>
      <c r="G98" s="2">
        <f t="shared" si="13"/>
        <v>1275665.87</v>
      </c>
      <c r="H98" s="2">
        <v>1757.71</v>
      </c>
      <c r="I98" s="2">
        <v>0</v>
      </c>
      <c r="J98" s="2">
        <v>0</v>
      </c>
      <c r="K98" s="2">
        <v>0</v>
      </c>
      <c r="L98" s="2">
        <f t="shared" si="14"/>
        <v>0</v>
      </c>
      <c r="M98" s="2">
        <v>0</v>
      </c>
      <c r="N98" s="2">
        <v>1550.01</v>
      </c>
      <c r="O98" s="2">
        <v>0</v>
      </c>
      <c r="P98" s="2">
        <f t="shared" si="15"/>
        <v>1550.01</v>
      </c>
      <c r="Q98" s="2">
        <v>128053.12</v>
      </c>
      <c r="R98" s="2">
        <v>0</v>
      </c>
      <c r="S98" s="2">
        <v>0.11</v>
      </c>
      <c r="T98" s="2">
        <v>0</v>
      </c>
      <c r="U98" s="2">
        <f t="shared" si="16"/>
        <v>128053.23</v>
      </c>
      <c r="V98" s="2">
        <v>0</v>
      </c>
      <c r="W98" s="81">
        <f t="shared" si="17"/>
        <v>1407026.82</v>
      </c>
      <c r="X98" s="2">
        <v>0</v>
      </c>
      <c r="Y98" s="130">
        <f t="shared" si="18"/>
        <v>1407026.82</v>
      </c>
    </row>
    <row r="99" spans="1:25" ht="12.75" customHeight="1" collapsed="1">
      <c r="A99" s="126" t="s">
        <v>1022</v>
      </c>
      <c r="B99" s="30"/>
      <c r="C99" s="126" t="s">
        <v>681</v>
      </c>
      <c r="D99" s="31"/>
      <c r="E99" s="32">
        <v>84107912.54</v>
      </c>
      <c r="F99" s="32">
        <v>0</v>
      </c>
      <c r="G99" s="36">
        <f t="shared" si="13"/>
        <v>84107912.54</v>
      </c>
      <c r="H99" s="36">
        <v>1757.71</v>
      </c>
      <c r="I99" s="36">
        <v>0</v>
      </c>
      <c r="J99" s="36">
        <v>0</v>
      </c>
      <c r="K99" s="36">
        <v>0</v>
      </c>
      <c r="L99" s="36">
        <f t="shared" si="14"/>
        <v>0</v>
      </c>
      <c r="M99" s="36">
        <v>55000000</v>
      </c>
      <c r="N99" s="36">
        <v>502817.6</v>
      </c>
      <c r="O99" s="36">
        <v>95538.39</v>
      </c>
      <c r="P99" s="36">
        <f t="shared" si="15"/>
        <v>55598355.99</v>
      </c>
      <c r="Q99" s="36">
        <v>8319835.88</v>
      </c>
      <c r="R99" s="36">
        <v>0</v>
      </c>
      <c r="S99" s="36">
        <v>7.04</v>
      </c>
      <c r="T99" s="36">
        <v>0</v>
      </c>
      <c r="U99" s="36">
        <f t="shared" si="16"/>
        <v>8319842.92</v>
      </c>
      <c r="V99" s="36">
        <v>0</v>
      </c>
      <c r="W99" s="131">
        <f t="shared" si="17"/>
        <v>148027869.16</v>
      </c>
      <c r="X99" s="36">
        <v>0</v>
      </c>
      <c r="Y99" s="132">
        <f t="shared" si="18"/>
        <v>148027869.16</v>
      </c>
    </row>
    <row r="100" spans="1:25" ht="12.75" hidden="1" outlineLevel="1">
      <c r="A100" s="2" t="s">
        <v>1023</v>
      </c>
      <c r="C100" s="2" t="s">
        <v>1024</v>
      </c>
      <c r="D100" s="1" t="s">
        <v>1025</v>
      </c>
      <c r="E100" s="2">
        <v>0</v>
      </c>
      <c r="F100" s="2">
        <v>0</v>
      </c>
      <c r="G100" s="2">
        <f t="shared" si="13"/>
        <v>0</v>
      </c>
      <c r="H100" s="2">
        <v>0</v>
      </c>
      <c r="I100" s="2">
        <v>0</v>
      </c>
      <c r="J100" s="2">
        <v>0</v>
      </c>
      <c r="K100" s="2">
        <v>0</v>
      </c>
      <c r="L100" s="2">
        <f t="shared" si="14"/>
        <v>0</v>
      </c>
      <c r="M100" s="2">
        <v>0</v>
      </c>
      <c r="N100" s="2">
        <v>0</v>
      </c>
      <c r="O100" s="2">
        <v>0</v>
      </c>
      <c r="P100" s="2">
        <f t="shared" si="15"/>
        <v>0</v>
      </c>
      <c r="Q100" s="2">
        <v>0</v>
      </c>
      <c r="R100" s="2">
        <v>0</v>
      </c>
      <c r="S100" s="2">
        <v>0</v>
      </c>
      <c r="T100" s="2">
        <v>4972847.8</v>
      </c>
      <c r="U100" s="2">
        <f t="shared" si="16"/>
        <v>4972847.8</v>
      </c>
      <c r="V100" s="2">
        <v>0</v>
      </c>
      <c r="W100" s="81">
        <f t="shared" si="17"/>
        <v>4972847.8</v>
      </c>
      <c r="X100" s="2">
        <v>0</v>
      </c>
      <c r="Y100" s="130">
        <f t="shared" si="18"/>
        <v>4972847.8</v>
      </c>
    </row>
    <row r="101" spans="1:25" ht="12.75" hidden="1" outlineLevel="1">
      <c r="A101" s="2" t="s">
        <v>1026</v>
      </c>
      <c r="C101" s="2" t="s">
        <v>1027</v>
      </c>
      <c r="D101" s="1" t="s">
        <v>1028</v>
      </c>
      <c r="E101" s="2">
        <v>0</v>
      </c>
      <c r="F101" s="2">
        <v>0</v>
      </c>
      <c r="G101" s="2">
        <f t="shared" si="13"/>
        <v>0</v>
      </c>
      <c r="H101" s="2">
        <v>0</v>
      </c>
      <c r="I101" s="2">
        <v>0</v>
      </c>
      <c r="J101" s="2">
        <v>0</v>
      </c>
      <c r="K101" s="2">
        <v>0</v>
      </c>
      <c r="L101" s="2">
        <f t="shared" si="14"/>
        <v>0</v>
      </c>
      <c r="M101" s="2">
        <v>0</v>
      </c>
      <c r="N101" s="2">
        <v>0</v>
      </c>
      <c r="O101" s="2">
        <v>0</v>
      </c>
      <c r="P101" s="2">
        <f t="shared" si="15"/>
        <v>0</v>
      </c>
      <c r="Q101" s="2">
        <v>0</v>
      </c>
      <c r="R101" s="2">
        <v>0</v>
      </c>
      <c r="S101" s="2">
        <v>0</v>
      </c>
      <c r="T101" s="2">
        <v>2388044.38</v>
      </c>
      <c r="U101" s="2">
        <f t="shared" si="16"/>
        <v>2388044.38</v>
      </c>
      <c r="V101" s="2">
        <v>0</v>
      </c>
      <c r="W101" s="81">
        <f t="shared" si="17"/>
        <v>2388044.38</v>
      </c>
      <c r="X101" s="2">
        <v>0</v>
      </c>
      <c r="Y101" s="130">
        <f t="shared" si="18"/>
        <v>2388044.38</v>
      </c>
    </row>
    <row r="102" spans="1:25" ht="12.75" hidden="1" outlineLevel="1">
      <c r="A102" s="2" t="s">
        <v>1029</v>
      </c>
      <c r="C102" s="2" t="s">
        <v>1030</v>
      </c>
      <c r="D102" s="1" t="s">
        <v>1031</v>
      </c>
      <c r="E102" s="2">
        <v>0</v>
      </c>
      <c r="F102" s="2">
        <v>0</v>
      </c>
      <c r="G102" s="2">
        <f t="shared" si="13"/>
        <v>0</v>
      </c>
      <c r="H102" s="2">
        <v>0</v>
      </c>
      <c r="I102" s="2">
        <v>0</v>
      </c>
      <c r="J102" s="2">
        <v>0</v>
      </c>
      <c r="K102" s="2">
        <v>0</v>
      </c>
      <c r="L102" s="2">
        <f t="shared" si="14"/>
        <v>0</v>
      </c>
      <c r="M102" s="2">
        <v>0</v>
      </c>
      <c r="N102" s="2">
        <v>0</v>
      </c>
      <c r="O102" s="2">
        <v>0</v>
      </c>
      <c r="P102" s="2">
        <f t="shared" si="15"/>
        <v>0</v>
      </c>
      <c r="Q102" s="2">
        <v>0</v>
      </c>
      <c r="R102" s="2">
        <v>0</v>
      </c>
      <c r="S102" s="2">
        <v>0</v>
      </c>
      <c r="T102" s="2">
        <v>-1081363.88</v>
      </c>
      <c r="U102" s="2">
        <f t="shared" si="16"/>
        <v>-1081363.88</v>
      </c>
      <c r="V102" s="2">
        <v>0</v>
      </c>
      <c r="W102" s="81">
        <f t="shared" si="17"/>
        <v>-1081363.88</v>
      </c>
      <c r="X102" s="2">
        <v>0</v>
      </c>
      <c r="Y102" s="130">
        <f t="shared" si="18"/>
        <v>-1081363.88</v>
      </c>
    </row>
    <row r="103" spans="1:25" ht="12.75" hidden="1" outlineLevel="1">
      <c r="A103" s="2" t="s">
        <v>1032</v>
      </c>
      <c r="C103" s="2" t="s">
        <v>1033</v>
      </c>
      <c r="D103" s="1" t="s">
        <v>1034</v>
      </c>
      <c r="E103" s="2">
        <v>0</v>
      </c>
      <c r="F103" s="2">
        <v>0</v>
      </c>
      <c r="G103" s="2">
        <f t="shared" si="13"/>
        <v>0</v>
      </c>
      <c r="H103" s="2">
        <v>0</v>
      </c>
      <c r="I103" s="2">
        <v>0</v>
      </c>
      <c r="J103" s="2">
        <v>0</v>
      </c>
      <c r="K103" s="2">
        <v>0</v>
      </c>
      <c r="L103" s="2">
        <f t="shared" si="14"/>
        <v>0</v>
      </c>
      <c r="M103" s="2">
        <v>0</v>
      </c>
      <c r="N103" s="2">
        <v>0</v>
      </c>
      <c r="O103" s="2">
        <v>0</v>
      </c>
      <c r="P103" s="2">
        <f t="shared" si="15"/>
        <v>0</v>
      </c>
      <c r="Q103" s="2">
        <v>0</v>
      </c>
      <c r="R103" s="2">
        <v>0</v>
      </c>
      <c r="S103" s="2">
        <v>0</v>
      </c>
      <c r="T103" s="2">
        <v>264484070.04</v>
      </c>
      <c r="U103" s="2">
        <f t="shared" si="16"/>
        <v>264484070.04</v>
      </c>
      <c r="V103" s="2">
        <v>0</v>
      </c>
      <c r="W103" s="81">
        <f t="shared" si="17"/>
        <v>264484070.04</v>
      </c>
      <c r="X103" s="2">
        <v>0</v>
      </c>
      <c r="Y103" s="130">
        <f t="shared" si="18"/>
        <v>264484070.04</v>
      </c>
    </row>
    <row r="104" spans="1:25" ht="12.75" hidden="1" outlineLevel="1">
      <c r="A104" s="2" t="s">
        <v>1035</v>
      </c>
      <c r="C104" s="2" t="s">
        <v>1036</v>
      </c>
      <c r="D104" s="1" t="s">
        <v>1037</v>
      </c>
      <c r="E104" s="2">
        <v>0</v>
      </c>
      <c r="F104" s="2">
        <v>0</v>
      </c>
      <c r="G104" s="2">
        <f t="shared" si="13"/>
        <v>0</v>
      </c>
      <c r="H104" s="2">
        <v>0</v>
      </c>
      <c r="I104" s="2">
        <v>0</v>
      </c>
      <c r="J104" s="2">
        <v>0</v>
      </c>
      <c r="K104" s="2">
        <v>0</v>
      </c>
      <c r="L104" s="2">
        <f t="shared" si="14"/>
        <v>0</v>
      </c>
      <c r="M104" s="2">
        <v>0</v>
      </c>
      <c r="N104" s="2">
        <v>0</v>
      </c>
      <c r="O104" s="2">
        <v>0</v>
      </c>
      <c r="P104" s="2">
        <f t="shared" si="15"/>
        <v>0</v>
      </c>
      <c r="Q104" s="2">
        <v>0</v>
      </c>
      <c r="R104" s="2">
        <v>0</v>
      </c>
      <c r="S104" s="2">
        <v>0</v>
      </c>
      <c r="T104" s="2">
        <v>-113526727.96</v>
      </c>
      <c r="U104" s="2">
        <f t="shared" si="16"/>
        <v>-113526727.96</v>
      </c>
      <c r="V104" s="2">
        <v>0</v>
      </c>
      <c r="W104" s="81">
        <f t="shared" si="17"/>
        <v>-113526727.96</v>
      </c>
      <c r="X104" s="2">
        <v>0</v>
      </c>
      <c r="Y104" s="130">
        <f t="shared" si="18"/>
        <v>-113526727.96</v>
      </c>
    </row>
    <row r="105" spans="1:25" ht="12.75" hidden="1" outlineLevel="1">
      <c r="A105" s="2" t="s">
        <v>1038</v>
      </c>
      <c r="C105" s="2" t="s">
        <v>1039</v>
      </c>
      <c r="D105" s="1" t="s">
        <v>1040</v>
      </c>
      <c r="E105" s="2">
        <v>0</v>
      </c>
      <c r="F105" s="2">
        <v>0</v>
      </c>
      <c r="G105" s="2">
        <f t="shared" si="13"/>
        <v>0</v>
      </c>
      <c r="H105" s="2">
        <v>0</v>
      </c>
      <c r="I105" s="2">
        <v>0</v>
      </c>
      <c r="J105" s="2">
        <v>0</v>
      </c>
      <c r="K105" s="2">
        <v>0</v>
      </c>
      <c r="L105" s="2">
        <f t="shared" si="14"/>
        <v>0</v>
      </c>
      <c r="M105" s="2">
        <v>0</v>
      </c>
      <c r="N105" s="2">
        <v>0</v>
      </c>
      <c r="O105" s="2">
        <v>0</v>
      </c>
      <c r="P105" s="2">
        <f t="shared" si="15"/>
        <v>0</v>
      </c>
      <c r="Q105" s="2">
        <v>0</v>
      </c>
      <c r="R105" s="2">
        <v>0</v>
      </c>
      <c r="S105" s="2">
        <v>0</v>
      </c>
      <c r="T105" s="2">
        <v>187304295.31</v>
      </c>
      <c r="U105" s="2">
        <f t="shared" si="16"/>
        <v>187304295.31</v>
      </c>
      <c r="V105" s="2">
        <v>0</v>
      </c>
      <c r="W105" s="81">
        <f t="shared" si="17"/>
        <v>187304295.31</v>
      </c>
      <c r="X105" s="2">
        <v>0</v>
      </c>
      <c r="Y105" s="130">
        <f t="shared" si="18"/>
        <v>187304295.31</v>
      </c>
    </row>
    <row r="106" spans="1:25" ht="12.75" hidden="1" outlineLevel="1">
      <c r="A106" s="2" t="s">
        <v>1041</v>
      </c>
      <c r="C106" s="2" t="s">
        <v>1042</v>
      </c>
      <c r="D106" s="1" t="s">
        <v>1043</v>
      </c>
      <c r="E106" s="2">
        <v>0</v>
      </c>
      <c r="F106" s="2">
        <v>0</v>
      </c>
      <c r="G106" s="2">
        <f t="shared" si="13"/>
        <v>0</v>
      </c>
      <c r="H106" s="2">
        <v>0</v>
      </c>
      <c r="I106" s="2">
        <v>0</v>
      </c>
      <c r="J106" s="2">
        <v>0</v>
      </c>
      <c r="K106" s="2">
        <v>0</v>
      </c>
      <c r="L106" s="2">
        <f t="shared" si="14"/>
        <v>0</v>
      </c>
      <c r="M106" s="2">
        <v>0</v>
      </c>
      <c r="N106" s="2">
        <v>0</v>
      </c>
      <c r="O106" s="2">
        <v>0</v>
      </c>
      <c r="P106" s="2">
        <f t="shared" si="15"/>
        <v>0</v>
      </c>
      <c r="Q106" s="2">
        <v>0</v>
      </c>
      <c r="R106" s="2">
        <v>0</v>
      </c>
      <c r="S106" s="2">
        <v>0</v>
      </c>
      <c r="T106" s="2">
        <v>-120599488.78</v>
      </c>
      <c r="U106" s="2">
        <f t="shared" si="16"/>
        <v>-120599488.78</v>
      </c>
      <c r="V106" s="2">
        <v>0</v>
      </c>
      <c r="W106" s="81">
        <f t="shared" si="17"/>
        <v>-120599488.78</v>
      </c>
      <c r="X106" s="2">
        <v>0</v>
      </c>
      <c r="Y106" s="130">
        <f t="shared" si="18"/>
        <v>-120599488.78</v>
      </c>
    </row>
    <row r="107" spans="1:25" ht="12.75" hidden="1" outlineLevel="1">
      <c r="A107" s="2" t="s">
        <v>1044</v>
      </c>
      <c r="C107" s="2" t="s">
        <v>1045</v>
      </c>
      <c r="D107" s="1" t="s">
        <v>1046</v>
      </c>
      <c r="E107" s="2">
        <v>0</v>
      </c>
      <c r="F107" s="2">
        <v>0</v>
      </c>
      <c r="G107" s="2">
        <f t="shared" si="13"/>
        <v>0</v>
      </c>
      <c r="H107" s="2">
        <v>0</v>
      </c>
      <c r="I107" s="2">
        <v>0</v>
      </c>
      <c r="J107" s="2">
        <v>0</v>
      </c>
      <c r="K107" s="2">
        <v>0</v>
      </c>
      <c r="L107" s="2">
        <f t="shared" si="14"/>
        <v>0</v>
      </c>
      <c r="M107" s="2">
        <v>0</v>
      </c>
      <c r="N107" s="2">
        <v>0</v>
      </c>
      <c r="O107" s="2">
        <v>0</v>
      </c>
      <c r="P107" s="2">
        <f t="shared" si="15"/>
        <v>0</v>
      </c>
      <c r="Q107" s="2">
        <v>0</v>
      </c>
      <c r="R107" s="2">
        <v>0</v>
      </c>
      <c r="S107" s="2">
        <v>0</v>
      </c>
      <c r="T107" s="2">
        <v>18530498.25</v>
      </c>
      <c r="U107" s="2">
        <f t="shared" si="16"/>
        <v>18530498.25</v>
      </c>
      <c r="V107" s="2">
        <v>0</v>
      </c>
      <c r="W107" s="81">
        <f t="shared" si="17"/>
        <v>18530498.25</v>
      </c>
      <c r="X107" s="2">
        <v>0</v>
      </c>
      <c r="Y107" s="130">
        <f t="shared" si="18"/>
        <v>18530498.25</v>
      </c>
    </row>
    <row r="108" spans="1:25" ht="12.75" customHeight="1" collapsed="1">
      <c r="A108" s="126" t="s">
        <v>1047</v>
      </c>
      <c r="B108" s="30"/>
      <c r="C108" s="126" t="s">
        <v>1048</v>
      </c>
      <c r="D108" s="31"/>
      <c r="E108" s="32">
        <v>0</v>
      </c>
      <c r="F108" s="32">
        <v>0</v>
      </c>
      <c r="G108" s="36">
        <f t="shared" si="13"/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f t="shared" si="14"/>
        <v>0</v>
      </c>
      <c r="M108" s="36">
        <v>0</v>
      </c>
      <c r="N108" s="36">
        <v>0</v>
      </c>
      <c r="O108" s="36">
        <v>0</v>
      </c>
      <c r="P108" s="36">
        <f t="shared" si="15"/>
        <v>0</v>
      </c>
      <c r="Q108" s="36">
        <v>0</v>
      </c>
      <c r="R108" s="36">
        <v>0</v>
      </c>
      <c r="S108" s="36">
        <v>0</v>
      </c>
      <c r="T108" s="36">
        <v>242472175.16</v>
      </c>
      <c r="U108" s="36">
        <f t="shared" si="16"/>
        <v>242472175.16</v>
      </c>
      <c r="V108" s="36">
        <v>0</v>
      </c>
      <c r="W108" s="131">
        <f t="shared" si="17"/>
        <v>242472175.16</v>
      </c>
      <c r="X108" s="36">
        <v>0</v>
      </c>
      <c r="Y108" s="132">
        <f t="shared" si="18"/>
        <v>242472175.16</v>
      </c>
    </row>
    <row r="109" spans="1:25" ht="12.75" customHeight="1">
      <c r="A109" s="1"/>
      <c r="B109" s="30"/>
      <c r="C109" s="126"/>
      <c r="D109" s="31"/>
      <c r="E109" s="32"/>
      <c r="F109" s="32"/>
      <c r="G109" s="36"/>
      <c r="H109" s="36"/>
      <c r="I109" s="36"/>
      <c r="J109" s="36"/>
      <c r="K109" s="36"/>
      <c r="L109" s="39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31"/>
      <c r="X109" s="36"/>
      <c r="Y109" s="132"/>
    </row>
    <row r="110" spans="1:25" s="133" customFormat="1" ht="12.75" customHeight="1">
      <c r="A110" s="29"/>
      <c r="B110" s="23" t="s">
        <v>1049</v>
      </c>
      <c r="C110" s="125"/>
      <c r="D110" s="24"/>
      <c r="E110" s="27">
        <f aca="true" t="shared" si="19" ref="E110:Y110">+E88+E89+E92+E99+E108+E87</f>
        <v>89701806.36000001</v>
      </c>
      <c r="F110" s="27">
        <f t="shared" si="19"/>
        <v>0</v>
      </c>
      <c r="G110" s="39">
        <f t="shared" si="19"/>
        <v>89701806.36000001</v>
      </c>
      <c r="H110" s="39">
        <f t="shared" si="19"/>
        <v>1757.71</v>
      </c>
      <c r="I110" s="39">
        <f t="shared" si="19"/>
        <v>0</v>
      </c>
      <c r="J110" s="39">
        <f t="shared" si="19"/>
        <v>0</v>
      </c>
      <c r="K110" s="39">
        <f t="shared" si="19"/>
        <v>0</v>
      </c>
      <c r="L110" s="39">
        <f t="shared" si="19"/>
        <v>0</v>
      </c>
      <c r="M110" s="39">
        <f t="shared" si="19"/>
        <v>55000000</v>
      </c>
      <c r="N110" s="39">
        <f t="shared" si="19"/>
        <v>502817.6</v>
      </c>
      <c r="O110" s="39">
        <f t="shared" si="19"/>
        <v>95538.39</v>
      </c>
      <c r="P110" s="39">
        <f t="shared" si="19"/>
        <v>55598355.99</v>
      </c>
      <c r="Q110" s="39">
        <f t="shared" si="19"/>
        <v>8319835.88</v>
      </c>
      <c r="R110" s="39">
        <f t="shared" si="19"/>
        <v>0</v>
      </c>
      <c r="S110" s="39">
        <f t="shared" si="19"/>
        <v>1174777.05</v>
      </c>
      <c r="T110" s="39">
        <f t="shared" si="19"/>
        <v>242472175.16</v>
      </c>
      <c r="U110" s="39">
        <f t="shared" si="19"/>
        <v>251966788.09</v>
      </c>
      <c r="V110" s="39">
        <f t="shared" si="19"/>
        <v>0</v>
      </c>
      <c r="W110" s="134">
        <f t="shared" si="19"/>
        <v>397268708.15</v>
      </c>
      <c r="X110" s="39">
        <f t="shared" si="19"/>
        <v>0</v>
      </c>
      <c r="Y110" s="39">
        <f t="shared" si="19"/>
        <v>397268708.15</v>
      </c>
    </row>
    <row r="111" spans="1:25" ht="12.75" customHeight="1">
      <c r="A111" s="1"/>
      <c r="B111" s="30"/>
      <c r="C111" s="126"/>
      <c r="D111" s="31"/>
      <c r="E111" s="32"/>
      <c r="F111" s="3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131"/>
      <c r="X111" s="36"/>
      <c r="Y111" s="36"/>
    </row>
    <row r="112" spans="1:25" s="133" customFormat="1" ht="12.75" customHeight="1">
      <c r="A112" s="29"/>
      <c r="B112" s="23" t="s">
        <v>1050</v>
      </c>
      <c r="C112" s="125"/>
      <c r="D112" s="24"/>
      <c r="E112" s="27">
        <f aca="true" t="shared" si="20" ref="E112:K112">+E84+E110</f>
        <v>258041068.68500003</v>
      </c>
      <c r="F112" s="27">
        <f t="shared" si="20"/>
        <v>643773.55</v>
      </c>
      <c r="G112" s="41">
        <f t="shared" si="20"/>
        <v>258684842.23500004</v>
      </c>
      <c r="H112" s="41">
        <f t="shared" si="20"/>
        <v>3271260.36</v>
      </c>
      <c r="I112" s="41">
        <f t="shared" si="20"/>
        <v>0</v>
      </c>
      <c r="J112" s="41">
        <f t="shared" si="20"/>
        <v>0</v>
      </c>
      <c r="K112" s="41">
        <f t="shared" si="20"/>
        <v>0</v>
      </c>
      <c r="L112" s="41">
        <f>I112+J112+K112</f>
        <v>0</v>
      </c>
      <c r="M112" s="41">
        <f>+M84+M110</f>
        <v>55000000</v>
      </c>
      <c r="N112" s="41">
        <f>+N84+N110</f>
        <v>649654.2</v>
      </c>
      <c r="O112" s="41">
        <f>+O84+O110</f>
        <v>95538.39</v>
      </c>
      <c r="P112" s="41">
        <f>M112+N112+O112</f>
        <v>55745192.59</v>
      </c>
      <c r="Q112" s="41">
        <f aca="true" t="shared" si="21" ref="Q112:Y112">+Q84+Q110</f>
        <v>12303042.07</v>
      </c>
      <c r="R112" s="41">
        <f t="shared" si="21"/>
        <v>0</v>
      </c>
      <c r="S112" s="41">
        <f t="shared" si="21"/>
        <v>1174780.68</v>
      </c>
      <c r="T112" s="41">
        <f t="shared" si="21"/>
        <v>242472175.16</v>
      </c>
      <c r="U112" s="41">
        <f t="shared" si="21"/>
        <v>255949997.91</v>
      </c>
      <c r="V112" s="41">
        <f t="shared" si="21"/>
        <v>0</v>
      </c>
      <c r="W112" s="135">
        <f t="shared" si="21"/>
        <v>573651293.095</v>
      </c>
      <c r="X112" s="41">
        <f t="shared" si="21"/>
        <v>0</v>
      </c>
      <c r="Y112" s="41">
        <f t="shared" si="21"/>
        <v>573651293.095</v>
      </c>
    </row>
    <row r="113" spans="1:25" ht="12.75" customHeight="1">
      <c r="A113" s="1"/>
      <c r="B113" s="30"/>
      <c r="C113" s="126"/>
      <c r="D113" s="31"/>
      <c r="E113" s="32"/>
      <c r="F113" s="3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31"/>
      <c r="X113" s="32"/>
      <c r="Y113" s="119"/>
    </row>
    <row r="114" spans="1:25" ht="12.75" customHeight="1">
      <c r="A114" s="29"/>
      <c r="B114" s="23" t="s">
        <v>682</v>
      </c>
      <c r="C114" s="125"/>
      <c r="D114" s="24"/>
      <c r="E114" s="27"/>
      <c r="F114" s="27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134"/>
      <c r="X114" s="27"/>
      <c r="Y114" s="119"/>
    </row>
    <row r="115" spans="1:25" ht="12.75" customHeight="1">
      <c r="A115" s="1"/>
      <c r="B115" s="23"/>
      <c r="C115" s="125"/>
      <c r="D115" s="24"/>
      <c r="E115" s="32"/>
      <c r="F115" s="3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131"/>
      <c r="X115" s="32"/>
      <c r="Y115" s="119"/>
    </row>
    <row r="116" spans="1:25" ht="12.75" customHeight="1">
      <c r="A116" s="29"/>
      <c r="B116" s="23" t="s">
        <v>683</v>
      </c>
      <c r="C116" s="125"/>
      <c r="D116" s="24"/>
      <c r="E116" s="27"/>
      <c r="F116" s="27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134"/>
      <c r="X116" s="27"/>
      <c r="Y116" s="119"/>
    </row>
    <row r="117" spans="1:25" ht="12.75" hidden="1" outlineLevel="1">
      <c r="A117" s="2" t="s">
        <v>1051</v>
      </c>
      <c r="C117" s="2" t="s">
        <v>1052</v>
      </c>
      <c r="D117" s="1" t="s">
        <v>1053</v>
      </c>
      <c r="E117" s="2">
        <v>2436625.17</v>
      </c>
      <c r="F117" s="2">
        <v>0</v>
      </c>
      <c r="G117" s="2">
        <f aca="true" t="shared" si="22" ref="G117:G133">E117+F117</f>
        <v>2436625.17</v>
      </c>
      <c r="H117" s="2">
        <v>7047.98</v>
      </c>
      <c r="I117" s="2">
        <v>0</v>
      </c>
      <c r="J117" s="2">
        <v>0</v>
      </c>
      <c r="K117" s="2">
        <v>0</v>
      </c>
      <c r="L117" s="2">
        <f aca="true" t="shared" si="23" ref="L117:L133">I117+J117+K117</f>
        <v>0</v>
      </c>
      <c r="M117" s="2">
        <v>0</v>
      </c>
      <c r="N117" s="2">
        <v>0</v>
      </c>
      <c r="O117" s="2">
        <v>0</v>
      </c>
      <c r="P117" s="2">
        <f aca="true" t="shared" si="24" ref="P117:P144">M117+N117+O117</f>
        <v>0</v>
      </c>
      <c r="Q117" s="2">
        <v>6558783.17</v>
      </c>
      <c r="R117" s="2">
        <v>0</v>
      </c>
      <c r="S117" s="2">
        <v>0</v>
      </c>
      <c r="T117" s="2">
        <v>0</v>
      </c>
      <c r="U117" s="2">
        <f aca="true" t="shared" si="25" ref="U117:U133">Q117+R117+S117+T117</f>
        <v>6558783.17</v>
      </c>
      <c r="V117" s="2">
        <v>0</v>
      </c>
      <c r="W117" s="81">
        <f aca="true" t="shared" si="26" ref="W117:W144">G117+H117+L117+P117+U117+V117</f>
        <v>9002456.32</v>
      </c>
      <c r="X117" s="2">
        <v>0</v>
      </c>
      <c r="Y117" s="130">
        <f aca="true" t="shared" si="27" ref="Y117:Y144">W117+X117</f>
        <v>9002456.32</v>
      </c>
    </row>
    <row r="118" spans="1:25" ht="12.75" hidden="1" outlineLevel="1">
      <c r="A118" s="2" t="s">
        <v>1054</v>
      </c>
      <c r="C118" s="2" t="s">
        <v>1055</v>
      </c>
      <c r="D118" s="1" t="s">
        <v>1056</v>
      </c>
      <c r="E118" s="2">
        <v>11195871.75</v>
      </c>
      <c r="F118" s="2">
        <v>624194.9</v>
      </c>
      <c r="G118" s="2">
        <f t="shared" si="22"/>
        <v>11820066.65</v>
      </c>
      <c r="H118" s="2">
        <v>9414.59</v>
      </c>
      <c r="I118" s="2">
        <v>0</v>
      </c>
      <c r="J118" s="2">
        <v>0</v>
      </c>
      <c r="K118" s="2">
        <v>0</v>
      </c>
      <c r="L118" s="2">
        <f t="shared" si="23"/>
        <v>0</v>
      </c>
      <c r="M118" s="2">
        <v>0</v>
      </c>
      <c r="N118" s="2">
        <v>0</v>
      </c>
      <c r="O118" s="2">
        <v>0</v>
      </c>
      <c r="P118" s="2">
        <f t="shared" si="24"/>
        <v>0</v>
      </c>
      <c r="Q118" s="2">
        <v>5614507.61</v>
      </c>
      <c r="R118" s="2">
        <v>0</v>
      </c>
      <c r="S118" s="2">
        <v>0</v>
      </c>
      <c r="T118" s="2">
        <v>0</v>
      </c>
      <c r="U118" s="2">
        <f t="shared" si="25"/>
        <v>5614507.61</v>
      </c>
      <c r="V118" s="2">
        <v>0</v>
      </c>
      <c r="W118" s="81">
        <f t="shared" si="26"/>
        <v>17443988.85</v>
      </c>
      <c r="X118" s="2">
        <v>0</v>
      </c>
      <c r="Y118" s="130">
        <f t="shared" si="27"/>
        <v>17443988.85</v>
      </c>
    </row>
    <row r="119" spans="1:25" ht="12.75" hidden="1" outlineLevel="1">
      <c r="A119" s="2" t="s">
        <v>1057</v>
      </c>
      <c r="C119" s="2" t="s">
        <v>1058</v>
      </c>
      <c r="D119" s="1" t="s">
        <v>1059</v>
      </c>
      <c r="E119" s="2">
        <v>584724.13</v>
      </c>
      <c r="F119" s="2">
        <v>0</v>
      </c>
      <c r="G119" s="2">
        <f t="shared" si="22"/>
        <v>584724.13</v>
      </c>
      <c r="H119" s="2">
        <v>0</v>
      </c>
      <c r="I119" s="2">
        <v>0</v>
      </c>
      <c r="J119" s="2">
        <v>0</v>
      </c>
      <c r="K119" s="2">
        <v>0</v>
      </c>
      <c r="L119" s="2">
        <f t="shared" si="23"/>
        <v>0</v>
      </c>
      <c r="M119" s="2">
        <v>0</v>
      </c>
      <c r="N119" s="2">
        <v>0</v>
      </c>
      <c r="O119" s="2">
        <v>0</v>
      </c>
      <c r="P119" s="2">
        <f t="shared" si="24"/>
        <v>0</v>
      </c>
      <c r="Q119" s="2">
        <v>35328.73</v>
      </c>
      <c r="R119" s="2">
        <v>0</v>
      </c>
      <c r="S119" s="2">
        <v>0</v>
      </c>
      <c r="T119" s="2">
        <v>0</v>
      </c>
      <c r="U119" s="2">
        <f t="shared" si="25"/>
        <v>35328.73</v>
      </c>
      <c r="V119" s="2">
        <v>0</v>
      </c>
      <c r="W119" s="81">
        <f t="shared" si="26"/>
        <v>620052.86</v>
      </c>
      <c r="X119" s="2">
        <v>0</v>
      </c>
      <c r="Y119" s="130">
        <f t="shared" si="27"/>
        <v>620052.86</v>
      </c>
    </row>
    <row r="120" spans="1:25" ht="12.75" hidden="1" outlineLevel="1">
      <c r="A120" s="2" t="s">
        <v>1060</v>
      </c>
      <c r="C120" s="2" t="s">
        <v>1061</v>
      </c>
      <c r="D120" s="1" t="s">
        <v>1062</v>
      </c>
      <c r="E120" s="2">
        <v>2947.49</v>
      </c>
      <c r="F120" s="2">
        <v>0</v>
      </c>
      <c r="G120" s="2">
        <f t="shared" si="22"/>
        <v>2947.49</v>
      </c>
      <c r="H120" s="2">
        <v>0</v>
      </c>
      <c r="I120" s="2">
        <v>0</v>
      </c>
      <c r="J120" s="2">
        <v>0</v>
      </c>
      <c r="K120" s="2">
        <v>0</v>
      </c>
      <c r="L120" s="2">
        <f t="shared" si="23"/>
        <v>0</v>
      </c>
      <c r="M120" s="2">
        <v>0</v>
      </c>
      <c r="N120" s="2">
        <v>0</v>
      </c>
      <c r="O120" s="2">
        <v>0</v>
      </c>
      <c r="P120" s="2">
        <f t="shared" si="24"/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25"/>
        <v>0</v>
      </c>
      <c r="V120" s="2">
        <v>0</v>
      </c>
      <c r="W120" s="81">
        <f t="shared" si="26"/>
        <v>2947.49</v>
      </c>
      <c r="X120" s="2">
        <v>0</v>
      </c>
      <c r="Y120" s="130">
        <f t="shared" si="27"/>
        <v>2947.49</v>
      </c>
    </row>
    <row r="121" spans="1:25" ht="12.75" customHeight="1" collapsed="1">
      <c r="A121" s="126" t="s">
        <v>1063</v>
      </c>
      <c r="B121" s="30"/>
      <c r="C121" s="126" t="s">
        <v>684</v>
      </c>
      <c r="D121" s="31"/>
      <c r="E121" s="32">
        <v>14220168.540000001</v>
      </c>
      <c r="F121" s="32">
        <v>624194.9</v>
      </c>
      <c r="G121" s="34">
        <f t="shared" si="22"/>
        <v>14844363.440000001</v>
      </c>
      <c r="H121" s="34">
        <v>16462.57</v>
      </c>
      <c r="I121" s="34">
        <v>0</v>
      </c>
      <c r="J121" s="34">
        <v>0</v>
      </c>
      <c r="K121" s="34">
        <v>0</v>
      </c>
      <c r="L121" s="34">
        <f t="shared" si="23"/>
        <v>0</v>
      </c>
      <c r="M121" s="34">
        <v>0</v>
      </c>
      <c r="N121" s="34">
        <v>0</v>
      </c>
      <c r="O121" s="34">
        <v>0</v>
      </c>
      <c r="P121" s="34">
        <f t="shared" si="24"/>
        <v>0</v>
      </c>
      <c r="Q121" s="34">
        <v>12208619.510000002</v>
      </c>
      <c r="R121" s="34">
        <v>0</v>
      </c>
      <c r="S121" s="34">
        <v>0</v>
      </c>
      <c r="T121" s="34">
        <v>0</v>
      </c>
      <c r="U121" s="34">
        <f t="shared" si="25"/>
        <v>12208619.510000002</v>
      </c>
      <c r="V121" s="34">
        <v>0</v>
      </c>
      <c r="W121" s="128">
        <f t="shared" si="26"/>
        <v>27069445.520000003</v>
      </c>
      <c r="X121" s="34">
        <v>0</v>
      </c>
      <c r="Y121" s="129">
        <f t="shared" si="27"/>
        <v>27069445.520000003</v>
      </c>
    </row>
    <row r="122" spans="1:25" ht="12.75" hidden="1" outlineLevel="1">
      <c r="A122" s="2" t="s">
        <v>1064</v>
      </c>
      <c r="C122" s="2" t="s">
        <v>1065</v>
      </c>
      <c r="D122" s="1" t="s">
        <v>1066</v>
      </c>
      <c r="E122" s="2">
        <v>5501975.09</v>
      </c>
      <c r="F122" s="2">
        <v>0</v>
      </c>
      <c r="G122" s="2">
        <f t="shared" si="22"/>
        <v>5501975.09</v>
      </c>
      <c r="H122" s="2">
        <v>975.11</v>
      </c>
      <c r="I122" s="2">
        <v>0</v>
      </c>
      <c r="J122" s="2">
        <v>0</v>
      </c>
      <c r="K122" s="2">
        <v>0</v>
      </c>
      <c r="L122" s="2">
        <f t="shared" si="23"/>
        <v>0</v>
      </c>
      <c r="M122" s="2">
        <v>0</v>
      </c>
      <c r="N122" s="2">
        <v>0</v>
      </c>
      <c r="O122" s="2">
        <v>0</v>
      </c>
      <c r="P122" s="2">
        <f t="shared" si="24"/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25"/>
        <v>0</v>
      </c>
      <c r="V122" s="2">
        <v>0</v>
      </c>
      <c r="W122" s="81">
        <f t="shared" si="26"/>
        <v>5502950.2</v>
      </c>
      <c r="X122" s="2">
        <v>0</v>
      </c>
      <c r="Y122" s="130">
        <f t="shared" si="27"/>
        <v>5502950.2</v>
      </c>
    </row>
    <row r="123" spans="1:25" ht="12.75" hidden="1" outlineLevel="1">
      <c r="A123" s="2" t="s">
        <v>1067</v>
      </c>
      <c r="C123" s="2" t="s">
        <v>1068</v>
      </c>
      <c r="D123" s="1" t="s">
        <v>1069</v>
      </c>
      <c r="E123" s="2">
        <v>154308.24</v>
      </c>
      <c r="F123" s="2">
        <v>0</v>
      </c>
      <c r="G123" s="2">
        <f t="shared" si="22"/>
        <v>154308.24</v>
      </c>
      <c r="H123" s="2">
        <v>0</v>
      </c>
      <c r="I123" s="2">
        <v>0</v>
      </c>
      <c r="J123" s="2">
        <v>0</v>
      </c>
      <c r="K123" s="2">
        <v>0</v>
      </c>
      <c r="L123" s="2">
        <f t="shared" si="23"/>
        <v>0</v>
      </c>
      <c r="M123" s="2">
        <v>0</v>
      </c>
      <c r="N123" s="2">
        <v>0</v>
      </c>
      <c r="O123" s="2">
        <v>0</v>
      </c>
      <c r="P123" s="2">
        <f t="shared" si="24"/>
        <v>0</v>
      </c>
      <c r="Q123" s="2">
        <v>0</v>
      </c>
      <c r="R123" s="2">
        <v>0</v>
      </c>
      <c r="S123" s="2">
        <v>0</v>
      </c>
      <c r="T123" s="2">
        <v>0</v>
      </c>
      <c r="U123" s="2">
        <f t="shared" si="25"/>
        <v>0</v>
      </c>
      <c r="V123" s="2">
        <v>0</v>
      </c>
      <c r="W123" s="81">
        <f t="shared" si="26"/>
        <v>154308.24</v>
      </c>
      <c r="X123" s="2">
        <v>0</v>
      </c>
      <c r="Y123" s="130">
        <f t="shared" si="27"/>
        <v>154308.24</v>
      </c>
    </row>
    <row r="124" spans="1:25" ht="12.75" customHeight="1" collapsed="1">
      <c r="A124" s="126" t="s">
        <v>1070</v>
      </c>
      <c r="B124" s="30"/>
      <c r="C124" s="126" t="s">
        <v>1071</v>
      </c>
      <c r="D124" s="31"/>
      <c r="E124" s="32">
        <v>5656283.33</v>
      </c>
      <c r="F124" s="32">
        <v>0</v>
      </c>
      <c r="G124" s="36">
        <f t="shared" si="22"/>
        <v>5656283.33</v>
      </c>
      <c r="H124" s="36">
        <v>975.11</v>
      </c>
      <c r="I124" s="36">
        <v>0</v>
      </c>
      <c r="J124" s="36">
        <v>0</v>
      </c>
      <c r="K124" s="36">
        <v>0</v>
      </c>
      <c r="L124" s="36">
        <f t="shared" si="23"/>
        <v>0</v>
      </c>
      <c r="M124" s="36">
        <v>0</v>
      </c>
      <c r="N124" s="36">
        <v>0</v>
      </c>
      <c r="O124" s="36">
        <v>0</v>
      </c>
      <c r="P124" s="36">
        <f t="shared" si="24"/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f t="shared" si="25"/>
        <v>0</v>
      </c>
      <c r="V124" s="36">
        <v>0</v>
      </c>
      <c r="W124" s="131">
        <f t="shared" si="26"/>
        <v>5657258.44</v>
      </c>
      <c r="X124" s="36">
        <v>0</v>
      </c>
      <c r="Y124" s="132">
        <f t="shared" si="27"/>
        <v>5657258.44</v>
      </c>
    </row>
    <row r="125" spans="1:25" ht="12.75" hidden="1" outlineLevel="1">
      <c r="A125" s="2" t="s">
        <v>1072</v>
      </c>
      <c r="C125" s="2" t="s">
        <v>1073</v>
      </c>
      <c r="D125" s="1" t="s">
        <v>1074</v>
      </c>
      <c r="E125" s="2">
        <v>11583625.05</v>
      </c>
      <c r="F125" s="2">
        <v>19578.65</v>
      </c>
      <c r="G125" s="2">
        <f t="shared" si="22"/>
        <v>11603203.700000001</v>
      </c>
      <c r="H125" s="2">
        <v>14914.72</v>
      </c>
      <c r="I125" s="2">
        <v>0</v>
      </c>
      <c r="J125" s="2">
        <v>0</v>
      </c>
      <c r="K125" s="2">
        <v>0</v>
      </c>
      <c r="L125" s="2">
        <f t="shared" si="23"/>
        <v>0</v>
      </c>
      <c r="M125" s="2">
        <v>0</v>
      </c>
      <c r="N125" s="2">
        <v>0</v>
      </c>
      <c r="O125" s="2">
        <v>0</v>
      </c>
      <c r="P125" s="2">
        <f t="shared" si="24"/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25"/>
        <v>0</v>
      </c>
      <c r="V125" s="2">
        <v>0</v>
      </c>
      <c r="W125" s="81">
        <f t="shared" si="26"/>
        <v>11618118.420000002</v>
      </c>
      <c r="X125" s="2">
        <v>0</v>
      </c>
      <c r="Y125" s="130">
        <f t="shared" si="27"/>
        <v>11618118.420000002</v>
      </c>
    </row>
    <row r="126" spans="1:25" ht="12.75" customHeight="1" collapsed="1">
      <c r="A126" s="126" t="s">
        <v>1075</v>
      </c>
      <c r="B126" s="30"/>
      <c r="C126" s="126" t="s">
        <v>1076</v>
      </c>
      <c r="D126" s="31"/>
      <c r="E126" s="32">
        <v>11583625.05</v>
      </c>
      <c r="F126" s="32">
        <v>19578.65</v>
      </c>
      <c r="G126" s="36">
        <f t="shared" si="22"/>
        <v>11603203.700000001</v>
      </c>
      <c r="H126" s="36">
        <v>14914.72</v>
      </c>
      <c r="I126" s="36">
        <v>0</v>
      </c>
      <c r="J126" s="36">
        <v>0</v>
      </c>
      <c r="K126" s="36">
        <v>0</v>
      </c>
      <c r="L126" s="36">
        <f t="shared" si="23"/>
        <v>0</v>
      </c>
      <c r="M126" s="36">
        <v>0</v>
      </c>
      <c r="N126" s="36">
        <v>0</v>
      </c>
      <c r="O126" s="36">
        <v>0</v>
      </c>
      <c r="P126" s="36">
        <f t="shared" si="24"/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f t="shared" si="25"/>
        <v>0</v>
      </c>
      <c r="V126" s="36">
        <v>0</v>
      </c>
      <c r="W126" s="131">
        <f t="shared" si="26"/>
        <v>11618118.420000002</v>
      </c>
      <c r="X126" s="36">
        <v>0</v>
      </c>
      <c r="Y126" s="132">
        <f t="shared" si="27"/>
        <v>11618118.420000002</v>
      </c>
    </row>
    <row r="127" spans="1:25" ht="12.75" hidden="1" outlineLevel="1">
      <c r="A127" s="2" t="s">
        <v>1077</v>
      </c>
      <c r="C127" s="2" t="s">
        <v>1078</v>
      </c>
      <c r="D127" s="1" t="s">
        <v>1079</v>
      </c>
      <c r="E127" s="2">
        <v>0</v>
      </c>
      <c r="F127" s="2">
        <v>0</v>
      </c>
      <c r="G127" s="2">
        <f t="shared" si="22"/>
        <v>0</v>
      </c>
      <c r="H127" s="2">
        <v>0</v>
      </c>
      <c r="I127" s="2">
        <v>0</v>
      </c>
      <c r="J127" s="2">
        <v>0</v>
      </c>
      <c r="K127" s="2">
        <v>0</v>
      </c>
      <c r="L127" s="2">
        <f t="shared" si="23"/>
        <v>0</v>
      </c>
      <c r="M127" s="2">
        <v>0</v>
      </c>
      <c r="N127" s="2">
        <v>0</v>
      </c>
      <c r="O127" s="2">
        <v>0</v>
      </c>
      <c r="P127" s="2">
        <f t="shared" si="24"/>
        <v>0</v>
      </c>
      <c r="Q127" s="2">
        <v>0</v>
      </c>
      <c r="R127" s="2">
        <v>0</v>
      </c>
      <c r="S127" s="2">
        <v>1259496</v>
      </c>
      <c r="T127" s="2">
        <v>0</v>
      </c>
      <c r="U127" s="2">
        <f t="shared" si="25"/>
        <v>1259496</v>
      </c>
      <c r="V127" s="2">
        <v>0</v>
      </c>
      <c r="W127" s="81">
        <f t="shared" si="26"/>
        <v>1259496</v>
      </c>
      <c r="X127" s="2">
        <v>0</v>
      </c>
      <c r="Y127" s="130">
        <f t="shared" si="27"/>
        <v>1259496</v>
      </c>
    </row>
    <row r="128" spans="1:25" ht="12.75" customHeight="1" collapsed="1">
      <c r="A128" s="126" t="s">
        <v>1080</v>
      </c>
      <c r="B128" s="30"/>
      <c r="C128" s="126" t="s">
        <v>1081</v>
      </c>
      <c r="D128" s="31"/>
      <c r="E128" s="32">
        <v>0</v>
      </c>
      <c r="F128" s="32">
        <v>0</v>
      </c>
      <c r="G128" s="36">
        <f t="shared" si="22"/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f t="shared" si="23"/>
        <v>0</v>
      </c>
      <c r="M128" s="36">
        <v>0</v>
      </c>
      <c r="N128" s="36">
        <v>0</v>
      </c>
      <c r="O128" s="36">
        <v>0</v>
      </c>
      <c r="P128" s="36">
        <f t="shared" si="24"/>
        <v>0</v>
      </c>
      <c r="Q128" s="36">
        <v>0</v>
      </c>
      <c r="R128" s="36">
        <v>0</v>
      </c>
      <c r="S128" s="36">
        <v>1259496</v>
      </c>
      <c r="T128" s="36">
        <v>0</v>
      </c>
      <c r="U128" s="36">
        <f t="shared" si="25"/>
        <v>1259496</v>
      </c>
      <c r="V128" s="36">
        <v>0</v>
      </c>
      <c r="W128" s="131">
        <f t="shared" si="26"/>
        <v>1259496</v>
      </c>
      <c r="X128" s="36">
        <v>0</v>
      </c>
      <c r="Y128" s="132">
        <f t="shared" si="27"/>
        <v>1259496</v>
      </c>
    </row>
    <row r="129" spans="1:25" ht="12.75" customHeight="1">
      <c r="A129" s="126" t="s">
        <v>1082</v>
      </c>
      <c r="B129" s="30"/>
      <c r="C129" s="126" t="s">
        <v>1083</v>
      </c>
      <c r="D129" s="31"/>
      <c r="E129" s="32">
        <v>0</v>
      </c>
      <c r="F129" s="32">
        <v>0</v>
      </c>
      <c r="G129" s="36">
        <f t="shared" si="22"/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f t="shared" si="23"/>
        <v>0</v>
      </c>
      <c r="M129" s="36">
        <v>0</v>
      </c>
      <c r="N129" s="36">
        <v>0</v>
      </c>
      <c r="O129" s="36">
        <v>0</v>
      </c>
      <c r="P129" s="36">
        <f t="shared" si="24"/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f t="shared" si="25"/>
        <v>0</v>
      </c>
      <c r="V129" s="36">
        <v>0</v>
      </c>
      <c r="W129" s="131">
        <f t="shared" si="26"/>
        <v>0</v>
      </c>
      <c r="X129" s="36">
        <v>0</v>
      </c>
      <c r="Y129" s="132">
        <f t="shared" si="27"/>
        <v>0</v>
      </c>
    </row>
    <row r="130" spans="1:25" ht="12.75" hidden="1" outlineLevel="1">
      <c r="A130" s="2" t="s">
        <v>1084</v>
      </c>
      <c r="C130" s="2" t="s">
        <v>1085</v>
      </c>
      <c r="D130" s="1" t="s">
        <v>1086</v>
      </c>
      <c r="E130" s="2">
        <v>449023</v>
      </c>
      <c r="F130" s="2">
        <v>0</v>
      </c>
      <c r="G130" s="2">
        <f t="shared" si="22"/>
        <v>449023</v>
      </c>
      <c r="H130" s="2">
        <v>155463.26</v>
      </c>
      <c r="I130" s="2">
        <v>0</v>
      </c>
      <c r="J130" s="2">
        <v>0</v>
      </c>
      <c r="K130" s="2">
        <v>0</v>
      </c>
      <c r="L130" s="2">
        <f t="shared" si="23"/>
        <v>0</v>
      </c>
      <c r="M130" s="2">
        <v>0</v>
      </c>
      <c r="N130" s="2">
        <v>0</v>
      </c>
      <c r="O130" s="2">
        <v>0</v>
      </c>
      <c r="P130" s="2">
        <f t="shared" si="24"/>
        <v>0</v>
      </c>
      <c r="Q130" s="2">
        <v>0</v>
      </c>
      <c r="R130" s="2">
        <v>0</v>
      </c>
      <c r="S130" s="2">
        <v>0</v>
      </c>
      <c r="T130" s="2">
        <v>0</v>
      </c>
      <c r="U130" s="2">
        <f t="shared" si="25"/>
        <v>0</v>
      </c>
      <c r="V130" s="2">
        <v>0</v>
      </c>
      <c r="W130" s="81">
        <f t="shared" si="26"/>
        <v>604486.26</v>
      </c>
      <c r="X130" s="2">
        <v>0</v>
      </c>
      <c r="Y130" s="130">
        <f t="shared" si="27"/>
        <v>604486.26</v>
      </c>
    </row>
    <row r="131" spans="1:25" ht="12.75" hidden="1" outlineLevel="1">
      <c r="A131" s="2" t="s">
        <v>1087</v>
      </c>
      <c r="C131" s="2" t="s">
        <v>1088</v>
      </c>
      <c r="D131" s="1" t="s">
        <v>1089</v>
      </c>
      <c r="E131" s="2">
        <v>870</v>
      </c>
      <c r="F131" s="2">
        <v>0</v>
      </c>
      <c r="G131" s="2">
        <f t="shared" si="22"/>
        <v>870</v>
      </c>
      <c r="H131" s="2">
        <v>0</v>
      </c>
      <c r="I131" s="2">
        <v>0</v>
      </c>
      <c r="J131" s="2">
        <v>0</v>
      </c>
      <c r="K131" s="2">
        <v>0</v>
      </c>
      <c r="L131" s="2">
        <f t="shared" si="23"/>
        <v>0</v>
      </c>
      <c r="M131" s="2">
        <v>0</v>
      </c>
      <c r="N131" s="2">
        <v>0</v>
      </c>
      <c r="O131" s="2">
        <v>0</v>
      </c>
      <c r="P131" s="2">
        <f t="shared" si="24"/>
        <v>0</v>
      </c>
      <c r="Q131" s="2">
        <v>0</v>
      </c>
      <c r="R131" s="2">
        <v>0</v>
      </c>
      <c r="S131" s="2">
        <v>0</v>
      </c>
      <c r="T131" s="2">
        <v>0</v>
      </c>
      <c r="U131" s="2">
        <f t="shared" si="25"/>
        <v>0</v>
      </c>
      <c r="V131" s="2">
        <v>0</v>
      </c>
      <c r="W131" s="81">
        <f t="shared" si="26"/>
        <v>870</v>
      </c>
      <c r="X131" s="2">
        <v>0</v>
      </c>
      <c r="Y131" s="130">
        <f t="shared" si="27"/>
        <v>870</v>
      </c>
    </row>
    <row r="132" spans="1:25" ht="12.75" customHeight="1" collapsed="1">
      <c r="A132" s="126" t="s">
        <v>1090</v>
      </c>
      <c r="B132" s="30"/>
      <c r="C132" s="126" t="s">
        <v>1091</v>
      </c>
      <c r="D132" s="31"/>
      <c r="E132" s="32">
        <v>449893</v>
      </c>
      <c r="F132" s="32">
        <v>0</v>
      </c>
      <c r="G132" s="36">
        <f t="shared" si="22"/>
        <v>449893</v>
      </c>
      <c r="H132" s="36">
        <v>155463.26</v>
      </c>
      <c r="I132" s="36">
        <v>0</v>
      </c>
      <c r="J132" s="36">
        <v>0</v>
      </c>
      <c r="K132" s="36">
        <v>0</v>
      </c>
      <c r="L132" s="36">
        <f t="shared" si="23"/>
        <v>0</v>
      </c>
      <c r="M132" s="36">
        <v>0</v>
      </c>
      <c r="N132" s="36">
        <v>0</v>
      </c>
      <c r="O132" s="36">
        <v>0</v>
      </c>
      <c r="P132" s="36">
        <f t="shared" si="24"/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f t="shared" si="25"/>
        <v>0</v>
      </c>
      <c r="V132" s="36">
        <v>0</v>
      </c>
      <c r="W132" s="131">
        <f t="shared" si="26"/>
        <v>605356.26</v>
      </c>
      <c r="X132" s="36">
        <v>0</v>
      </c>
      <c r="Y132" s="132">
        <f t="shared" si="27"/>
        <v>605356.26</v>
      </c>
    </row>
    <row r="133" spans="1:25" ht="12.75" customHeight="1">
      <c r="A133" s="126" t="s">
        <v>1092</v>
      </c>
      <c r="B133" s="30"/>
      <c r="C133" s="126" t="s">
        <v>1093</v>
      </c>
      <c r="D133" s="31"/>
      <c r="E133" s="32">
        <v>0</v>
      </c>
      <c r="F133" s="32">
        <v>0</v>
      </c>
      <c r="G133" s="36">
        <f t="shared" si="22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f t="shared" si="23"/>
        <v>0</v>
      </c>
      <c r="M133" s="36">
        <v>0</v>
      </c>
      <c r="N133" s="36">
        <v>0</v>
      </c>
      <c r="O133" s="36">
        <v>0</v>
      </c>
      <c r="P133" s="36">
        <f t="shared" si="24"/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f t="shared" si="25"/>
        <v>0</v>
      </c>
      <c r="V133" s="36">
        <v>0</v>
      </c>
      <c r="W133" s="131">
        <f t="shared" si="26"/>
        <v>0</v>
      </c>
      <c r="X133" s="36">
        <v>0</v>
      </c>
      <c r="Y133" s="132">
        <f t="shared" si="27"/>
        <v>0</v>
      </c>
    </row>
    <row r="134" spans="1:25" ht="12.75" customHeight="1">
      <c r="A134" s="126" t="s">
        <v>666</v>
      </c>
      <c r="B134" s="30"/>
      <c r="C134" s="126" t="s">
        <v>688</v>
      </c>
      <c r="D134" s="31"/>
      <c r="E134" s="32">
        <v>0</v>
      </c>
      <c r="F134" s="32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f t="shared" si="24"/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f>V112-V121-V124-V126-V128-V129-V132-V133-V137-V139-V141-V144</f>
        <v>0</v>
      </c>
      <c r="W134" s="131">
        <f t="shared" si="26"/>
        <v>0</v>
      </c>
      <c r="X134" s="36">
        <v>0</v>
      </c>
      <c r="Y134" s="132">
        <f t="shared" si="27"/>
        <v>0</v>
      </c>
    </row>
    <row r="135" spans="1:25" ht="12.75" customHeight="1">
      <c r="A135" s="126" t="s">
        <v>1094</v>
      </c>
      <c r="B135" s="30"/>
      <c r="C135" s="126" t="s">
        <v>1095</v>
      </c>
      <c r="D135" s="31"/>
      <c r="E135" s="32">
        <v>0</v>
      </c>
      <c r="F135" s="32">
        <v>0</v>
      </c>
      <c r="G135" s="36">
        <f aca="true" t="shared" si="28" ref="G135:G144">E135+F135</f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f aca="true" t="shared" si="29" ref="L135:L144">I135+J135+K135</f>
        <v>0</v>
      </c>
      <c r="M135" s="36">
        <v>0</v>
      </c>
      <c r="N135" s="36">
        <v>0</v>
      </c>
      <c r="O135" s="36">
        <v>0</v>
      </c>
      <c r="P135" s="36">
        <f t="shared" si="24"/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f aca="true" t="shared" si="30" ref="U135:U144">Q135+R135+S135+T135</f>
        <v>0</v>
      </c>
      <c r="V135" s="36">
        <v>0</v>
      </c>
      <c r="W135" s="131">
        <f t="shared" si="26"/>
        <v>0</v>
      </c>
      <c r="X135" s="36">
        <v>0</v>
      </c>
      <c r="Y135" s="132">
        <f t="shared" si="27"/>
        <v>0</v>
      </c>
    </row>
    <row r="136" spans="1:25" ht="12.75" hidden="1" outlineLevel="1">
      <c r="A136" s="2" t="s">
        <v>1096</v>
      </c>
      <c r="C136" s="2" t="s">
        <v>1097</v>
      </c>
      <c r="D136" s="1" t="s">
        <v>1098</v>
      </c>
      <c r="E136" s="2">
        <v>0</v>
      </c>
      <c r="F136" s="2">
        <v>0</v>
      </c>
      <c r="G136" s="2">
        <f t="shared" si="28"/>
        <v>0</v>
      </c>
      <c r="H136" s="2">
        <v>0</v>
      </c>
      <c r="I136" s="2">
        <v>0</v>
      </c>
      <c r="J136" s="2">
        <v>0</v>
      </c>
      <c r="K136" s="2">
        <v>0</v>
      </c>
      <c r="L136" s="2">
        <f t="shared" si="29"/>
        <v>0</v>
      </c>
      <c r="M136" s="2">
        <v>0</v>
      </c>
      <c r="N136" s="2">
        <v>75433.56</v>
      </c>
      <c r="O136" s="2">
        <v>0</v>
      </c>
      <c r="P136" s="2">
        <f t="shared" si="24"/>
        <v>75433.56</v>
      </c>
      <c r="Q136" s="2">
        <v>0</v>
      </c>
      <c r="R136" s="2">
        <v>0</v>
      </c>
      <c r="S136" s="2">
        <v>0</v>
      </c>
      <c r="T136" s="2">
        <v>0</v>
      </c>
      <c r="U136" s="2">
        <f t="shared" si="30"/>
        <v>0</v>
      </c>
      <c r="V136" s="2">
        <v>0</v>
      </c>
      <c r="W136" s="81">
        <f t="shared" si="26"/>
        <v>75433.56</v>
      </c>
      <c r="X136" s="2">
        <v>0</v>
      </c>
      <c r="Y136" s="130">
        <f t="shared" si="27"/>
        <v>75433.56</v>
      </c>
    </row>
    <row r="137" spans="1:25" ht="12.75" customHeight="1" collapsed="1">
      <c r="A137" s="126" t="s">
        <v>1099</v>
      </c>
      <c r="B137" s="30"/>
      <c r="C137" s="126" t="s">
        <v>690</v>
      </c>
      <c r="D137" s="31"/>
      <c r="E137" s="32">
        <v>0</v>
      </c>
      <c r="F137" s="32">
        <v>0</v>
      </c>
      <c r="G137" s="36">
        <f t="shared" si="28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f t="shared" si="29"/>
        <v>0</v>
      </c>
      <c r="M137" s="36">
        <v>0</v>
      </c>
      <c r="N137" s="36">
        <v>75433.56</v>
      </c>
      <c r="O137" s="36">
        <v>0</v>
      </c>
      <c r="P137" s="36">
        <f t="shared" si="24"/>
        <v>75433.56</v>
      </c>
      <c r="Q137" s="36">
        <v>0</v>
      </c>
      <c r="R137" s="36">
        <v>0</v>
      </c>
      <c r="S137" s="36">
        <v>0</v>
      </c>
      <c r="T137" s="36">
        <v>0</v>
      </c>
      <c r="U137" s="36">
        <f t="shared" si="30"/>
        <v>0</v>
      </c>
      <c r="V137" s="36">
        <v>0</v>
      </c>
      <c r="W137" s="131">
        <f t="shared" si="26"/>
        <v>75433.56</v>
      </c>
      <c r="X137" s="36">
        <v>0</v>
      </c>
      <c r="Y137" s="132">
        <f t="shared" si="27"/>
        <v>75433.56</v>
      </c>
    </row>
    <row r="138" spans="1:25" ht="12.75" hidden="1" outlineLevel="1">
      <c r="A138" s="2" t="s">
        <v>1100</v>
      </c>
      <c r="C138" s="2" t="s">
        <v>1101</v>
      </c>
      <c r="D138" s="1" t="s">
        <v>1102</v>
      </c>
      <c r="E138" s="2">
        <v>0</v>
      </c>
      <c r="F138" s="2">
        <v>0</v>
      </c>
      <c r="G138" s="2">
        <f t="shared" si="28"/>
        <v>0</v>
      </c>
      <c r="H138" s="2">
        <v>0</v>
      </c>
      <c r="I138" s="2">
        <v>0</v>
      </c>
      <c r="J138" s="2">
        <v>0</v>
      </c>
      <c r="K138" s="2">
        <v>0</v>
      </c>
      <c r="L138" s="2">
        <f t="shared" si="29"/>
        <v>0</v>
      </c>
      <c r="M138" s="2">
        <v>0</v>
      </c>
      <c r="N138" s="2">
        <v>0</v>
      </c>
      <c r="O138" s="2">
        <v>0</v>
      </c>
      <c r="P138" s="2">
        <f t="shared" si="24"/>
        <v>0</v>
      </c>
      <c r="Q138" s="2">
        <v>0</v>
      </c>
      <c r="R138" s="2">
        <v>0</v>
      </c>
      <c r="S138" s="2">
        <v>0</v>
      </c>
      <c r="T138" s="2">
        <v>425220.36</v>
      </c>
      <c r="U138" s="2">
        <f t="shared" si="30"/>
        <v>425220.36</v>
      </c>
      <c r="V138" s="2">
        <v>0</v>
      </c>
      <c r="W138" s="81">
        <f t="shared" si="26"/>
        <v>425220.36</v>
      </c>
      <c r="X138" s="2">
        <v>0</v>
      </c>
      <c r="Y138" s="130">
        <f t="shared" si="27"/>
        <v>425220.36</v>
      </c>
    </row>
    <row r="139" spans="1:25" ht="12.75" customHeight="1" collapsed="1">
      <c r="A139" s="126" t="s">
        <v>1103</v>
      </c>
      <c r="B139" s="30"/>
      <c r="C139" s="126" t="s">
        <v>1104</v>
      </c>
      <c r="D139" s="31"/>
      <c r="E139" s="32">
        <v>0</v>
      </c>
      <c r="F139" s="32">
        <v>0</v>
      </c>
      <c r="G139" s="36">
        <f t="shared" si="28"/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f t="shared" si="29"/>
        <v>0</v>
      </c>
      <c r="M139" s="36">
        <v>0</v>
      </c>
      <c r="N139" s="36">
        <v>0</v>
      </c>
      <c r="O139" s="36">
        <v>0</v>
      </c>
      <c r="P139" s="36">
        <f t="shared" si="24"/>
        <v>0</v>
      </c>
      <c r="Q139" s="36">
        <v>0</v>
      </c>
      <c r="R139" s="36">
        <v>0</v>
      </c>
      <c r="S139" s="36">
        <v>0</v>
      </c>
      <c r="T139" s="36">
        <v>425220.36</v>
      </c>
      <c r="U139" s="36">
        <f t="shared" si="30"/>
        <v>425220.36</v>
      </c>
      <c r="V139" s="36">
        <v>0</v>
      </c>
      <c r="W139" s="131">
        <f t="shared" si="26"/>
        <v>425220.36</v>
      </c>
      <c r="X139" s="36">
        <v>0</v>
      </c>
      <c r="Y139" s="132">
        <f t="shared" si="27"/>
        <v>425220.36</v>
      </c>
    </row>
    <row r="140" spans="1:25" ht="12.75" hidden="1" outlineLevel="1">
      <c r="A140" s="2" t="s">
        <v>1105</v>
      </c>
      <c r="C140" s="2" t="s">
        <v>1106</v>
      </c>
      <c r="D140" s="1" t="s">
        <v>1107</v>
      </c>
      <c r="E140" s="2">
        <v>0</v>
      </c>
      <c r="F140" s="2">
        <v>0</v>
      </c>
      <c r="G140" s="2">
        <f t="shared" si="28"/>
        <v>0</v>
      </c>
      <c r="H140" s="2">
        <v>0</v>
      </c>
      <c r="I140" s="2">
        <v>0</v>
      </c>
      <c r="J140" s="2">
        <v>0</v>
      </c>
      <c r="K140" s="2">
        <v>0</v>
      </c>
      <c r="L140" s="2">
        <f t="shared" si="29"/>
        <v>0</v>
      </c>
      <c r="M140" s="2">
        <v>0</v>
      </c>
      <c r="N140" s="2">
        <v>0</v>
      </c>
      <c r="O140" s="2">
        <v>0</v>
      </c>
      <c r="P140" s="2">
        <f t="shared" si="24"/>
        <v>0</v>
      </c>
      <c r="Q140" s="2">
        <v>0</v>
      </c>
      <c r="R140" s="2">
        <v>0</v>
      </c>
      <c r="S140" s="2">
        <v>0</v>
      </c>
      <c r="T140" s="2">
        <v>4000000</v>
      </c>
      <c r="U140" s="2">
        <f t="shared" si="30"/>
        <v>4000000</v>
      </c>
      <c r="V140" s="2">
        <v>0</v>
      </c>
      <c r="W140" s="81">
        <f t="shared" si="26"/>
        <v>4000000</v>
      </c>
      <c r="X140" s="2">
        <v>0</v>
      </c>
      <c r="Y140" s="130">
        <f t="shared" si="27"/>
        <v>4000000</v>
      </c>
    </row>
    <row r="141" spans="1:25" ht="12.75" customHeight="1" collapsed="1">
      <c r="A141" s="126" t="s">
        <v>1108</v>
      </c>
      <c r="B141" s="30"/>
      <c r="C141" s="126" t="s">
        <v>1109</v>
      </c>
      <c r="D141" s="31"/>
      <c r="E141" s="32">
        <v>0</v>
      </c>
      <c r="F141" s="32">
        <v>0</v>
      </c>
      <c r="G141" s="36">
        <f t="shared" si="28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f t="shared" si="29"/>
        <v>0</v>
      </c>
      <c r="M141" s="36">
        <v>0</v>
      </c>
      <c r="N141" s="36">
        <v>0</v>
      </c>
      <c r="O141" s="36">
        <v>0</v>
      </c>
      <c r="P141" s="36">
        <f t="shared" si="24"/>
        <v>0</v>
      </c>
      <c r="Q141" s="36">
        <v>0</v>
      </c>
      <c r="R141" s="36">
        <v>0</v>
      </c>
      <c r="S141" s="36">
        <v>0</v>
      </c>
      <c r="T141" s="36">
        <v>4000000</v>
      </c>
      <c r="U141" s="36">
        <f t="shared" si="30"/>
        <v>4000000</v>
      </c>
      <c r="V141" s="36">
        <v>0</v>
      </c>
      <c r="W141" s="131">
        <f t="shared" si="26"/>
        <v>4000000</v>
      </c>
      <c r="X141" s="36">
        <v>0</v>
      </c>
      <c r="Y141" s="132">
        <f t="shared" si="27"/>
        <v>4000000</v>
      </c>
    </row>
    <row r="142" spans="1:25" ht="12.75" hidden="1" outlineLevel="1">
      <c r="A142" s="2" t="s">
        <v>1110</v>
      </c>
      <c r="C142" s="2" t="s">
        <v>1111</v>
      </c>
      <c r="D142" s="1" t="s">
        <v>1112</v>
      </c>
      <c r="E142" s="2">
        <v>37147132.63</v>
      </c>
      <c r="F142" s="2">
        <v>0</v>
      </c>
      <c r="G142" s="2">
        <f t="shared" si="28"/>
        <v>37147132.63</v>
      </c>
      <c r="H142" s="2">
        <v>0</v>
      </c>
      <c r="I142" s="2">
        <v>0</v>
      </c>
      <c r="J142" s="2">
        <v>0</v>
      </c>
      <c r="K142" s="2">
        <v>0</v>
      </c>
      <c r="L142" s="2">
        <f t="shared" si="29"/>
        <v>0</v>
      </c>
      <c r="M142" s="2">
        <v>0</v>
      </c>
      <c r="N142" s="2">
        <v>0</v>
      </c>
      <c r="O142" s="2">
        <v>0</v>
      </c>
      <c r="P142" s="2">
        <f t="shared" si="24"/>
        <v>0</v>
      </c>
      <c r="Q142" s="2">
        <v>0</v>
      </c>
      <c r="R142" s="2">
        <v>0</v>
      </c>
      <c r="S142" s="2">
        <v>0</v>
      </c>
      <c r="T142" s="2">
        <v>0</v>
      </c>
      <c r="U142" s="2">
        <f t="shared" si="30"/>
        <v>0</v>
      </c>
      <c r="V142" s="2">
        <v>0</v>
      </c>
      <c r="W142" s="81">
        <f t="shared" si="26"/>
        <v>37147132.63</v>
      </c>
      <c r="X142" s="2">
        <v>0</v>
      </c>
      <c r="Y142" s="130">
        <f t="shared" si="27"/>
        <v>37147132.63</v>
      </c>
    </row>
    <row r="143" spans="1:25" ht="12.75" hidden="1" outlineLevel="1">
      <c r="A143" s="2" t="s">
        <v>1113</v>
      </c>
      <c r="C143" s="2" t="s">
        <v>1114</v>
      </c>
      <c r="D143" s="1" t="s">
        <v>1115</v>
      </c>
      <c r="E143" s="2">
        <v>0</v>
      </c>
      <c r="F143" s="2">
        <v>0</v>
      </c>
      <c r="G143" s="2">
        <f t="shared" si="28"/>
        <v>0</v>
      </c>
      <c r="H143" s="2">
        <v>0</v>
      </c>
      <c r="I143" s="2">
        <v>0</v>
      </c>
      <c r="J143" s="2">
        <v>0</v>
      </c>
      <c r="K143" s="2">
        <v>0</v>
      </c>
      <c r="L143" s="2">
        <f t="shared" si="29"/>
        <v>0</v>
      </c>
      <c r="M143" s="2">
        <v>55000000</v>
      </c>
      <c r="N143" s="2">
        <v>0</v>
      </c>
      <c r="O143" s="2">
        <v>0</v>
      </c>
      <c r="P143" s="2">
        <f t="shared" si="24"/>
        <v>55000000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30"/>
        <v>0</v>
      </c>
      <c r="V143" s="2">
        <v>0</v>
      </c>
      <c r="W143" s="81">
        <f t="shared" si="26"/>
        <v>55000000</v>
      </c>
      <c r="X143" s="2">
        <v>0</v>
      </c>
      <c r="Y143" s="130">
        <f t="shared" si="27"/>
        <v>55000000</v>
      </c>
    </row>
    <row r="144" spans="1:25" ht="12.75" customHeight="1" collapsed="1">
      <c r="A144" s="126" t="s">
        <v>1116</v>
      </c>
      <c r="B144" s="30"/>
      <c r="C144" s="126" t="s">
        <v>1117</v>
      </c>
      <c r="D144" s="31"/>
      <c r="E144" s="32">
        <v>37147132.63</v>
      </c>
      <c r="F144" s="32">
        <v>0</v>
      </c>
      <c r="G144" s="36">
        <f t="shared" si="28"/>
        <v>37147132.63</v>
      </c>
      <c r="H144" s="36">
        <v>0</v>
      </c>
      <c r="I144" s="36">
        <v>0</v>
      </c>
      <c r="J144" s="36">
        <v>0</v>
      </c>
      <c r="K144" s="36">
        <v>0</v>
      </c>
      <c r="L144" s="36">
        <f t="shared" si="29"/>
        <v>0</v>
      </c>
      <c r="M144" s="36">
        <v>55000000</v>
      </c>
      <c r="N144" s="36">
        <v>0</v>
      </c>
      <c r="O144" s="36">
        <v>0</v>
      </c>
      <c r="P144" s="36">
        <f t="shared" si="24"/>
        <v>55000000</v>
      </c>
      <c r="Q144" s="36">
        <v>0</v>
      </c>
      <c r="R144" s="36">
        <v>0</v>
      </c>
      <c r="S144" s="36">
        <v>0</v>
      </c>
      <c r="T144" s="36">
        <v>0</v>
      </c>
      <c r="U144" s="36">
        <f t="shared" si="30"/>
        <v>0</v>
      </c>
      <c r="V144" s="36">
        <v>0</v>
      </c>
      <c r="W144" s="131">
        <f t="shared" si="26"/>
        <v>92147132.63</v>
      </c>
      <c r="X144" s="36">
        <v>0</v>
      </c>
      <c r="Y144" s="132">
        <f t="shared" si="27"/>
        <v>92147132.63</v>
      </c>
    </row>
    <row r="145" spans="1:25" ht="12.75" customHeight="1">
      <c r="A145" s="1"/>
      <c r="B145" s="30"/>
      <c r="C145" s="126"/>
      <c r="D145" s="31"/>
      <c r="E145" s="32"/>
      <c r="F145" s="32"/>
      <c r="G145" s="36"/>
      <c r="H145" s="36"/>
      <c r="I145" s="36"/>
      <c r="J145" s="36"/>
      <c r="K145" s="36"/>
      <c r="L145" s="36"/>
      <c r="M145" s="36"/>
      <c r="N145" s="36"/>
      <c r="O145" s="36"/>
      <c r="P145" s="39"/>
      <c r="Q145" s="36"/>
      <c r="R145" s="36"/>
      <c r="S145" s="36"/>
      <c r="T145" s="36"/>
      <c r="U145" s="36"/>
      <c r="V145" s="36"/>
      <c r="W145" s="131"/>
      <c r="X145" s="36"/>
      <c r="Y145" s="132"/>
    </row>
    <row r="146" spans="1:25" s="133" customFormat="1" ht="12.75" customHeight="1">
      <c r="A146" s="29"/>
      <c r="B146" s="23" t="s">
        <v>1118</v>
      </c>
      <c r="C146" s="125"/>
      <c r="D146" s="24"/>
      <c r="E146" s="27">
        <f aca="true" t="shared" si="31" ref="E146:Y146">E121+E124+E126+E128+E133+E129+E132+E134+E137+E139+E141+E144+E135</f>
        <v>69057102.55000001</v>
      </c>
      <c r="F146" s="27">
        <f t="shared" si="31"/>
        <v>643773.55</v>
      </c>
      <c r="G146" s="39">
        <f t="shared" si="31"/>
        <v>69700876.10000001</v>
      </c>
      <c r="H146" s="39">
        <f t="shared" si="31"/>
        <v>187815.66</v>
      </c>
      <c r="I146" s="39">
        <f t="shared" si="31"/>
        <v>0</v>
      </c>
      <c r="J146" s="39">
        <f t="shared" si="31"/>
        <v>0</v>
      </c>
      <c r="K146" s="39">
        <f t="shared" si="31"/>
        <v>0</v>
      </c>
      <c r="L146" s="39">
        <f t="shared" si="31"/>
        <v>0</v>
      </c>
      <c r="M146" s="39">
        <f t="shared" si="31"/>
        <v>55000000</v>
      </c>
      <c r="N146" s="39">
        <f t="shared" si="31"/>
        <v>75433.56</v>
      </c>
      <c r="O146" s="39">
        <f t="shared" si="31"/>
        <v>0</v>
      </c>
      <c r="P146" s="39">
        <f t="shared" si="31"/>
        <v>55075433.56</v>
      </c>
      <c r="Q146" s="39">
        <f t="shared" si="31"/>
        <v>12208619.510000002</v>
      </c>
      <c r="R146" s="39">
        <f t="shared" si="31"/>
        <v>0</v>
      </c>
      <c r="S146" s="39">
        <f t="shared" si="31"/>
        <v>1259496</v>
      </c>
      <c r="T146" s="39">
        <f t="shared" si="31"/>
        <v>4425220.36</v>
      </c>
      <c r="U146" s="39">
        <f t="shared" si="31"/>
        <v>17893335.87</v>
      </c>
      <c r="V146" s="39">
        <f t="shared" si="31"/>
        <v>0</v>
      </c>
      <c r="W146" s="39">
        <f t="shared" si="31"/>
        <v>142857461.19</v>
      </c>
      <c r="X146" s="39">
        <f t="shared" si="31"/>
        <v>0</v>
      </c>
      <c r="Y146" s="39">
        <f t="shared" si="31"/>
        <v>142857461.19</v>
      </c>
    </row>
    <row r="147" spans="1:25" ht="12.75" customHeight="1">
      <c r="A147" s="1"/>
      <c r="B147" s="30"/>
      <c r="C147" s="126"/>
      <c r="D147" s="31"/>
      <c r="E147" s="32"/>
      <c r="F147" s="32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131"/>
      <c r="X147" s="36"/>
      <c r="Y147" s="132"/>
    </row>
    <row r="148" spans="1:25" ht="12.75" customHeight="1">
      <c r="A148" s="29"/>
      <c r="B148" s="23" t="s">
        <v>692</v>
      </c>
      <c r="C148" s="125"/>
      <c r="D148" s="24"/>
      <c r="E148" s="27"/>
      <c r="F148" s="27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134"/>
      <c r="X148" s="39"/>
      <c r="Y148" s="132"/>
    </row>
    <row r="149" spans="1:25" ht="12.75" hidden="1" outlineLevel="1">
      <c r="A149" s="2" t="s">
        <v>1119</v>
      </c>
      <c r="C149" s="2" t="s">
        <v>1120</v>
      </c>
      <c r="D149" s="1" t="s">
        <v>1121</v>
      </c>
      <c r="E149" s="2">
        <v>2459503</v>
      </c>
      <c r="F149" s="2">
        <v>0</v>
      </c>
      <c r="G149" s="2">
        <f aca="true" t="shared" si="32" ref="G149:G156">E149+F149</f>
        <v>2459503</v>
      </c>
      <c r="H149" s="2">
        <v>0</v>
      </c>
      <c r="I149" s="2">
        <v>0</v>
      </c>
      <c r="J149" s="2">
        <v>0</v>
      </c>
      <c r="K149" s="2">
        <v>0</v>
      </c>
      <c r="L149" s="2">
        <f aca="true" t="shared" si="33" ref="L149:L156">I149+J149+K149</f>
        <v>0</v>
      </c>
      <c r="M149" s="2">
        <v>0</v>
      </c>
      <c r="N149" s="2">
        <v>0</v>
      </c>
      <c r="O149" s="2">
        <v>0</v>
      </c>
      <c r="P149" s="2">
        <f aca="true" t="shared" si="34" ref="P149:P156">M149+N149+O149</f>
        <v>0</v>
      </c>
      <c r="Q149" s="2">
        <v>0</v>
      </c>
      <c r="R149" s="2">
        <v>0</v>
      </c>
      <c r="S149" s="2">
        <v>0</v>
      </c>
      <c r="T149" s="2">
        <v>0</v>
      </c>
      <c r="U149" s="2">
        <f aca="true" t="shared" si="35" ref="U149:U156">Q149+R149+S149+T149</f>
        <v>0</v>
      </c>
      <c r="V149" s="2">
        <v>0</v>
      </c>
      <c r="W149" s="81">
        <f aca="true" t="shared" si="36" ref="W149:W156">G149+H149+L149+P149+U149+V149</f>
        <v>2459503</v>
      </c>
      <c r="X149" s="2">
        <v>0</v>
      </c>
      <c r="Y149" s="130">
        <f aca="true" t="shared" si="37" ref="Y149:Y156">W149+X149</f>
        <v>2459503</v>
      </c>
    </row>
    <row r="150" spans="1:25" ht="12.75" customHeight="1" collapsed="1">
      <c r="A150" s="2" t="s">
        <v>1122</v>
      </c>
      <c r="B150" s="30"/>
      <c r="C150" s="126" t="s">
        <v>687</v>
      </c>
      <c r="D150" s="31"/>
      <c r="E150" s="32">
        <v>2459503</v>
      </c>
      <c r="F150" s="32">
        <v>0</v>
      </c>
      <c r="G150" s="36">
        <f t="shared" si="32"/>
        <v>2459503</v>
      </c>
      <c r="H150" s="36">
        <v>0</v>
      </c>
      <c r="I150" s="36">
        <v>0</v>
      </c>
      <c r="J150" s="36">
        <v>0</v>
      </c>
      <c r="K150" s="36">
        <v>0</v>
      </c>
      <c r="L150" s="36">
        <f t="shared" si="33"/>
        <v>0</v>
      </c>
      <c r="M150" s="36">
        <v>0</v>
      </c>
      <c r="N150" s="36">
        <v>0</v>
      </c>
      <c r="O150" s="36">
        <v>0</v>
      </c>
      <c r="P150" s="36">
        <f t="shared" si="34"/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f t="shared" si="35"/>
        <v>0</v>
      </c>
      <c r="V150" s="36">
        <v>0</v>
      </c>
      <c r="W150" s="131">
        <f t="shared" si="36"/>
        <v>2459503</v>
      </c>
      <c r="X150" s="36">
        <v>0</v>
      </c>
      <c r="Y150" s="132">
        <f t="shared" si="37"/>
        <v>2459503</v>
      </c>
    </row>
    <row r="151" spans="1:25" ht="12.75" hidden="1" outlineLevel="1">
      <c r="A151" s="2" t="s">
        <v>1123</v>
      </c>
      <c r="C151" s="2" t="s">
        <v>1124</v>
      </c>
      <c r="D151" s="1" t="s">
        <v>1125</v>
      </c>
      <c r="E151" s="2">
        <v>0</v>
      </c>
      <c r="F151" s="2">
        <v>0</v>
      </c>
      <c r="G151" s="2">
        <f t="shared" si="32"/>
        <v>0</v>
      </c>
      <c r="H151" s="2">
        <v>0</v>
      </c>
      <c r="I151" s="2">
        <v>0</v>
      </c>
      <c r="J151" s="2">
        <v>0</v>
      </c>
      <c r="K151" s="2">
        <v>0</v>
      </c>
      <c r="L151" s="2">
        <f t="shared" si="33"/>
        <v>0</v>
      </c>
      <c r="M151" s="2">
        <v>0</v>
      </c>
      <c r="N151" s="2">
        <v>0</v>
      </c>
      <c r="O151" s="2">
        <v>0</v>
      </c>
      <c r="P151" s="2">
        <f t="shared" si="34"/>
        <v>0</v>
      </c>
      <c r="Q151" s="2">
        <v>0</v>
      </c>
      <c r="R151" s="2">
        <v>0</v>
      </c>
      <c r="S151" s="2">
        <v>0</v>
      </c>
      <c r="T151" s="2">
        <v>9353754.27</v>
      </c>
      <c r="U151" s="2">
        <f t="shared" si="35"/>
        <v>9353754.27</v>
      </c>
      <c r="V151" s="2">
        <v>0</v>
      </c>
      <c r="W151" s="81">
        <f t="shared" si="36"/>
        <v>9353754.27</v>
      </c>
      <c r="X151" s="2">
        <v>0</v>
      </c>
      <c r="Y151" s="130">
        <f t="shared" si="37"/>
        <v>9353754.27</v>
      </c>
    </row>
    <row r="152" spans="1:25" ht="12.75" customHeight="1" collapsed="1">
      <c r="A152" s="126" t="s">
        <v>1126</v>
      </c>
      <c r="B152" s="30"/>
      <c r="C152" s="126" t="s">
        <v>693</v>
      </c>
      <c r="D152" s="31"/>
      <c r="E152" s="32">
        <v>0</v>
      </c>
      <c r="F152" s="32">
        <v>0</v>
      </c>
      <c r="G152" s="36">
        <f t="shared" si="32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f t="shared" si="33"/>
        <v>0</v>
      </c>
      <c r="M152" s="36">
        <v>0</v>
      </c>
      <c r="N152" s="36">
        <v>0</v>
      </c>
      <c r="O152" s="36">
        <v>0</v>
      </c>
      <c r="P152" s="36">
        <f t="shared" si="34"/>
        <v>0</v>
      </c>
      <c r="Q152" s="36">
        <v>0</v>
      </c>
      <c r="R152" s="36">
        <v>0</v>
      </c>
      <c r="S152" s="36">
        <v>0</v>
      </c>
      <c r="T152" s="36">
        <v>9353754.27</v>
      </c>
      <c r="U152" s="36">
        <f t="shared" si="35"/>
        <v>9353754.27</v>
      </c>
      <c r="V152" s="36">
        <v>0</v>
      </c>
      <c r="W152" s="131">
        <f t="shared" si="36"/>
        <v>9353754.27</v>
      </c>
      <c r="X152" s="36">
        <v>0</v>
      </c>
      <c r="Y152" s="132">
        <f t="shared" si="37"/>
        <v>9353754.27</v>
      </c>
    </row>
    <row r="153" spans="1:25" ht="12.75" hidden="1" outlineLevel="1">
      <c r="A153" s="2" t="s">
        <v>1127</v>
      </c>
      <c r="C153" s="2" t="s">
        <v>1128</v>
      </c>
      <c r="D153" s="1" t="s">
        <v>1129</v>
      </c>
      <c r="E153" s="2">
        <v>0</v>
      </c>
      <c r="F153" s="2">
        <v>0</v>
      </c>
      <c r="G153" s="2">
        <f t="shared" si="32"/>
        <v>0</v>
      </c>
      <c r="H153" s="2">
        <v>0</v>
      </c>
      <c r="I153" s="2">
        <v>0</v>
      </c>
      <c r="J153" s="2">
        <v>0</v>
      </c>
      <c r="K153" s="2">
        <v>0</v>
      </c>
      <c r="L153" s="2">
        <f t="shared" si="33"/>
        <v>0</v>
      </c>
      <c r="M153" s="2">
        <v>0</v>
      </c>
      <c r="N153" s="2">
        <v>0</v>
      </c>
      <c r="O153" s="2">
        <v>0</v>
      </c>
      <c r="P153" s="2">
        <f t="shared" si="34"/>
        <v>0</v>
      </c>
      <c r="Q153" s="2">
        <v>0</v>
      </c>
      <c r="R153" s="2">
        <v>0</v>
      </c>
      <c r="S153" s="2">
        <v>8430706.75</v>
      </c>
      <c r="T153" s="2">
        <v>0</v>
      </c>
      <c r="U153" s="2">
        <f t="shared" si="35"/>
        <v>8430706.75</v>
      </c>
      <c r="V153" s="2">
        <v>0</v>
      </c>
      <c r="W153" s="81">
        <f t="shared" si="36"/>
        <v>8430706.75</v>
      </c>
      <c r="X153" s="2">
        <v>0</v>
      </c>
      <c r="Y153" s="130">
        <f t="shared" si="37"/>
        <v>8430706.75</v>
      </c>
    </row>
    <row r="154" spans="1:25" ht="12.75" hidden="1" outlineLevel="1">
      <c r="A154" s="2" t="s">
        <v>1130</v>
      </c>
      <c r="C154" s="2" t="s">
        <v>1131</v>
      </c>
      <c r="D154" s="1" t="s">
        <v>1132</v>
      </c>
      <c r="E154" s="2">
        <v>0</v>
      </c>
      <c r="F154" s="2">
        <v>0</v>
      </c>
      <c r="G154" s="2">
        <f t="shared" si="32"/>
        <v>0</v>
      </c>
      <c r="H154" s="2">
        <v>0</v>
      </c>
      <c r="I154" s="2">
        <v>0</v>
      </c>
      <c r="J154" s="2">
        <v>0</v>
      </c>
      <c r="K154" s="2">
        <v>0</v>
      </c>
      <c r="L154" s="2">
        <f t="shared" si="33"/>
        <v>0</v>
      </c>
      <c r="M154" s="2">
        <v>0</v>
      </c>
      <c r="N154" s="2">
        <v>0</v>
      </c>
      <c r="O154" s="2">
        <v>0</v>
      </c>
      <c r="P154" s="2">
        <f t="shared" si="34"/>
        <v>0</v>
      </c>
      <c r="Q154" s="2">
        <v>0</v>
      </c>
      <c r="R154" s="2">
        <v>0</v>
      </c>
      <c r="S154" s="2">
        <v>-8808808.57</v>
      </c>
      <c r="T154" s="2">
        <v>0</v>
      </c>
      <c r="U154" s="2">
        <f t="shared" si="35"/>
        <v>-8808808.57</v>
      </c>
      <c r="V154" s="2">
        <v>0</v>
      </c>
      <c r="W154" s="81">
        <f t="shared" si="36"/>
        <v>-8808808.57</v>
      </c>
      <c r="X154" s="2">
        <v>0</v>
      </c>
      <c r="Y154" s="130">
        <f t="shared" si="37"/>
        <v>-8808808.57</v>
      </c>
    </row>
    <row r="155" spans="1:25" ht="12.75" hidden="1" outlineLevel="1">
      <c r="A155" s="2" t="s">
        <v>1133</v>
      </c>
      <c r="C155" s="2" t="s">
        <v>1134</v>
      </c>
      <c r="D155" s="1" t="s">
        <v>1135</v>
      </c>
      <c r="E155" s="2">
        <v>0</v>
      </c>
      <c r="F155" s="2">
        <v>0</v>
      </c>
      <c r="G155" s="2">
        <f t="shared" si="32"/>
        <v>0</v>
      </c>
      <c r="H155" s="2">
        <v>0</v>
      </c>
      <c r="I155" s="2">
        <v>0</v>
      </c>
      <c r="J155" s="2">
        <v>0</v>
      </c>
      <c r="K155" s="2">
        <v>0</v>
      </c>
      <c r="L155" s="2">
        <f t="shared" si="33"/>
        <v>0</v>
      </c>
      <c r="M155" s="2">
        <v>0</v>
      </c>
      <c r="N155" s="2">
        <v>0</v>
      </c>
      <c r="O155" s="2">
        <v>0</v>
      </c>
      <c r="P155" s="2">
        <f t="shared" si="34"/>
        <v>0</v>
      </c>
      <c r="Q155" s="2">
        <v>0</v>
      </c>
      <c r="R155" s="2">
        <v>0</v>
      </c>
      <c r="S155" s="2">
        <v>-2447128.17</v>
      </c>
      <c r="T155" s="2">
        <v>159732128.17</v>
      </c>
      <c r="U155" s="2">
        <f t="shared" si="35"/>
        <v>157285000</v>
      </c>
      <c r="V155" s="2">
        <v>0</v>
      </c>
      <c r="W155" s="81">
        <f t="shared" si="36"/>
        <v>157285000</v>
      </c>
      <c r="X155" s="2">
        <v>0</v>
      </c>
      <c r="Y155" s="130">
        <f t="shared" si="37"/>
        <v>157285000</v>
      </c>
    </row>
    <row r="156" spans="1:25" ht="12.75" customHeight="1" collapsed="1">
      <c r="A156" s="126" t="s">
        <v>1136</v>
      </c>
      <c r="B156" s="30"/>
      <c r="C156" s="126" t="s">
        <v>694</v>
      </c>
      <c r="D156" s="31"/>
      <c r="E156" s="32">
        <v>0</v>
      </c>
      <c r="F156" s="32">
        <v>0</v>
      </c>
      <c r="G156" s="36">
        <f t="shared" si="32"/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f t="shared" si="33"/>
        <v>0</v>
      </c>
      <c r="M156" s="36">
        <v>0</v>
      </c>
      <c r="N156" s="36">
        <v>0</v>
      </c>
      <c r="O156" s="36">
        <v>0</v>
      </c>
      <c r="P156" s="36">
        <f t="shared" si="34"/>
        <v>0</v>
      </c>
      <c r="Q156" s="36">
        <v>0</v>
      </c>
      <c r="R156" s="36">
        <v>0</v>
      </c>
      <c r="S156" s="36">
        <v>-2825229.99</v>
      </c>
      <c r="T156" s="36">
        <v>159732128.17</v>
      </c>
      <c r="U156" s="36">
        <f t="shared" si="35"/>
        <v>156906898.17999998</v>
      </c>
      <c r="V156" s="36">
        <v>0</v>
      </c>
      <c r="W156" s="131">
        <f t="shared" si="36"/>
        <v>156906898.17999998</v>
      </c>
      <c r="X156" s="36">
        <v>0</v>
      </c>
      <c r="Y156" s="132">
        <f t="shared" si="37"/>
        <v>156906898.17999998</v>
      </c>
    </row>
    <row r="157" spans="1:25" ht="12.75" customHeight="1">
      <c r="A157" s="1"/>
      <c r="B157" s="30"/>
      <c r="C157" s="126"/>
      <c r="D157" s="31"/>
      <c r="E157" s="32"/>
      <c r="F157" s="32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131"/>
      <c r="X157" s="36"/>
      <c r="Y157" s="132"/>
    </row>
    <row r="158" spans="1:25" s="133" customFormat="1" ht="12.75" customHeight="1">
      <c r="A158" s="29"/>
      <c r="B158" s="23" t="s">
        <v>1137</v>
      </c>
      <c r="C158" s="125"/>
      <c r="D158" s="24"/>
      <c r="E158" s="27">
        <f aca="true" t="shared" si="38" ref="E158:Y158">E150+E152+E156</f>
        <v>2459503</v>
      </c>
      <c r="F158" s="27">
        <f t="shared" si="38"/>
        <v>0</v>
      </c>
      <c r="G158" s="39">
        <f t="shared" si="38"/>
        <v>2459503</v>
      </c>
      <c r="H158" s="39">
        <f t="shared" si="38"/>
        <v>0</v>
      </c>
      <c r="I158" s="39">
        <f t="shared" si="38"/>
        <v>0</v>
      </c>
      <c r="J158" s="39">
        <f t="shared" si="38"/>
        <v>0</v>
      </c>
      <c r="K158" s="39">
        <f t="shared" si="38"/>
        <v>0</v>
      </c>
      <c r="L158" s="39">
        <f t="shared" si="38"/>
        <v>0</v>
      </c>
      <c r="M158" s="39">
        <f t="shared" si="38"/>
        <v>0</v>
      </c>
      <c r="N158" s="39">
        <f t="shared" si="38"/>
        <v>0</v>
      </c>
      <c r="O158" s="39">
        <f t="shared" si="38"/>
        <v>0</v>
      </c>
      <c r="P158" s="39">
        <f t="shared" si="38"/>
        <v>0</v>
      </c>
      <c r="Q158" s="39">
        <f t="shared" si="38"/>
        <v>0</v>
      </c>
      <c r="R158" s="39">
        <f t="shared" si="38"/>
        <v>0</v>
      </c>
      <c r="S158" s="39">
        <f t="shared" si="38"/>
        <v>-2825229.99</v>
      </c>
      <c r="T158" s="39">
        <f t="shared" si="38"/>
        <v>169085882.44</v>
      </c>
      <c r="U158" s="39">
        <f t="shared" si="38"/>
        <v>166260652.45</v>
      </c>
      <c r="V158" s="39">
        <f t="shared" si="38"/>
        <v>0</v>
      </c>
      <c r="W158" s="134">
        <f t="shared" si="38"/>
        <v>168720155.45</v>
      </c>
      <c r="X158" s="39">
        <f t="shared" si="38"/>
        <v>0</v>
      </c>
      <c r="Y158" s="39">
        <f t="shared" si="38"/>
        <v>168720155.45</v>
      </c>
    </row>
    <row r="159" spans="1:25" ht="12.75" customHeight="1">
      <c r="A159" s="1"/>
      <c r="B159" s="30"/>
      <c r="C159" s="126"/>
      <c r="D159" s="31"/>
      <c r="E159" s="32"/>
      <c r="F159" s="32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131"/>
      <c r="X159" s="36"/>
      <c r="Y159" s="36"/>
    </row>
    <row r="160" spans="1:25" s="133" customFormat="1" ht="12.75" customHeight="1">
      <c r="A160" s="29"/>
      <c r="B160" s="23" t="s">
        <v>1138</v>
      </c>
      <c r="C160" s="125"/>
      <c r="D160" s="24"/>
      <c r="E160" s="27">
        <f aca="true" t="shared" si="39" ref="E160:Y160">E146+E158</f>
        <v>71516605.55000001</v>
      </c>
      <c r="F160" s="27">
        <f t="shared" si="39"/>
        <v>643773.55</v>
      </c>
      <c r="G160" s="39">
        <f t="shared" si="39"/>
        <v>72160379.10000001</v>
      </c>
      <c r="H160" s="39">
        <f t="shared" si="39"/>
        <v>187815.66</v>
      </c>
      <c r="I160" s="39">
        <f t="shared" si="39"/>
        <v>0</v>
      </c>
      <c r="J160" s="39">
        <f t="shared" si="39"/>
        <v>0</v>
      </c>
      <c r="K160" s="39">
        <f t="shared" si="39"/>
        <v>0</v>
      </c>
      <c r="L160" s="39">
        <f t="shared" si="39"/>
        <v>0</v>
      </c>
      <c r="M160" s="39">
        <f t="shared" si="39"/>
        <v>55000000</v>
      </c>
      <c r="N160" s="39">
        <f t="shared" si="39"/>
        <v>75433.56</v>
      </c>
      <c r="O160" s="39">
        <f t="shared" si="39"/>
        <v>0</v>
      </c>
      <c r="P160" s="39">
        <f t="shared" si="39"/>
        <v>55075433.56</v>
      </c>
      <c r="Q160" s="39">
        <f t="shared" si="39"/>
        <v>12208619.510000002</v>
      </c>
      <c r="R160" s="39">
        <f t="shared" si="39"/>
        <v>0</v>
      </c>
      <c r="S160" s="39">
        <f t="shared" si="39"/>
        <v>-1565733.9900000002</v>
      </c>
      <c r="T160" s="39">
        <f t="shared" si="39"/>
        <v>173511102.8</v>
      </c>
      <c r="U160" s="39">
        <f t="shared" si="39"/>
        <v>184153988.32</v>
      </c>
      <c r="V160" s="39">
        <f t="shared" si="39"/>
        <v>0</v>
      </c>
      <c r="W160" s="134">
        <f t="shared" si="39"/>
        <v>311577616.64</v>
      </c>
      <c r="X160" s="39">
        <f t="shared" si="39"/>
        <v>0</v>
      </c>
      <c r="Y160" s="39">
        <f t="shared" si="39"/>
        <v>311577616.64</v>
      </c>
    </row>
    <row r="161" spans="1:25" ht="12.75" customHeight="1">
      <c r="A161" s="1"/>
      <c r="B161" s="30"/>
      <c r="C161" s="126"/>
      <c r="D161" s="31"/>
      <c r="E161" s="32"/>
      <c r="F161" s="32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131"/>
      <c r="X161" s="36"/>
      <c r="Y161" s="132"/>
    </row>
    <row r="162" spans="1:25" ht="12.75" customHeight="1">
      <c r="A162" s="1"/>
      <c r="B162" s="23" t="s">
        <v>696</v>
      </c>
      <c r="C162" s="125"/>
      <c r="D162" s="24"/>
      <c r="E162" s="32"/>
      <c r="F162" s="32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131"/>
      <c r="X162" s="36"/>
      <c r="Y162" s="132"/>
    </row>
    <row r="163" spans="1:25" ht="12.75" customHeight="1">
      <c r="A163" s="1"/>
      <c r="B163" s="30"/>
      <c r="C163" s="126"/>
      <c r="D163" s="31"/>
      <c r="E163" s="32"/>
      <c r="F163" s="32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131"/>
      <c r="X163" s="36"/>
      <c r="Y163" s="132"/>
    </row>
    <row r="164" spans="1:25" ht="12.75" customHeight="1">
      <c r="A164" s="126"/>
      <c r="B164" s="30" t="s">
        <v>1139</v>
      </c>
      <c r="C164" s="126"/>
      <c r="D164" s="31"/>
      <c r="E164" s="32">
        <v>0</v>
      </c>
      <c r="F164" s="32">
        <v>0</v>
      </c>
      <c r="G164" s="36">
        <f>E164+F164</f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f>I164+J164+K164</f>
        <v>0</v>
      </c>
      <c r="M164" s="36">
        <v>0</v>
      </c>
      <c r="N164" s="36">
        <v>0</v>
      </c>
      <c r="O164" s="36">
        <v>0</v>
      </c>
      <c r="P164" s="36">
        <f>M164+N164+O164</f>
        <v>0</v>
      </c>
      <c r="Q164" s="36">
        <v>0</v>
      </c>
      <c r="R164" s="36">
        <v>0</v>
      </c>
      <c r="S164" s="36">
        <v>0</v>
      </c>
      <c r="T164" s="36">
        <f>T112-T160</f>
        <v>68961072.35999998</v>
      </c>
      <c r="U164" s="36">
        <f>Q164+R164+S164+T164</f>
        <v>68961072.35999998</v>
      </c>
      <c r="V164" s="36">
        <v>0</v>
      </c>
      <c r="W164" s="131">
        <f>G164+H164+L164+P164+U164+V164</f>
        <v>68961072.35999998</v>
      </c>
      <c r="X164" s="36">
        <v>0</v>
      </c>
      <c r="Y164" s="132">
        <f>W164+X164</f>
        <v>68961072.35999998</v>
      </c>
    </row>
    <row r="165" spans="1:25" ht="12.75" customHeight="1" hidden="1">
      <c r="A165" s="126"/>
      <c r="B165" s="30" t="s">
        <v>1140</v>
      </c>
      <c r="C165" s="126"/>
      <c r="D165" s="31"/>
      <c r="E165" s="32">
        <v>0</v>
      </c>
      <c r="F165" s="32">
        <v>0</v>
      </c>
      <c r="G165" s="36">
        <f>E165+F165</f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f>I165+J165+K165</f>
        <v>0</v>
      </c>
      <c r="M165" s="36">
        <v>0</v>
      </c>
      <c r="N165" s="36">
        <v>0</v>
      </c>
      <c r="O165" s="36"/>
      <c r="P165" s="36">
        <f>M165+N165+O165</f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f>Q165+R165+S165+T165</f>
        <v>0</v>
      </c>
      <c r="V165" s="36">
        <v>0</v>
      </c>
      <c r="W165" s="131">
        <f>G165+H165+L165+P165+U165+V165</f>
        <v>0</v>
      </c>
      <c r="X165" s="132">
        <f>X112-X160</f>
        <v>0</v>
      </c>
      <c r="Y165" s="132">
        <f>W165+X165</f>
        <v>0</v>
      </c>
    </row>
    <row r="166" spans="1:25" ht="12.75" customHeight="1">
      <c r="A166" s="126"/>
      <c r="B166" s="30" t="s">
        <v>1141</v>
      </c>
      <c r="C166" s="126"/>
      <c r="D166" s="31"/>
      <c r="E166" s="32"/>
      <c r="F166" s="32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131"/>
      <c r="X166" s="36"/>
      <c r="Y166" s="132"/>
    </row>
    <row r="167" spans="1:25" ht="12.75" customHeight="1">
      <c r="A167" s="126"/>
      <c r="B167" s="30"/>
      <c r="C167" s="126" t="s">
        <v>1142</v>
      </c>
      <c r="D167" s="31"/>
      <c r="E167" s="32">
        <v>0</v>
      </c>
      <c r="F167" s="32">
        <v>0</v>
      </c>
      <c r="G167" s="36">
        <f>E167+F167</f>
        <v>0</v>
      </c>
      <c r="H167" s="36">
        <v>0</v>
      </c>
      <c r="I167" s="36">
        <v>0</v>
      </c>
      <c r="J167" s="36">
        <f>J112-J160</f>
        <v>0</v>
      </c>
      <c r="K167" s="36">
        <v>0</v>
      </c>
      <c r="L167" s="36">
        <f>I167+J167+K167</f>
        <v>0</v>
      </c>
      <c r="M167" s="36">
        <v>0</v>
      </c>
      <c r="N167" s="36">
        <f>N112-N160</f>
        <v>574220.6399999999</v>
      </c>
      <c r="O167" s="36">
        <v>0</v>
      </c>
      <c r="P167" s="36">
        <f>M167+N167+O167</f>
        <v>574220.6399999999</v>
      </c>
      <c r="Q167" s="36">
        <v>0</v>
      </c>
      <c r="R167" s="36">
        <v>0</v>
      </c>
      <c r="S167" s="36">
        <v>0</v>
      </c>
      <c r="T167" s="36">
        <v>0</v>
      </c>
      <c r="U167" s="36">
        <f>Q167+R167+S167+T167</f>
        <v>0</v>
      </c>
      <c r="V167" s="36">
        <v>0</v>
      </c>
      <c r="W167" s="131">
        <f>G167+H167+L167+P167+U167+V167</f>
        <v>574220.6399999999</v>
      </c>
      <c r="X167" s="36">
        <v>0</v>
      </c>
      <c r="Y167" s="132">
        <f>W167+X167</f>
        <v>574220.6399999999</v>
      </c>
    </row>
    <row r="168" spans="1:25" ht="12.75" customHeight="1">
      <c r="A168" s="126"/>
      <c r="B168" s="30"/>
      <c r="C168" s="126" t="s">
        <v>1143</v>
      </c>
      <c r="D168" s="31"/>
      <c r="E168" s="32">
        <v>0</v>
      </c>
      <c r="F168" s="32">
        <v>0</v>
      </c>
      <c r="G168" s="36">
        <f>E168+F168</f>
        <v>0</v>
      </c>
      <c r="H168" s="36">
        <f>H112-H160</f>
        <v>3083444.6999999997</v>
      </c>
      <c r="I168" s="36">
        <v>0</v>
      </c>
      <c r="J168" s="36">
        <v>0</v>
      </c>
      <c r="K168" s="36">
        <f>K112-K160</f>
        <v>0</v>
      </c>
      <c r="L168" s="36">
        <f>I168+J168+K168</f>
        <v>0</v>
      </c>
      <c r="M168" s="36">
        <v>0</v>
      </c>
      <c r="N168" s="36">
        <v>0</v>
      </c>
      <c r="O168" s="36">
        <f>O112-O160</f>
        <v>95538.39</v>
      </c>
      <c r="P168" s="36">
        <f>M168+N168+O168</f>
        <v>95538.39</v>
      </c>
      <c r="Q168" s="36">
        <v>0</v>
      </c>
      <c r="R168" s="36">
        <f>R112-R160</f>
        <v>0</v>
      </c>
      <c r="S168" s="36">
        <f>S112-S160</f>
        <v>2740514.67</v>
      </c>
      <c r="T168" s="36">
        <v>0</v>
      </c>
      <c r="U168" s="36">
        <f>Q168+R168+S168+T168</f>
        <v>2740514.67</v>
      </c>
      <c r="V168" s="36">
        <v>0</v>
      </c>
      <c r="W168" s="131">
        <f>G168+H168+L168+P168+U168+V168</f>
        <v>5919497.76</v>
      </c>
      <c r="X168" s="36">
        <v>0</v>
      </c>
      <c r="Y168" s="132">
        <f>W168+X168</f>
        <v>5919497.76</v>
      </c>
    </row>
    <row r="169" spans="1:25" ht="12.75" customHeight="1">
      <c r="A169" s="126"/>
      <c r="B169" s="30" t="s">
        <v>1144</v>
      </c>
      <c r="C169" s="126"/>
      <c r="D169" s="31"/>
      <c r="E169" s="32">
        <f>E112-E160</f>
        <v>186524463.13500002</v>
      </c>
      <c r="F169" s="32">
        <f>F112-F160</f>
        <v>0</v>
      </c>
      <c r="G169" s="36">
        <f>E169+F169</f>
        <v>186524463.13500002</v>
      </c>
      <c r="H169" s="36">
        <v>0</v>
      </c>
      <c r="I169" s="36">
        <f>I112-I160</f>
        <v>0</v>
      </c>
      <c r="J169" s="36">
        <v>0</v>
      </c>
      <c r="K169" s="36">
        <v>0</v>
      </c>
      <c r="L169" s="36">
        <f>I169+J169+K169</f>
        <v>0</v>
      </c>
      <c r="M169" s="36">
        <f>M112-M160</f>
        <v>0</v>
      </c>
      <c r="N169" s="36">
        <v>0</v>
      </c>
      <c r="O169" s="36">
        <v>0</v>
      </c>
      <c r="P169" s="36">
        <f>M169+N169+O169</f>
        <v>0</v>
      </c>
      <c r="Q169" s="36">
        <f>Q112-Q160</f>
        <v>94422.55999999866</v>
      </c>
      <c r="R169" s="36">
        <v>0</v>
      </c>
      <c r="S169" s="36">
        <v>0</v>
      </c>
      <c r="T169" s="36">
        <v>0</v>
      </c>
      <c r="U169" s="36">
        <f>Q169+R169+S169+T169</f>
        <v>94422.55999999866</v>
      </c>
      <c r="V169" s="36">
        <f>V112-V160</f>
        <v>0</v>
      </c>
      <c r="W169" s="131">
        <f>G169+H169+L169+P169+U169+V169</f>
        <v>186618885.69500002</v>
      </c>
      <c r="X169" s="36">
        <v>0</v>
      </c>
      <c r="Y169" s="132">
        <f>W169+X169</f>
        <v>186618885.69500002</v>
      </c>
    </row>
    <row r="170" spans="1:25" ht="12.75" customHeight="1">
      <c r="A170" s="29"/>
      <c r="B170" s="23"/>
      <c r="C170" s="125"/>
      <c r="D170" s="24"/>
      <c r="E170" s="27"/>
      <c r="F170" s="27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134"/>
      <c r="X170" s="39"/>
      <c r="Y170" s="132"/>
    </row>
    <row r="171" spans="1:25" s="133" customFormat="1" ht="12.75" customHeight="1">
      <c r="A171" s="29"/>
      <c r="B171" s="23" t="s">
        <v>1145</v>
      </c>
      <c r="C171" s="125"/>
      <c r="D171" s="24"/>
      <c r="E171" s="27">
        <f aca="true" t="shared" si="40" ref="E171:Y171">+E164+E165+E167+E168+E169</f>
        <v>186524463.13500002</v>
      </c>
      <c r="F171" s="27">
        <f t="shared" si="40"/>
        <v>0</v>
      </c>
      <c r="G171" s="39">
        <f t="shared" si="40"/>
        <v>186524463.13500002</v>
      </c>
      <c r="H171" s="39">
        <f t="shared" si="40"/>
        <v>3083444.6999999997</v>
      </c>
      <c r="I171" s="39">
        <f t="shared" si="40"/>
        <v>0</v>
      </c>
      <c r="J171" s="39">
        <f t="shared" si="40"/>
        <v>0</v>
      </c>
      <c r="K171" s="39">
        <f t="shared" si="40"/>
        <v>0</v>
      </c>
      <c r="L171" s="39">
        <f t="shared" si="40"/>
        <v>0</v>
      </c>
      <c r="M171" s="39">
        <f t="shared" si="40"/>
        <v>0</v>
      </c>
      <c r="N171" s="39">
        <f t="shared" si="40"/>
        <v>574220.6399999999</v>
      </c>
      <c r="O171" s="39">
        <f t="shared" si="40"/>
        <v>95538.39</v>
      </c>
      <c r="P171" s="39">
        <f t="shared" si="40"/>
        <v>669759.0299999999</v>
      </c>
      <c r="Q171" s="39">
        <f t="shared" si="40"/>
        <v>94422.55999999866</v>
      </c>
      <c r="R171" s="39">
        <f t="shared" si="40"/>
        <v>0</v>
      </c>
      <c r="S171" s="39">
        <f t="shared" si="40"/>
        <v>2740514.67</v>
      </c>
      <c r="T171" s="39">
        <f t="shared" si="40"/>
        <v>68961072.35999998</v>
      </c>
      <c r="U171" s="39">
        <f t="shared" si="40"/>
        <v>71796009.58999999</v>
      </c>
      <c r="V171" s="39">
        <f t="shared" si="40"/>
        <v>0</v>
      </c>
      <c r="W171" s="134">
        <f t="shared" si="40"/>
        <v>262073676.455</v>
      </c>
      <c r="X171" s="39">
        <f t="shared" si="40"/>
        <v>0</v>
      </c>
      <c r="Y171" s="39">
        <f t="shared" si="40"/>
        <v>262073676.455</v>
      </c>
    </row>
    <row r="172" spans="1:25" ht="12.75" customHeight="1">
      <c r="A172" s="1"/>
      <c r="B172" s="30"/>
      <c r="C172" s="126"/>
      <c r="D172" s="31"/>
      <c r="E172" s="32"/>
      <c r="F172" s="32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131"/>
      <c r="X172" s="36"/>
      <c r="Y172" s="36"/>
    </row>
    <row r="173" spans="1:25" s="133" customFormat="1" ht="12.75" customHeight="1">
      <c r="A173" s="29"/>
      <c r="B173" s="23" t="s">
        <v>1146</v>
      </c>
      <c r="C173" s="125"/>
      <c r="D173" s="24"/>
      <c r="E173" s="27">
        <f aca="true" t="shared" si="41" ref="E173:Y173">+E160+E171</f>
        <v>258041068.68500003</v>
      </c>
      <c r="F173" s="27">
        <f t="shared" si="41"/>
        <v>643773.55</v>
      </c>
      <c r="G173" s="41">
        <f t="shared" si="41"/>
        <v>258684842.235</v>
      </c>
      <c r="H173" s="41">
        <f t="shared" si="41"/>
        <v>3271260.36</v>
      </c>
      <c r="I173" s="41">
        <f t="shared" si="41"/>
        <v>0</v>
      </c>
      <c r="J173" s="41">
        <f t="shared" si="41"/>
        <v>0</v>
      </c>
      <c r="K173" s="41">
        <f t="shared" si="41"/>
        <v>0</v>
      </c>
      <c r="L173" s="41">
        <f t="shared" si="41"/>
        <v>0</v>
      </c>
      <c r="M173" s="41">
        <f t="shared" si="41"/>
        <v>55000000</v>
      </c>
      <c r="N173" s="41">
        <f t="shared" si="41"/>
        <v>649654.2</v>
      </c>
      <c r="O173" s="41">
        <f t="shared" si="41"/>
        <v>95538.39</v>
      </c>
      <c r="P173" s="41">
        <f t="shared" si="41"/>
        <v>55745192.59</v>
      </c>
      <c r="Q173" s="41">
        <f t="shared" si="41"/>
        <v>12303042.07</v>
      </c>
      <c r="R173" s="41">
        <f t="shared" si="41"/>
        <v>0</v>
      </c>
      <c r="S173" s="41">
        <f t="shared" si="41"/>
        <v>1174780.6799999997</v>
      </c>
      <c r="T173" s="41">
        <f t="shared" si="41"/>
        <v>242472175.16</v>
      </c>
      <c r="U173" s="41">
        <f t="shared" si="41"/>
        <v>255949997.90999997</v>
      </c>
      <c r="V173" s="41">
        <f t="shared" si="41"/>
        <v>0</v>
      </c>
      <c r="W173" s="135">
        <f t="shared" si="41"/>
        <v>573651293.095</v>
      </c>
      <c r="X173" s="41">
        <f t="shared" si="41"/>
        <v>0</v>
      </c>
      <c r="Y173" s="41">
        <f t="shared" si="41"/>
        <v>573651293.095</v>
      </c>
    </row>
  </sheetData>
  <printOptions horizontalCentered="1"/>
  <pageMargins left="0.5" right="0.5" top="0.75" bottom="0.5" header="0.25" footer="0.5"/>
  <pageSetup horizontalDpi="600" verticalDpi="600" orientation="landscape" scale="70" r:id="rId1"/>
  <rowBreaks count="1" manualBreakCount="1">
    <brk id="1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6"/>
  <sheetViews>
    <sheetView zoomScale="75" zoomScaleNormal="75" workbookViewId="0" topLeftCell="A1">
      <pane xSplit="4" ySplit="9" topLeftCell="G283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324" sqref="C324"/>
    </sheetView>
  </sheetViews>
  <sheetFormatPr defaultColWidth="9.140625" defaultRowHeight="12.75" outlineLevelRow="1" outlineLevelCol="1"/>
  <cols>
    <col min="1" max="1" width="1.28515625" style="136" hidden="1" customWidth="1"/>
    <col min="2" max="2" width="3.421875" style="137" customWidth="1"/>
    <col min="3" max="3" width="49.57421875" style="137" customWidth="1"/>
    <col min="4" max="4" width="15.421875" style="137" customWidth="1"/>
    <col min="5" max="6" width="19.57421875" style="136" hidden="1" customWidth="1" outlineLevel="1"/>
    <col min="7" max="7" width="17.8515625" style="137" customWidth="1" collapsed="1"/>
    <col min="8" max="8" width="17.8515625" style="136" customWidth="1"/>
    <col min="9" max="11" width="17.8515625" style="136" hidden="1" customWidth="1" outlineLevel="1"/>
    <col min="12" max="12" width="17.8515625" style="136" customWidth="1" collapsed="1"/>
    <col min="13" max="15" width="17.8515625" style="136" hidden="1" customWidth="1" outlineLevel="1"/>
    <col min="16" max="16" width="17.8515625" style="136" customWidth="1" collapsed="1"/>
    <col min="17" max="20" width="17.8515625" style="136" hidden="1" customWidth="1" outlineLevel="1"/>
    <col min="21" max="21" width="17.8515625" style="137" customWidth="1" collapsed="1"/>
    <col min="22" max="22" width="17.8515625" style="137" customWidth="1"/>
    <col min="23" max="24" width="17.8515625" style="136" hidden="1" customWidth="1"/>
    <col min="25" max="25" width="17.8515625" style="137" hidden="1" customWidth="1"/>
    <col min="26" max="26" width="17.8515625" style="136" hidden="1" customWidth="1"/>
    <col min="27" max="27" width="0" style="136" hidden="1" customWidth="1"/>
    <col min="28" max="16384" width="8.00390625" style="138" customWidth="1"/>
  </cols>
  <sheetData>
    <row r="1" spans="1:26" ht="9" customHeight="1" hidden="1">
      <c r="A1" s="136" t="s">
        <v>1147</v>
      </c>
      <c r="B1" s="137" t="s">
        <v>666</v>
      </c>
      <c r="C1" s="137" t="s">
        <v>667</v>
      </c>
      <c r="D1" s="137" t="s">
        <v>760</v>
      </c>
      <c r="E1" s="136" t="s">
        <v>762</v>
      </c>
      <c r="F1" s="136" t="s">
        <v>761</v>
      </c>
      <c r="G1" s="137" t="s">
        <v>668</v>
      </c>
      <c r="H1" s="136" t="s">
        <v>763</v>
      </c>
      <c r="I1" s="136" t="s">
        <v>764</v>
      </c>
      <c r="J1" s="136" t="s">
        <v>765</v>
      </c>
      <c r="K1" s="136" t="s">
        <v>766</v>
      </c>
      <c r="L1" s="136" t="s">
        <v>668</v>
      </c>
      <c r="M1" s="136" t="s">
        <v>767</v>
      </c>
      <c r="N1" s="136" t="s">
        <v>768</v>
      </c>
      <c r="O1" s="136" t="s">
        <v>769</v>
      </c>
      <c r="P1" s="136" t="s">
        <v>668</v>
      </c>
      <c r="Q1" s="137" t="s">
        <v>1148</v>
      </c>
      <c r="R1" s="137" t="s">
        <v>771</v>
      </c>
      <c r="S1" s="137" t="s">
        <v>772</v>
      </c>
      <c r="T1" s="137" t="s">
        <v>1149</v>
      </c>
      <c r="U1" s="137" t="s">
        <v>668</v>
      </c>
      <c r="V1" s="137" t="s">
        <v>668</v>
      </c>
      <c r="W1" s="136" t="s">
        <v>775</v>
      </c>
      <c r="X1" s="136" t="s">
        <v>668</v>
      </c>
      <c r="Y1" s="137" t="s">
        <v>774</v>
      </c>
      <c r="Z1" s="136" t="s">
        <v>668</v>
      </c>
    </row>
    <row r="2" spans="1:31" s="143" customFormat="1" ht="15.75" customHeight="1">
      <c r="A2" s="139"/>
      <c r="B2" s="5" t="str">
        <f>"University of Missouri - "&amp;RBN</f>
        <v>University of Missouri - University Hospital</v>
      </c>
      <c r="C2" s="140"/>
      <c r="D2" s="140"/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2"/>
      <c r="AA2" s="139"/>
      <c r="AE2" s="144" t="s">
        <v>778</v>
      </c>
    </row>
    <row r="3" spans="1:27" s="149" customFormat="1" ht="15.75" customHeight="1">
      <c r="A3" s="145"/>
      <c r="B3" s="146" t="s">
        <v>1150</v>
      </c>
      <c r="C3" s="51"/>
      <c r="D3" s="51"/>
      <c r="E3" s="147"/>
      <c r="F3" s="147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48"/>
      <c r="AA3" s="145"/>
    </row>
    <row r="4" spans="1:27" s="149" customFormat="1" ht="15.75" customHeight="1">
      <c r="A4" s="145"/>
      <c r="B4" s="150" t="str">
        <f>"For the Year Ending "&amp;TEXT(AA4,"MMMM DD, YYY")</f>
        <v>For the Year Ending June 30, 2006</v>
      </c>
      <c r="C4" s="51"/>
      <c r="D4" s="51"/>
      <c r="E4" s="147"/>
      <c r="F4" s="14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48"/>
      <c r="AA4" s="151" t="s">
        <v>777</v>
      </c>
    </row>
    <row r="5" spans="1:27" s="149" customFormat="1" ht="12.75" customHeight="1">
      <c r="A5" s="145"/>
      <c r="B5" s="15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145"/>
    </row>
    <row r="6" spans="2:26" ht="12.75">
      <c r="B6" s="153"/>
      <c r="C6" s="154"/>
      <c r="D6" s="155"/>
      <c r="E6" s="156"/>
      <c r="F6" s="156"/>
      <c r="G6" s="157"/>
      <c r="H6" s="158"/>
      <c r="I6" s="108"/>
      <c r="J6" s="108"/>
      <c r="K6" s="108"/>
      <c r="L6" s="109"/>
      <c r="M6" s="108" t="s">
        <v>699</v>
      </c>
      <c r="N6" s="108" t="s">
        <v>779</v>
      </c>
      <c r="O6" s="108" t="s">
        <v>780</v>
      </c>
      <c r="P6" s="109"/>
      <c r="Q6" s="159" t="s">
        <v>781</v>
      </c>
      <c r="R6" s="159"/>
      <c r="S6" s="159"/>
      <c r="T6" s="159"/>
      <c r="U6" s="160"/>
      <c r="V6" s="160" t="s">
        <v>1151</v>
      </c>
      <c r="W6" s="161"/>
      <c r="X6" s="109"/>
      <c r="Y6" s="160"/>
      <c r="Z6" s="161"/>
    </row>
    <row r="7" spans="2:26" ht="12.75">
      <c r="B7" s="162"/>
      <c r="C7" s="163"/>
      <c r="D7" s="164"/>
      <c r="E7" s="156"/>
      <c r="F7" s="156"/>
      <c r="G7" s="162"/>
      <c r="H7" s="165"/>
      <c r="I7" s="108" t="s">
        <v>699</v>
      </c>
      <c r="J7" s="108" t="s">
        <v>779</v>
      </c>
      <c r="K7" s="108" t="s">
        <v>780</v>
      </c>
      <c r="L7" s="116"/>
      <c r="M7" s="108" t="s">
        <v>783</v>
      </c>
      <c r="N7" s="108" t="s">
        <v>783</v>
      </c>
      <c r="O7" s="108" t="s">
        <v>783</v>
      </c>
      <c r="P7" s="116" t="s">
        <v>783</v>
      </c>
      <c r="Q7" s="108" t="s">
        <v>699</v>
      </c>
      <c r="R7" s="108" t="s">
        <v>784</v>
      </c>
      <c r="S7" s="159"/>
      <c r="T7" s="159"/>
      <c r="U7" s="116"/>
      <c r="V7" s="116" t="s">
        <v>793</v>
      </c>
      <c r="W7" s="166"/>
      <c r="X7" s="116" t="s">
        <v>1151</v>
      </c>
      <c r="Y7" s="167"/>
      <c r="Z7" s="166"/>
    </row>
    <row r="8" spans="2:26" ht="12.75">
      <c r="B8" s="168"/>
      <c r="C8" s="63"/>
      <c r="D8" s="169"/>
      <c r="E8" s="159"/>
      <c r="F8" s="159"/>
      <c r="G8" s="167" t="s">
        <v>786</v>
      </c>
      <c r="H8" s="167"/>
      <c r="I8" s="108" t="s">
        <v>787</v>
      </c>
      <c r="J8" s="108" t="s">
        <v>787</v>
      </c>
      <c r="K8" s="108" t="s">
        <v>787</v>
      </c>
      <c r="L8" s="116" t="s">
        <v>787</v>
      </c>
      <c r="M8" s="108" t="s">
        <v>788</v>
      </c>
      <c r="N8" s="108" t="s">
        <v>788</v>
      </c>
      <c r="O8" s="108" t="s">
        <v>788</v>
      </c>
      <c r="P8" s="116" t="s">
        <v>788</v>
      </c>
      <c r="Q8" s="108" t="s">
        <v>789</v>
      </c>
      <c r="R8" s="108" t="s">
        <v>789</v>
      </c>
      <c r="S8" s="108" t="s">
        <v>790</v>
      </c>
      <c r="T8" s="108" t="s">
        <v>791</v>
      </c>
      <c r="U8" s="116" t="s">
        <v>1152</v>
      </c>
      <c r="V8" s="116" t="s">
        <v>1153</v>
      </c>
      <c r="W8" s="116" t="s">
        <v>794</v>
      </c>
      <c r="X8" s="116" t="s">
        <v>793</v>
      </c>
      <c r="Y8" s="116"/>
      <c r="Z8" s="116" t="s">
        <v>782</v>
      </c>
    </row>
    <row r="9" spans="2:26" ht="12.75">
      <c r="B9" s="170"/>
      <c r="C9" s="171"/>
      <c r="D9" s="172"/>
      <c r="E9" s="108" t="s">
        <v>796</v>
      </c>
      <c r="F9" s="108" t="s">
        <v>699</v>
      </c>
      <c r="G9" s="108" t="s">
        <v>699</v>
      </c>
      <c r="H9" s="108" t="s">
        <v>779</v>
      </c>
      <c r="I9" s="108" t="s">
        <v>785</v>
      </c>
      <c r="J9" s="108" t="s">
        <v>785</v>
      </c>
      <c r="K9" s="108" t="s">
        <v>785</v>
      </c>
      <c r="L9" s="124" t="s">
        <v>785</v>
      </c>
      <c r="M9" s="108" t="s">
        <v>785</v>
      </c>
      <c r="N9" s="108" t="s">
        <v>785</v>
      </c>
      <c r="O9" s="108" t="s">
        <v>785</v>
      </c>
      <c r="P9" s="124" t="s">
        <v>785</v>
      </c>
      <c r="Q9" s="108" t="s">
        <v>797</v>
      </c>
      <c r="R9" s="108" t="s">
        <v>797</v>
      </c>
      <c r="S9" s="108" t="s">
        <v>794</v>
      </c>
      <c r="T9" s="108" t="s">
        <v>798</v>
      </c>
      <c r="U9" s="124" t="s">
        <v>785</v>
      </c>
      <c r="V9" s="124" t="s">
        <v>794</v>
      </c>
      <c r="W9" s="124" t="s">
        <v>785</v>
      </c>
      <c r="X9" s="124" t="s">
        <v>1154</v>
      </c>
      <c r="Y9" s="124" t="s">
        <v>799</v>
      </c>
      <c r="Z9" s="124" t="s">
        <v>785</v>
      </c>
    </row>
    <row r="10" spans="1:27" ht="15">
      <c r="A10" s="173"/>
      <c r="B10" s="64" t="s">
        <v>704</v>
      </c>
      <c r="C10" s="174"/>
      <c r="D10" s="6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73"/>
    </row>
    <row r="11" spans="1:27" ht="12" customHeight="1">
      <c r="A11" s="175" t="s">
        <v>1155</v>
      </c>
      <c r="B11" s="176"/>
      <c r="C11" s="175" t="s">
        <v>1156</v>
      </c>
      <c r="D11" s="177"/>
      <c r="E11" s="156">
        <v>0</v>
      </c>
      <c r="F11" s="156">
        <v>0</v>
      </c>
      <c r="G11" s="178">
        <f>E11+F11</f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f>I11+J11+K11</f>
        <v>0</v>
      </c>
      <c r="M11" s="178">
        <v>0</v>
      </c>
      <c r="N11" s="178">
        <v>0</v>
      </c>
      <c r="O11" s="178">
        <v>0</v>
      </c>
      <c r="P11" s="178">
        <f>M11+N11+O11</f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f>Q11+R11+S11+T11</f>
        <v>0</v>
      </c>
      <c r="V11" s="178">
        <f>G11+H11+L11+P11+U11</f>
        <v>0</v>
      </c>
      <c r="W11" s="178">
        <v>0</v>
      </c>
      <c r="X11" s="178">
        <f>V11+W11</f>
        <v>0</v>
      </c>
      <c r="Y11" s="178">
        <v>0</v>
      </c>
      <c r="Z11" s="178">
        <f>X11+Y11</f>
        <v>0</v>
      </c>
      <c r="AA11" s="175"/>
    </row>
    <row r="12" spans="1:27" ht="12" customHeight="1">
      <c r="A12" s="175" t="s">
        <v>1157</v>
      </c>
      <c r="B12" s="176"/>
      <c r="C12" s="175" t="s">
        <v>706</v>
      </c>
      <c r="D12" s="177"/>
      <c r="E12" s="156">
        <v>0</v>
      </c>
      <c r="F12" s="156">
        <v>0</v>
      </c>
      <c r="G12" s="179">
        <f>E12+F12</f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f>J12+I12+K12</f>
        <v>0</v>
      </c>
      <c r="M12" s="179">
        <v>0</v>
      </c>
      <c r="N12" s="179">
        <v>0</v>
      </c>
      <c r="O12" s="179">
        <v>0</v>
      </c>
      <c r="P12" s="179">
        <f>M12+N12+O12</f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f>Q12+R12+S12+T12</f>
        <v>0</v>
      </c>
      <c r="V12" s="179">
        <f>G12+H12+L12+P12+U12</f>
        <v>0</v>
      </c>
      <c r="W12" s="179">
        <v>0</v>
      </c>
      <c r="X12" s="179">
        <f>V12+W12</f>
        <v>0</v>
      </c>
      <c r="Y12" s="179">
        <v>0</v>
      </c>
      <c r="Z12" s="179">
        <f>X12+Y12</f>
        <v>0</v>
      </c>
      <c r="AA12" s="175"/>
    </row>
    <row r="13" spans="1:27" ht="15.75">
      <c r="A13" s="180"/>
      <c r="B13" s="181"/>
      <c r="C13" s="182" t="s">
        <v>1158</v>
      </c>
      <c r="D13" s="76"/>
      <c r="E13" s="117">
        <f aca="true" t="shared" si="0" ref="E13:Z13">E11-E12</f>
        <v>0</v>
      </c>
      <c r="F13" s="117">
        <f t="shared" si="0"/>
        <v>0</v>
      </c>
      <c r="G13" s="183">
        <f t="shared" si="0"/>
        <v>0</v>
      </c>
      <c r="H13" s="183">
        <f t="shared" si="0"/>
        <v>0</v>
      </c>
      <c r="I13" s="183">
        <f t="shared" si="0"/>
        <v>0</v>
      </c>
      <c r="J13" s="183">
        <f t="shared" si="0"/>
        <v>0</v>
      </c>
      <c r="K13" s="183">
        <f t="shared" si="0"/>
        <v>0</v>
      </c>
      <c r="L13" s="183">
        <f t="shared" si="0"/>
        <v>0</v>
      </c>
      <c r="M13" s="183">
        <f t="shared" si="0"/>
        <v>0</v>
      </c>
      <c r="N13" s="183">
        <f t="shared" si="0"/>
        <v>0</v>
      </c>
      <c r="O13" s="183">
        <f t="shared" si="0"/>
        <v>0</v>
      </c>
      <c r="P13" s="183">
        <f t="shared" si="0"/>
        <v>0</v>
      </c>
      <c r="Q13" s="183">
        <f t="shared" si="0"/>
        <v>0</v>
      </c>
      <c r="R13" s="183">
        <f t="shared" si="0"/>
        <v>0</v>
      </c>
      <c r="S13" s="183">
        <f t="shared" si="0"/>
        <v>0</v>
      </c>
      <c r="T13" s="183">
        <f t="shared" si="0"/>
        <v>0</v>
      </c>
      <c r="U13" s="183">
        <f t="shared" si="0"/>
        <v>0</v>
      </c>
      <c r="V13" s="183">
        <f t="shared" si="0"/>
        <v>0</v>
      </c>
      <c r="W13" s="183">
        <f t="shared" si="0"/>
        <v>0</v>
      </c>
      <c r="X13" s="183">
        <f t="shared" si="0"/>
        <v>0</v>
      </c>
      <c r="Y13" s="183">
        <f t="shared" si="0"/>
        <v>0</v>
      </c>
      <c r="Z13" s="183">
        <f t="shared" si="0"/>
        <v>0</v>
      </c>
      <c r="AA13" s="173"/>
    </row>
    <row r="14" spans="2:26" ht="12" customHeight="1">
      <c r="B14" s="176"/>
      <c r="C14" s="175"/>
      <c r="D14" s="177"/>
      <c r="E14" s="156"/>
      <c r="F14" s="156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7" ht="12.75">
      <c r="A15" s="175" t="s">
        <v>1159</v>
      </c>
      <c r="B15" s="176"/>
      <c r="C15" s="175" t="s">
        <v>708</v>
      </c>
      <c r="D15" s="177"/>
      <c r="E15" s="156">
        <v>0</v>
      </c>
      <c r="F15" s="156">
        <v>0</v>
      </c>
      <c r="G15" s="179">
        <f>E15+F15</f>
        <v>0</v>
      </c>
      <c r="H15" s="179">
        <v>139326.46</v>
      </c>
      <c r="I15" s="179">
        <v>0</v>
      </c>
      <c r="J15" s="179">
        <v>0</v>
      </c>
      <c r="K15" s="179">
        <v>0</v>
      </c>
      <c r="L15" s="179">
        <f>J15+I15+K15</f>
        <v>0</v>
      </c>
      <c r="M15" s="179">
        <v>0</v>
      </c>
      <c r="N15" s="179">
        <v>0</v>
      </c>
      <c r="O15" s="179">
        <v>0</v>
      </c>
      <c r="P15" s="179">
        <f>M15+N15+O15</f>
        <v>0</v>
      </c>
      <c r="Q15" s="179">
        <v>0</v>
      </c>
      <c r="R15" s="179">
        <v>0</v>
      </c>
      <c r="S15" s="179">
        <v>0</v>
      </c>
      <c r="T15" s="179">
        <v>0</v>
      </c>
      <c r="U15" s="179"/>
      <c r="V15" s="179">
        <f>G15+H15+L15+P15</f>
        <v>139326.46</v>
      </c>
      <c r="W15" s="179">
        <v>0</v>
      </c>
      <c r="X15" s="179">
        <f>V15+W15</f>
        <v>139326.46</v>
      </c>
      <c r="Y15" s="179">
        <v>0</v>
      </c>
      <c r="Z15" s="179">
        <f>X15+Y15</f>
        <v>139326.46</v>
      </c>
      <c r="AA15" s="175"/>
    </row>
    <row r="16" spans="1:27" ht="12.75">
      <c r="A16" s="175" t="s">
        <v>1160</v>
      </c>
      <c r="B16" s="176"/>
      <c r="C16" s="175" t="s">
        <v>709</v>
      </c>
      <c r="D16" s="177"/>
      <c r="E16" s="156">
        <v>0</v>
      </c>
      <c r="F16" s="156">
        <v>0</v>
      </c>
      <c r="G16" s="179">
        <f>E16+F16</f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f>J16+I16+K16</f>
        <v>0</v>
      </c>
      <c r="M16" s="179">
        <v>0</v>
      </c>
      <c r="N16" s="179">
        <v>0</v>
      </c>
      <c r="O16" s="179">
        <v>0</v>
      </c>
      <c r="P16" s="179">
        <f>M16+N16+O16</f>
        <v>0</v>
      </c>
      <c r="Q16" s="179">
        <v>0</v>
      </c>
      <c r="R16" s="179">
        <v>0</v>
      </c>
      <c r="S16" s="179">
        <v>0</v>
      </c>
      <c r="T16" s="179">
        <v>0</v>
      </c>
      <c r="U16" s="179"/>
      <c r="V16" s="179">
        <f>G16+H16+L16+P16+U16</f>
        <v>0</v>
      </c>
      <c r="W16" s="179">
        <v>0</v>
      </c>
      <c r="X16" s="179">
        <f>V16+W16</f>
        <v>0</v>
      </c>
      <c r="Y16" s="179">
        <v>0</v>
      </c>
      <c r="Z16" s="179">
        <f>X16+Y16</f>
        <v>0</v>
      </c>
      <c r="AA16" s="175"/>
    </row>
    <row r="17" spans="1:27" ht="12.75">
      <c r="A17" s="175" t="s">
        <v>1161</v>
      </c>
      <c r="B17" s="176"/>
      <c r="C17" s="175" t="s">
        <v>710</v>
      </c>
      <c r="D17" s="177"/>
      <c r="E17" s="156">
        <v>0</v>
      </c>
      <c r="F17" s="156">
        <v>0</v>
      </c>
      <c r="G17" s="179">
        <f>E17+F17</f>
        <v>0</v>
      </c>
      <c r="H17" s="179">
        <v>9400</v>
      </c>
      <c r="I17" s="179">
        <v>0</v>
      </c>
      <c r="J17" s="179">
        <v>0</v>
      </c>
      <c r="K17" s="179">
        <v>0</v>
      </c>
      <c r="L17" s="179">
        <f>J17+I17+K17</f>
        <v>0</v>
      </c>
      <c r="M17" s="179">
        <v>0</v>
      </c>
      <c r="N17" s="179">
        <v>0</v>
      </c>
      <c r="O17" s="179">
        <v>0</v>
      </c>
      <c r="P17" s="179">
        <f>M17+N17+O17</f>
        <v>0</v>
      </c>
      <c r="Q17" s="179">
        <v>0</v>
      </c>
      <c r="R17" s="179">
        <v>0</v>
      </c>
      <c r="S17" s="179">
        <v>0</v>
      </c>
      <c r="T17" s="179">
        <v>0</v>
      </c>
      <c r="U17" s="179"/>
      <c r="V17" s="179">
        <f>G17+H17+L17+P17+U17</f>
        <v>9400</v>
      </c>
      <c r="W17" s="179">
        <v>0</v>
      </c>
      <c r="X17" s="179">
        <f>V17+W17</f>
        <v>9400</v>
      </c>
      <c r="Y17" s="179">
        <v>0</v>
      </c>
      <c r="Z17" s="179">
        <f>X17+Y17</f>
        <v>9400</v>
      </c>
      <c r="AA17" s="175"/>
    </row>
    <row r="18" spans="1:26" ht="12.75" hidden="1" outlineLevel="1">
      <c r="A18" s="136" t="s">
        <v>1162</v>
      </c>
      <c r="C18" s="137" t="s">
        <v>1163</v>
      </c>
      <c r="D18" s="137" t="s">
        <v>1164</v>
      </c>
      <c r="E18" s="136">
        <v>0</v>
      </c>
      <c r="F18" s="136">
        <v>0</v>
      </c>
      <c r="G18" s="137">
        <f>E18+F18</f>
        <v>0</v>
      </c>
      <c r="H18" s="136">
        <v>32392.05</v>
      </c>
      <c r="I18" s="136">
        <v>0</v>
      </c>
      <c r="J18" s="136">
        <v>0</v>
      </c>
      <c r="K18" s="136">
        <v>0</v>
      </c>
      <c r="L18" s="136">
        <f>J18+I18+K18</f>
        <v>0</v>
      </c>
      <c r="M18" s="136">
        <v>0</v>
      </c>
      <c r="N18" s="136">
        <v>0</v>
      </c>
      <c r="O18" s="136">
        <v>0</v>
      </c>
      <c r="P18" s="136">
        <f>M18+N18+O18</f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>Q18+R18+S18+T18</f>
        <v>0</v>
      </c>
      <c r="V18" s="137">
        <f>G18+H18+L18+P18+U18</f>
        <v>32392.05</v>
      </c>
      <c r="W18" s="136">
        <v>0</v>
      </c>
      <c r="X18" s="136">
        <f>V18+W18</f>
        <v>32392.05</v>
      </c>
      <c r="Y18" s="137">
        <v>0</v>
      </c>
      <c r="Z18" s="136">
        <f>X18+Y18</f>
        <v>32392.05</v>
      </c>
    </row>
    <row r="19" spans="1:27" ht="12.75" collapsed="1">
      <c r="A19" s="175" t="s">
        <v>1165</v>
      </c>
      <c r="B19" s="176"/>
      <c r="C19" s="175" t="s">
        <v>1166</v>
      </c>
      <c r="D19" s="177"/>
      <c r="E19" s="156">
        <v>0</v>
      </c>
      <c r="F19" s="156">
        <v>0</v>
      </c>
      <c r="G19" s="179">
        <f>E19+F19</f>
        <v>0</v>
      </c>
      <c r="H19" s="179">
        <v>32392.05</v>
      </c>
      <c r="I19" s="179">
        <v>0</v>
      </c>
      <c r="J19" s="179">
        <v>0</v>
      </c>
      <c r="K19" s="179">
        <v>0</v>
      </c>
      <c r="L19" s="179">
        <f>J19+I19+K19</f>
        <v>0</v>
      </c>
      <c r="M19" s="179">
        <v>0</v>
      </c>
      <c r="N19" s="179">
        <v>0</v>
      </c>
      <c r="O19" s="179">
        <v>0</v>
      </c>
      <c r="P19" s="179">
        <f>M19+N19+O19</f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f>Q19+R19+S19+T19</f>
        <v>0</v>
      </c>
      <c r="V19" s="179">
        <f>G19+H19+L19+P19+U19</f>
        <v>32392.05</v>
      </c>
      <c r="W19" s="179">
        <v>0</v>
      </c>
      <c r="X19" s="179">
        <f>V19+W19</f>
        <v>32392.05</v>
      </c>
      <c r="Y19" s="179">
        <v>0</v>
      </c>
      <c r="Z19" s="179">
        <f>X19+Y19</f>
        <v>32392.05</v>
      </c>
      <c r="AA19" s="175"/>
    </row>
    <row r="20" spans="1:27" ht="12.75">
      <c r="A20" s="175"/>
      <c r="B20" s="176"/>
      <c r="C20" s="175" t="s">
        <v>1167</v>
      </c>
      <c r="D20" s="177"/>
      <c r="E20" s="156"/>
      <c r="F20" s="156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5"/>
    </row>
    <row r="21" spans="1:27" ht="12.75">
      <c r="A21" s="175"/>
      <c r="B21" s="176"/>
      <c r="C21" s="175" t="s">
        <v>1168</v>
      </c>
      <c r="D21" s="177"/>
      <c r="E21" s="156">
        <v>0</v>
      </c>
      <c r="F21" s="156">
        <v>517619671.79</v>
      </c>
      <c r="G21" s="179">
        <f aca="true" t="shared" si="1" ref="G21:G29">E21+F21</f>
        <v>517619671.79</v>
      </c>
      <c r="H21" s="179">
        <v>0</v>
      </c>
      <c r="I21" s="179">
        <v>0</v>
      </c>
      <c r="J21" s="179">
        <v>0</v>
      </c>
      <c r="K21" s="179">
        <v>0</v>
      </c>
      <c r="L21" s="179">
        <f aca="true" t="shared" si="2" ref="L21:L29">J21+I21+K21</f>
        <v>0</v>
      </c>
      <c r="M21" s="179">
        <v>0</v>
      </c>
      <c r="N21" s="179">
        <v>0</v>
      </c>
      <c r="O21" s="179">
        <v>0</v>
      </c>
      <c r="P21" s="179">
        <f aca="true" t="shared" si="3" ref="P21:P29">M21+N21+O21</f>
        <v>0</v>
      </c>
      <c r="Q21" s="179">
        <v>0</v>
      </c>
      <c r="R21" s="179">
        <v>0</v>
      </c>
      <c r="S21" s="179">
        <v>0</v>
      </c>
      <c r="T21" s="179">
        <v>0</v>
      </c>
      <c r="U21" s="179">
        <f aca="true" t="shared" si="4" ref="U21:U29">Q21+R21+S21+T21</f>
        <v>0</v>
      </c>
      <c r="V21" s="179">
        <f aca="true" t="shared" si="5" ref="V21:V29">G21+H21+L21+P21+U21</f>
        <v>517619671.79</v>
      </c>
      <c r="W21" s="179">
        <v>0</v>
      </c>
      <c r="X21" s="179">
        <f aca="true" t="shared" si="6" ref="X21:X29">V21+W21</f>
        <v>517619671.79</v>
      </c>
      <c r="Y21" s="179">
        <v>0</v>
      </c>
      <c r="Z21" s="179">
        <f aca="true" t="shared" si="7" ref="Z21:Z29">X21+Y21</f>
        <v>517619671.79</v>
      </c>
      <c r="AA21" s="175"/>
    </row>
    <row r="22" spans="1:27" ht="12.75">
      <c r="A22" s="175"/>
      <c r="B22" s="176"/>
      <c r="C22" s="175" t="s">
        <v>1169</v>
      </c>
      <c r="D22" s="177"/>
      <c r="E22" s="156">
        <v>0</v>
      </c>
      <c r="F22" s="156">
        <v>0</v>
      </c>
      <c r="G22" s="179">
        <f t="shared" si="1"/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f t="shared" si="2"/>
        <v>0</v>
      </c>
      <c r="M22" s="179">
        <v>0</v>
      </c>
      <c r="N22" s="179">
        <v>0</v>
      </c>
      <c r="O22" s="179">
        <v>0</v>
      </c>
      <c r="P22" s="179">
        <f t="shared" si="3"/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f t="shared" si="4"/>
        <v>0</v>
      </c>
      <c r="V22" s="179">
        <f t="shared" si="5"/>
        <v>0</v>
      </c>
      <c r="W22" s="179">
        <v>0</v>
      </c>
      <c r="X22" s="179">
        <f t="shared" si="6"/>
        <v>0</v>
      </c>
      <c r="Y22" s="179">
        <v>0</v>
      </c>
      <c r="Z22" s="179">
        <f t="shared" si="7"/>
        <v>0</v>
      </c>
      <c r="AA22" s="175"/>
    </row>
    <row r="23" spans="1:27" ht="12.75">
      <c r="A23" s="175"/>
      <c r="B23" s="176"/>
      <c r="C23" s="175" t="s">
        <v>1170</v>
      </c>
      <c r="D23" s="177"/>
      <c r="E23" s="156">
        <v>0</v>
      </c>
      <c r="F23" s="156">
        <v>0</v>
      </c>
      <c r="G23" s="179">
        <f t="shared" si="1"/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f t="shared" si="2"/>
        <v>0</v>
      </c>
      <c r="M23" s="179">
        <v>0</v>
      </c>
      <c r="N23" s="179">
        <v>0</v>
      </c>
      <c r="O23" s="179">
        <v>0</v>
      </c>
      <c r="P23" s="179">
        <f t="shared" si="3"/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f t="shared" si="4"/>
        <v>0</v>
      </c>
      <c r="V23" s="179">
        <f t="shared" si="5"/>
        <v>0</v>
      </c>
      <c r="W23" s="179">
        <v>0</v>
      </c>
      <c r="X23" s="179">
        <f t="shared" si="6"/>
        <v>0</v>
      </c>
      <c r="Y23" s="179">
        <v>0</v>
      </c>
      <c r="Z23" s="179">
        <f t="shared" si="7"/>
        <v>0</v>
      </c>
      <c r="AA23" s="175"/>
    </row>
    <row r="24" spans="1:27" ht="12.75">
      <c r="A24" s="175" t="s">
        <v>1171</v>
      </c>
      <c r="B24" s="176"/>
      <c r="C24" s="175" t="s">
        <v>1172</v>
      </c>
      <c r="D24" s="177"/>
      <c r="E24" s="156">
        <v>0</v>
      </c>
      <c r="F24" s="156">
        <v>0</v>
      </c>
      <c r="G24" s="179">
        <f t="shared" si="1"/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f t="shared" si="2"/>
        <v>0</v>
      </c>
      <c r="M24" s="179">
        <v>0</v>
      </c>
      <c r="N24" s="179">
        <v>0</v>
      </c>
      <c r="O24" s="179">
        <v>0</v>
      </c>
      <c r="P24" s="179">
        <f t="shared" si="3"/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f t="shared" si="4"/>
        <v>0</v>
      </c>
      <c r="V24" s="179">
        <f t="shared" si="5"/>
        <v>0</v>
      </c>
      <c r="W24" s="179">
        <v>0</v>
      </c>
      <c r="X24" s="179">
        <f t="shared" si="6"/>
        <v>0</v>
      </c>
      <c r="Y24" s="179">
        <v>0</v>
      </c>
      <c r="Z24" s="179">
        <f t="shared" si="7"/>
        <v>0</v>
      </c>
      <c r="AA24" s="175"/>
    </row>
    <row r="25" spans="1:27" ht="12.75">
      <c r="A25" s="175"/>
      <c r="B25" s="176"/>
      <c r="C25" s="175" t="s">
        <v>1173</v>
      </c>
      <c r="D25" s="177"/>
      <c r="E25" s="156">
        <v>0</v>
      </c>
      <c r="F25" s="156">
        <v>0</v>
      </c>
      <c r="G25" s="179">
        <f t="shared" si="1"/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f t="shared" si="2"/>
        <v>0</v>
      </c>
      <c r="M25" s="179">
        <v>0</v>
      </c>
      <c r="N25" s="179">
        <v>0</v>
      </c>
      <c r="O25" s="179">
        <v>0</v>
      </c>
      <c r="P25" s="179">
        <f t="shared" si="3"/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f t="shared" si="4"/>
        <v>0</v>
      </c>
      <c r="V25" s="179">
        <f t="shared" si="5"/>
        <v>0</v>
      </c>
      <c r="W25" s="179">
        <v>0</v>
      </c>
      <c r="X25" s="179">
        <f t="shared" si="6"/>
        <v>0</v>
      </c>
      <c r="Y25" s="179">
        <v>0</v>
      </c>
      <c r="Z25" s="179">
        <f t="shared" si="7"/>
        <v>0</v>
      </c>
      <c r="AA25" s="175"/>
    </row>
    <row r="26" spans="1:27" ht="12.75">
      <c r="A26" s="175" t="s">
        <v>1174</v>
      </c>
      <c r="B26" s="176"/>
      <c r="C26" s="175" t="s">
        <v>713</v>
      </c>
      <c r="D26" s="177"/>
      <c r="E26" s="156">
        <v>0</v>
      </c>
      <c r="F26" s="156">
        <v>0</v>
      </c>
      <c r="G26" s="179">
        <f t="shared" si="1"/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f t="shared" si="2"/>
        <v>0</v>
      </c>
      <c r="M26" s="179">
        <v>0</v>
      </c>
      <c r="N26" s="179">
        <v>0</v>
      </c>
      <c r="O26" s="179">
        <v>0</v>
      </c>
      <c r="P26" s="179">
        <f t="shared" si="3"/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f t="shared" si="4"/>
        <v>0</v>
      </c>
      <c r="V26" s="179">
        <f t="shared" si="5"/>
        <v>0</v>
      </c>
      <c r="W26" s="179">
        <v>0</v>
      </c>
      <c r="X26" s="179">
        <f t="shared" si="6"/>
        <v>0</v>
      </c>
      <c r="Y26" s="179">
        <v>0</v>
      </c>
      <c r="Z26" s="179">
        <f t="shared" si="7"/>
        <v>0</v>
      </c>
      <c r="AA26" s="175"/>
    </row>
    <row r="27" spans="1:27" ht="12.75">
      <c r="A27" s="175" t="s">
        <v>1175</v>
      </c>
      <c r="B27" s="176"/>
      <c r="C27" s="175" t="s">
        <v>714</v>
      </c>
      <c r="D27" s="177"/>
      <c r="E27" s="156">
        <v>0</v>
      </c>
      <c r="F27" s="156">
        <v>0</v>
      </c>
      <c r="G27" s="179">
        <f t="shared" si="1"/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f t="shared" si="2"/>
        <v>0</v>
      </c>
      <c r="M27" s="179">
        <v>0</v>
      </c>
      <c r="N27" s="179">
        <v>0</v>
      </c>
      <c r="O27" s="179">
        <v>0</v>
      </c>
      <c r="P27" s="179">
        <f t="shared" si="3"/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f t="shared" si="4"/>
        <v>0</v>
      </c>
      <c r="V27" s="179">
        <f t="shared" si="5"/>
        <v>0</v>
      </c>
      <c r="W27" s="179">
        <v>0</v>
      </c>
      <c r="X27" s="179">
        <f t="shared" si="6"/>
        <v>0</v>
      </c>
      <c r="Y27" s="179">
        <v>0</v>
      </c>
      <c r="Z27" s="179">
        <f t="shared" si="7"/>
        <v>0</v>
      </c>
      <c r="AA27" s="175"/>
    </row>
    <row r="28" spans="1:26" ht="12.75" hidden="1" outlineLevel="1">
      <c r="A28" s="136" t="s">
        <v>1176</v>
      </c>
      <c r="C28" s="137" t="s">
        <v>1177</v>
      </c>
      <c r="D28" s="137" t="s">
        <v>1178</v>
      </c>
      <c r="E28" s="136">
        <v>0</v>
      </c>
      <c r="F28" s="136">
        <v>0</v>
      </c>
      <c r="G28" s="137">
        <f t="shared" si="1"/>
        <v>0</v>
      </c>
      <c r="H28" s="136">
        <v>-3738.57</v>
      </c>
      <c r="I28" s="136">
        <v>0</v>
      </c>
      <c r="J28" s="136">
        <v>0</v>
      </c>
      <c r="K28" s="136">
        <v>0</v>
      </c>
      <c r="L28" s="136">
        <f t="shared" si="2"/>
        <v>0</v>
      </c>
      <c r="M28" s="136">
        <v>0</v>
      </c>
      <c r="N28" s="136">
        <v>0</v>
      </c>
      <c r="O28" s="136">
        <v>0</v>
      </c>
      <c r="P28" s="136">
        <f t="shared" si="3"/>
        <v>0</v>
      </c>
      <c r="Q28" s="137">
        <v>0</v>
      </c>
      <c r="R28" s="137">
        <v>0</v>
      </c>
      <c r="S28" s="137">
        <v>0</v>
      </c>
      <c r="T28" s="137">
        <v>0</v>
      </c>
      <c r="U28" s="137">
        <f t="shared" si="4"/>
        <v>0</v>
      </c>
      <c r="V28" s="137">
        <f t="shared" si="5"/>
        <v>-3738.57</v>
      </c>
      <c r="W28" s="136">
        <v>0</v>
      </c>
      <c r="X28" s="136">
        <f t="shared" si="6"/>
        <v>-3738.57</v>
      </c>
      <c r="Y28" s="137">
        <v>0</v>
      </c>
      <c r="Z28" s="136">
        <f t="shared" si="7"/>
        <v>-3738.57</v>
      </c>
    </row>
    <row r="29" spans="1:27" ht="12.75" collapsed="1">
      <c r="A29" s="137" t="s">
        <v>1179</v>
      </c>
      <c r="B29" s="176"/>
      <c r="C29" s="175" t="s">
        <v>1180</v>
      </c>
      <c r="D29" s="177"/>
      <c r="E29" s="156">
        <v>0</v>
      </c>
      <c r="F29" s="156">
        <v>0</v>
      </c>
      <c r="G29" s="179">
        <f t="shared" si="1"/>
        <v>0</v>
      </c>
      <c r="H29" s="179">
        <v>-3738.57</v>
      </c>
      <c r="I29" s="179">
        <v>0</v>
      </c>
      <c r="J29" s="179">
        <v>0</v>
      </c>
      <c r="K29" s="179">
        <v>0</v>
      </c>
      <c r="L29" s="179">
        <f t="shared" si="2"/>
        <v>0</v>
      </c>
      <c r="M29" s="179">
        <v>0</v>
      </c>
      <c r="N29" s="179">
        <v>0</v>
      </c>
      <c r="O29" s="179">
        <v>0</v>
      </c>
      <c r="P29" s="179">
        <f t="shared" si="3"/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f t="shared" si="4"/>
        <v>0</v>
      </c>
      <c r="V29" s="179">
        <f t="shared" si="5"/>
        <v>-3738.57</v>
      </c>
      <c r="W29" s="179">
        <v>0</v>
      </c>
      <c r="X29" s="179">
        <f t="shared" si="6"/>
        <v>-3738.57</v>
      </c>
      <c r="Y29" s="179">
        <v>0</v>
      </c>
      <c r="Z29" s="179">
        <f t="shared" si="7"/>
        <v>-3738.57</v>
      </c>
      <c r="AA29" s="137"/>
    </row>
    <row r="30" spans="1:29" ht="15.75">
      <c r="A30" s="184"/>
      <c r="B30" s="181"/>
      <c r="C30" s="174" t="s">
        <v>1181</v>
      </c>
      <c r="D30" s="65"/>
      <c r="E30" s="117">
        <f aca="true" t="shared" si="8" ref="E30:T30">+E13+E15+E16+E17+E19+E21+E22+E23+E24+E25+E26+E27+E29</f>
        <v>0</v>
      </c>
      <c r="F30" s="117">
        <f t="shared" si="8"/>
        <v>517619671.79</v>
      </c>
      <c r="G30" s="183">
        <f t="shared" si="8"/>
        <v>517619671.79</v>
      </c>
      <c r="H30" s="183">
        <f t="shared" si="8"/>
        <v>177379.93999999997</v>
      </c>
      <c r="I30" s="183">
        <f t="shared" si="8"/>
        <v>0</v>
      </c>
      <c r="J30" s="183">
        <f t="shared" si="8"/>
        <v>0</v>
      </c>
      <c r="K30" s="183">
        <f t="shared" si="8"/>
        <v>0</v>
      </c>
      <c r="L30" s="183">
        <f t="shared" si="8"/>
        <v>0</v>
      </c>
      <c r="M30" s="183">
        <f t="shared" si="8"/>
        <v>0</v>
      </c>
      <c r="N30" s="183">
        <f t="shared" si="8"/>
        <v>0</v>
      </c>
      <c r="O30" s="183">
        <f t="shared" si="8"/>
        <v>0</v>
      </c>
      <c r="P30" s="183">
        <f t="shared" si="8"/>
        <v>0</v>
      </c>
      <c r="Q30" s="183">
        <f t="shared" si="8"/>
        <v>0</v>
      </c>
      <c r="R30" s="183">
        <f t="shared" si="8"/>
        <v>0</v>
      </c>
      <c r="S30" s="183">
        <f t="shared" si="8"/>
        <v>0</v>
      </c>
      <c r="T30" s="183">
        <f t="shared" si="8"/>
        <v>0</v>
      </c>
      <c r="U30" s="183">
        <f>+U13+U19+U21+U22+U23+U24+U25+U26+U27+U29</f>
        <v>0</v>
      </c>
      <c r="V30" s="183">
        <f>+V13+V15+V16+V17+V19+V21+V22+V23+V24+V25+V26+V27+V29</f>
        <v>517797051.73</v>
      </c>
      <c r="W30" s="183">
        <f>+W13+W15+W16+W17+W19+W21+W22+W23+W24+W25+W26+W27+W29</f>
        <v>0</v>
      </c>
      <c r="X30" s="183">
        <f>+X13+X15+X16+X17+X19+X21+X22+X23+X24+X25+X26+X27+X29</f>
        <v>517797051.73</v>
      </c>
      <c r="Y30" s="183">
        <f>+Y13+Y15+Y16+Y17+Y19+Y21+Y22+Y23+Y24+Y25+Y26+Y27+Y29</f>
        <v>0</v>
      </c>
      <c r="Z30" s="183">
        <f>+Z13+Z15+Z16+Z17+Z19+Z21+Z22+Z23+Z24+Z25+Z26+Z27+Z29</f>
        <v>517797051.73</v>
      </c>
      <c r="AA30" s="185"/>
      <c r="AB30" s="186"/>
      <c r="AC30" s="186"/>
    </row>
    <row r="31" spans="2:26" ht="12.75">
      <c r="B31" s="176"/>
      <c r="C31" s="175"/>
      <c r="D31" s="177"/>
      <c r="E31" s="156"/>
      <c r="F31" s="156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7" ht="15">
      <c r="A32" s="173"/>
      <c r="B32" s="181" t="s">
        <v>715</v>
      </c>
      <c r="C32" s="182"/>
      <c r="D32" s="76"/>
      <c r="E32" s="156"/>
      <c r="F32" s="156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3"/>
    </row>
    <row r="33" spans="1:26" ht="12.75" hidden="1" outlineLevel="1">
      <c r="A33" s="136" t="s">
        <v>1182</v>
      </c>
      <c r="C33" s="137" t="s">
        <v>1183</v>
      </c>
      <c r="D33" s="137" t="s">
        <v>1184</v>
      </c>
      <c r="E33" s="136">
        <v>0</v>
      </c>
      <c r="F33" s="136">
        <v>151633.67</v>
      </c>
      <c r="G33" s="137">
        <f aca="true" t="shared" si="9" ref="G33:G96">E33+F33</f>
        <v>151633.67</v>
      </c>
      <c r="H33" s="136">
        <v>0</v>
      </c>
      <c r="I33" s="136">
        <v>0</v>
      </c>
      <c r="J33" s="136">
        <v>0</v>
      </c>
      <c r="K33" s="136">
        <v>0</v>
      </c>
      <c r="L33" s="136">
        <f aca="true" t="shared" si="10" ref="L33:L96">J33+I33+K33</f>
        <v>0</v>
      </c>
      <c r="M33" s="136">
        <v>0</v>
      </c>
      <c r="N33" s="136">
        <v>0</v>
      </c>
      <c r="O33" s="136">
        <v>0</v>
      </c>
      <c r="P33" s="136">
        <f aca="true" t="shared" si="11" ref="P33:P96">M33+N33+O33</f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f aca="true" t="shared" si="12" ref="U33:U96">Q33+R33+S33+T33</f>
        <v>0</v>
      </c>
      <c r="V33" s="137">
        <f aca="true" t="shared" si="13" ref="V33:V96">G33+H33+L33+P33+U33</f>
        <v>151633.67</v>
      </c>
      <c r="W33" s="136">
        <v>0</v>
      </c>
      <c r="X33" s="136">
        <f aca="true" t="shared" si="14" ref="X33:X96">V33+W33</f>
        <v>151633.67</v>
      </c>
      <c r="Y33" s="137">
        <v>0</v>
      </c>
      <c r="Z33" s="136">
        <f aca="true" t="shared" si="15" ref="Z33:Z96">X33+Y33</f>
        <v>151633.67</v>
      </c>
    </row>
    <row r="34" spans="1:26" ht="12.75" hidden="1" outlineLevel="1">
      <c r="A34" s="136" t="s">
        <v>1185</v>
      </c>
      <c r="C34" s="137" t="s">
        <v>1186</v>
      </c>
      <c r="D34" s="137" t="s">
        <v>1187</v>
      </c>
      <c r="E34" s="136">
        <v>0</v>
      </c>
      <c r="F34" s="136">
        <v>307991.3</v>
      </c>
      <c r="G34" s="137">
        <f t="shared" si="9"/>
        <v>307991.3</v>
      </c>
      <c r="H34" s="136">
        <v>11812.5</v>
      </c>
      <c r="I34" s="136">
        <v>0</v>
      </c>
      <c r="J34" s="136">
        <v>0</v>
      </c>
      <c r="K34" s="136">
        <v>0</v>
      </c>
      <c r="L34" s="136">
        <f t="shared" si="10"/>
        <v>0</v>
      </c>
      <c r="M34" s="136">
        <v>0</v>
      </c>
      <c r="N34" s="136">
        <v>0</v>
      </c>
      <c r="O34" s="136">
        <v>0</v>
      </c>
      <c r="P34" s="136">
        <f t="shared" si="11"/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f t="shared" si="12"/>
        <v>0</v>
      </c>
      <c r="V34" s="137">
        <f t="shared" si="13"/>
        <v>319803.8</v>
      </c>
      <c r="W34" s="136">
        <v>0</v>
      </c>
      <c r="X34" s="136">
        <f t="shared" si="14"/>
        <v>319803.8</v>
      </c>
      <c r="Y34" s="137">
        <v>0</v>
      </c>
      <c r="Z34" s="136">
        <f t="shared" si="15"/>
        <v>319803.8</v>
      </c>
    </row>
    <row r="35" spans="1:26" ht="12.75" hidden="1" outlineLevel="1">
      <c r="A35" s="136" t="s">
        <v>1188</v>
      </c>
      <c r="C35" s="137" t="s">
        <v>1189</v>
      </c>
      <c r="D35" s="137" t="s">
        <v>1190</v>
      </c>
      <c r="E35" s="136">
        <v>0</v>
      </c>
      <c r="F35" s="136">
        <v>15042337.5</v>
      </c>
      <c r="G35" s="137">
        <f t="shared" si="9"/>
        <v>15042337.5</v>
      </c>
      <c r="H35" s="136">
        <v>0</v>
      </c>
      <c r="I35" s="136">
        <v>0</v>
      </c>
      <c r="J35" s="136">
        <v>0</v>
      </c>
      <c r="K35" s="136">
        <v>0</v>
      </c>
      <c r="L35" s="136">
        <f t="shared" si="10"/>
        <v>0</v>
      </c>
      <c r="M35" s="136">
        <v>0</v>
      </c>
      <c r="N35" s="136">
        <v>0</v>
      </c>
      <c r="O35" s="136">
        <v>0</v>
      </c>
      <c r="P35" s="136">
        <f t="shared" si="11"/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f t="shared" si="12"/>
        <v>0</v>
      </c>
      <c r="V35" s="137">
        <f t="shared" si="13"/>
        <v>15042337.5</v>
      </c>
      <c r="W35" s="136">
        <v>0</v>
      </c>
      <c r="X35" s="136">
        <f t="shared" si="14"/>
        <v>15042337.5</v>
      </c>
      <c r="Y35" s="137">
        <v>0</v>
      </c>
      <c r="Z35" s="136">
        <f t="shared" si="15"/>
        <v>15042337.5</v>
      </c>
    </row>
    <row r="36" spans="1:26" ht="12.75" hidden="1" outlineLevel="1">
      <c r="A36" s="136" t="s">
        <v>1191</v>
      </c>
      <c r="C36" s="137" t="s">
        <v>1192</v>
      </c>
      <c r="D36" s="137" t="s">
        <v>1193</v>
      </c>
      <c r="E36" s="136">
        <v>0</v>
      </c>
      <c r="F36" s="136">
        <v>7444.777</v>
      </c>
      <c r="G36" s="137">
        <f t="shared" si="9"/>
        <v>7444.777</v>
      </c>
      <c r="H36" s="136">
        <v>0</v>
      </c>
      <c r="I36" s="136">
        <v>0</v>
      </c>
      <c r="J36" s="136">
        <v>0</v>
      </c>
      <c r="K36" s="136">
        <v>0</v>
      </c>
      <c r="L36" s="136">
        <f t="shared" si="10"/>
        <v>0</v>
      </c>
      <c r="M36" s="136">
        <v>0</v>
      </c>
      <c r="N36" s="136">
        <v>0</v>
      </c>
      <c r="O36" s="136">
        <v>0</v>
      </c>
      <c r="P36" s="136">
        <f t="shared" si="11"/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f t="shared" si="12"/>
        <v>0</v>
      </c>
      <c r="V36" s="137">
        <f t="shared" si="13"/>
        <v>7444.777</v>
      </c>
      <c r="W36" s="136">
        <v>0</v>
      </c>
      <c r="X36" s="136">
        <f t="shared" si="14"/>
        <v>7444.777</v>
      </c>
      <c r="Y36" s="137">
        <v>0</v>
      </c>
      <c r="Z36" s="136">
        <f t="shared" si="15"/>
        <v>7444.777</v>
      </c>
    </row>
    <row r="37" spans="1:26" ht="12.75" hidden="1" outlineLevel="1">
      <c r="A37" s="136" t="s">
        <v>1194</v>
      </c>
      <c r="C37" s="137" t="s">
        <v>1195</v>
      </c>
      <c r="D37" s="137" t="s">
        <v>1196</v>
      </c>
      <c r="E37" s="136">
        <v>109519.96</v>
      </c>
      <c r="F37" s="136">
        <v>25469970.074</v>
      </c>
      <c r="G37" s="137">
        <f t="shared" si="9"/>
        <v>25579490.034</v>
      </c>
      <c r="H37" s="136">
        <v>0</v>
      </c>
      <c r="I37" s="136">
        <v>0</v>
      </c>
      <c r="J37" s="136">
        <v>0</v>
      </c>
      <c r="K37" s="136">
        <v>0</v>
      </c>
      <c r="L37" s="136">
        <f t="shared" si="10"/>
        <v>0</v>
      </c>
      <c r="M37" s="136">
        <v>0</v>
      </c>
      <c r="N37" s="136">
        <v>0</v>
      </c>
      <c r="O37" s="136">
        <v>0</v>
      </c>
      <c r="P37" s="136">
        <f t="shared" si="11"/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f t="shared" si="12"/>
        <v>0</v>
      </c>
      <c r="V37" s="137">
        <f t="shared" si="13"/>
        <v>25579490.034</v>
      </c>
      <c r="W37" s="136">
        <v>0</v>
      </c>
      <c r="X37" s="136">
        <f t="shared" si="14"/>
        <v>25579490.034</v>
      </c>
      <c r="Y37" s="137">
        <v>0</v>
      </c>
      <c r="Z37" s="136">
        <f t="shared" si="15"/>
        <v>25579490.034</v>
      </c>
    </row>
    <row r="38" spans="1:26" ht="12.75" hidden="1" outlineLevel="1">
      <c r="A38" s="136" t="s">
        <v>1197</v>
      </c>
      <c r="C38" s="137" t="s">
        <v>1198</v>
      </c>
      <c r="D38" s="137" t="s">
        <v>1199</v>
      </c>
      <c r="E38" s="136">
        <v>0</v>
      </c>
      <c r="F38" s="136">
        <v>74132152.493</v>
      </c>
      <c r="G38" s="137">
        <f t="shared" si="9"/>
        <v>74132152.493</v>
      </c>
      <c r="H38" s="136">
        <v>194162.211</v>
      </c>
      <c r="I38" s="136">
        <v>0</v>
      </c>
      <c r="J38" s="136">
        <v>0</v>
      </c>
      <c r="K38" s="136">
        <v>0</v>
      </c>
      <c r="L38" s="136">
        <f t="shared" si="10"/>
        <v>0</v>
      </c>
      <c r="M38" s="136">
        <v>0</v>
      </c>
      <c r="N38" s="136">
        <v>0</v>
      </c>
      <c r="O38" s="136">
        <v>0</v>
      </c>
      <c r="P38" s="136">
        <f t="shared" si="11"/>
        <v>0</v>
      </c>
      <c r="Q38" s="137">
        <v>100</v>
      </c>
      <c r="R38" s="137">
        <v>0</v>
      </c>
      <c r="S38" s="137">
        <v>0</v>
      </c>
      <c r="T38" s="137">
        <v>0</v>
      </c>
      <c r="U38" s="137">
        <f t="shared" si="12"/>
        <v>100</v>
      </c>
      <c r="V38" s="137">
        <f t="shared" si="13"/>
        <v>74326414.704</v>
      </c>
      <c r="W38" s="136">
        <v>0</v>
      </c>
      <c r="X38" s="136">
        <f t="shared" si="14"/>
        <v>74326414.704</v>
      </c>
      <c r="Y38" s="137">
        <v>0</v>
      </c>
      <c r="Z38" s="136">
        <f t="shared" si="15"/>
        <v>74326414.704</v>
      </c>
    </row>
    <row r="39" spans="1:26" ht="12.75" hidden="1" outlineLevel="1">
      <c r="A39" s="136" t="s">
        <v>1200</v>
      </c>
      <c r="C39" s="137" t="s">
        <v>1201</v>
      </c>
      <c r="D39" s="137" t="s">
        <v>1202</v>
      </c>
      <c r="E39" s="136">
        <v>0</v>
      </c>
      <c r="F39" s="136">
        <v>0</v>
      </c>
      <c r="G39" s="137">
        <f t="shared" si="9"/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f t="shared" si="10"/>
        <v>0</v>
      </c>
      <c r="M39" s="136">
        <v>0</v>
      </c>
      <c r="N39" s="136">
        <v>0</v>
      </c>
      <c r="O39" s="136">
        <v>0</v>
      </c>
      <c r="P39" s="136">
        <f t="shared" si="11"/>
        <v>0</v>
      </c>
      <c r="Q39" s="137">
        <v>-64798</v>
      </c>
      <c r="R39" s="137">
        <v>0</v>
      </c>
      <c r="S39" s="137">
        <v>0</v>
      </c>
      <c r="T39" s="137">
        <v>0</v>
      </c>
      <c r="U39" s="137">
        <f t="shared" si="12"/>
        <v>-64798</v>
      </c>
      <c r="V39" s="137">
        <f t="shared" si="13"/>
        <v>-64798</v>
      </c>
      <c r="W39" s="136">
        <v>0</v>
      </c>
      <c r="X39" s="136">
        <f t="shared" si="14"/>
        <v>-64798</v>
      </c>
      <c r="Y39" s="137">
        <v>0</v>
      </c>
      <c r="Z39" s="136">
        <f t="shared" si="15"/>
        <v>-64798</v>
      </c>
    </row>
    <row r="40" spans="1:26" ht="12.75" hidden="1" outlineLevel="1">
      <c r="A40" s="136" t="s">
        <v>1203</v>
      </c>
      <c r="C40" s="137" t="s">
        <v>1204</v>
      </c>
      <c r="D40" s="137" t="s">
        <v>1205</v>
      </c>
      <c r="E40" s="136">
        <v>0</v>
      </c>
      <c r="F40" s="136">
        <v>30927896.798</v>
      </c>
      <c r="G40" s="137">
        <f t="shared" si="9"/>
        <v>30927896.798</v>
      </c>
      <c r="H40" s="136">
        <v>3437.525</v>
      </c>
      <c r="I40" s="136">
        <v>0</v>
      </c>
      <c r="J40" s="136">
        <v>0</v>
      </c>
      <c r="K40" s="136">
        <v>0</v>
      </c>
      <c r="L40" s="136">
        <f t="shared" si="10"/>
        <v>0</v>
      </c>
      <c r="M40" s="136">
        <v>0</v>
      </c>
      <c r="N40" s="136">
        <v>0</v>
      </c>
      <c r="O40" s="136">
        <v>0</v>
      </c>
      <c r="P40" s="136">
        <f t="shared" si="11"/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f t="shared" si="12"/>
        <v>0</v>
      </c>
      <c r="V40" s="137">
        <f t="shared" si="13"/>
        <v>30931334.323</v>
      </c>
      <c r="W40" s="136">
        <v>0</v>
      </c>
      <c r="X40" s="136">
        <f t="shared" si="14"/>
        <v>30931334.323</v>
      </c>
      <c r="Y40" s="137">
        <v>0</v>
      </c>
      <c r="Z40" s="136">
        <f t="shared" si="15"/>
        <v>30931334.323</v>
      </c>
    </row>
    <row r="41" spans="1:26" ht="12.75" hidden="1" outlineLevel="1">
      <c r="A41" s="136" t="s">
        <v>1206</v>
      </c>
      <c r="C41" s="137" t="s">
        <v>1207</v>
      </c>
      <c r="D41" s="137" t="s">
        <v>1208</v>
      </c>
      <c r="E41" s="136">
        <v>0</v>
      </c>
      <c r="F41" s="136">
        <v>21026513.891</v>
      </c>
      <c r="G41" s="137">
        <f t="shared" si="9"/>
        <v>21026513.891</v>
      </c>
      <c r="H41" s="136">
        <v>576.8</v>
      </c>
      <c r="I41" s="136">
        <v>0</v>
      </c>
      <c r="J41" s="136">
        <v>0</v>
      </c>
      <c r="K41" s="136">
        <v>0</v>
      </c>
      <c r="L41" s="136">
        <f t="shared" si="10"/>
        <v>0</v>
      </c>
      <c r="M41" s="136">
        <v>0</v>
      </c>
      <c r="N41" s="136">
        <v>0</v>
      </c>
      <c r="O41" s="136">
        <v>0</v>
      </c>
      <c r="P41" s="136">
        <f t="shared" si="11"/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f t="shared" si="12"/>
        <v>0</v>
      </c>
      <c r="V41" s="137">
        <f t="shared" si="13"/>
        <v>21027090.691</v>
      </c>
      <c r="W41" s="136">
        <v>0</v>
      </c>
      <c r="X41" s="136">
        <f t="shared" si="14"/>
        <v>21027090.691</v>
      </c>
      <c r="Y41" s="137">
        <v>0</v>
      </c>
      <c r="Z41" s="136">
        <f t="shared" si="15"/>
        <v>21027090.691</v>
      </c>
    </row>
    <row r="42" spans="1:26" ht="12.75" hidden="1" outlineLevel="1">
      <c r="A42" s="136" t="s">
        <v>1209</v>
      </c>
      <c r="C42" s="137" t="s">
        <v>1210</v>
      </c>
      <c r="D42" s="137" t="s">
        <v>1211</v>
      </c>
      <c r="E42" s="136">
        <v>0</v>
      </c>
      <c r="F42" s="136">
        <v>4531911.117</v>
      </c>
      <c r="G42" s="137">
        <f t="shared" si="9"/>
        <v>4531911.117</v>
      </c>
      <c r="H42" s="136">
        <v>0</v>
      </c>
      <c r="I42" s="136">
        <v>0</v>
      </c>
      <c r="J42" s="136">
        <v>0</v>
      </c>
      <c r="K42" s="136">
        <v>0</v>
      </c>
      <c r="L42" s="136">
        <f t="shared" si="10"/>
        <v>0</v>
      </c>
      <c r="M42" s="136">
        <v>0</v>
      </c>
      <c r="N42" s="136">
        <v>0</v>
      </c>
      <c r="O42" s="136">
        <v>0</v>
      </c>
      <c r="P42" s="136">
        <f t="shared" si="11"/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f t="shared" si="12"/>
        <v>0</v>
      </c>
      <c r="V42" s="137">
        <f t="shared" si="13"/>
        <v>4531911.117</v>
      </c>
      <c r="W42" s="136">
        <v>0</v>
      </c>
      <c r="X42" s="136">
        <f t="shared" si="14"/>
        <v>4531911.117</v>
      </c>
      <c r="Y42" s="137">
        <v>0</v>
      </c>
      <c r="Z42" s="136">
        <f t="shared" si="15"/>
        <v>4531911.117</v>
      </c>
    </row>
    <row r="43" spans="1:26" ht="12.75" hidden="1" outlineLevel="1">
      <c r="A43" s="136" t="s">
        <v>1212</v>
      </c>
      <c r="C43" s="137" t="s">
        <v>1213</v>
      </c>
      <c r="D43" s="137" t="s">
        <v>1214</v>
      </c>
      <c r="E43" s="136">
        <v>0</v>
      </c>
      <c r="F43" s="136">
        <v>12708625.025</v>
      </c>
      <c r="G43" s="137">
        <f t="shared" si="9"/>
        <v>12708625.025</v>
      </c>
      <c r="H43" s="136">
        <v>0</v>
      </c>
      <c r="I43" s="136">
        <v>0</v>
      </c>
      <c r="J43" s="136">
        <v>0</v>
      </c>
      <c r="K43" s="136">
        <v>0</v>
      </c>
      <c r="L43" s="136">
        <f t="shared" si="10"/>
        <v>0</v>
      </c>
      <c r="M43" s="136">
        <v>0</v>
      </c>
      <c r="N43" s="136">
        <v>0</v>
      </c>
      <c r="O43" s="136">
        <v>0</v>
      </c>
      <c r="P43" s="136">
        <f t="shared" si="11"/>
        <v>0</v>
      </c>
      <c r="Q43" s="137">
        <v>0</v>
      </c>
      <c r="R43" s="137">
        <v>0</v>
      </c>
      <c r="S43" s="137">
        <v>0</v>
      </c>
      <c r="T43" s="137">
        <v>0</v>
      </c>
      <c r="U43" s="137">
        <f t="shared" si="12"/>
        <v>0</v>
      </c>
      <c r="V43" s="137">
        <f t="shared" si="13"/>
        <v>12708625.025</v>
      </c>
      <c r="W43" s="136">
        <v>0</v>
      </c>
      <c r="X43" s="136">
        <f t="shared" si="14"/>
        <v>12708625.025</v>
      </c>
      <c r="Y43" s="137">
        <v>0</v>
      </c>
      <c r="Z43" s="136">
        <f t="shared" si="15"/>
        <v>12708625.025</v>
      </c>
    </row>
    <row r="44" spans="1:26" ht="12.75" hidden="1" outlineLevel="1">
      <c r="A44" s="136" t="s">
        <v>1215</v>
      </c>
      <c r="C44" s="137" t="s">
        <v>1216</v>
      </c>
      <c r="D44" s="137" t="s">
        <v>1217</v>
      </c>
      <c r="E44" s="136">
        <v>0</v>
      </c>
      <c r="F44" s="136">
        <v>103443.703</v>
      </c>
      <c r="G44" s="137">
        <f t="shared" si="9"/>
        <v>103443.703</v>
      </c>
      <c r="H44" s="136">
        <v>15949.95</v>
      </c>
      <c r="I44" s="136">
        <v>0</v>
      </c>
      <c r="J44" s="136">
        <v>0</v>
      </c>
      <c r="K44" s="136">
        <v>0</v>
      </c>
      <c r="L44" s="136">
        <f t="shared" si="10"/>
        <v>0</v>
      </c>
      <c r="M44" s="136">
        <v>0</v>
      </c>
      <c r="N44" s="136">
        <v>0</v>
      </c>
      <c r="O44" s="136">
        <v>0</v>
      </c>
      <c r="P44" s="136">
        <f t="shared" si="11"/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f t="shared" si="12"/>
        <v>0</v>
      </c>
      <c r="V44" s="137">
        <f t="shared" si="13"/>
        <v>119393.65299999999</v>
      </c>
      <c r="W44" s="136">
        <v>0</v>
      </c>
      <c r="X44" s="136">
        <f t="shared" si="14"/>
        <v>119393.65299999999</v>
      </c>
      <c r="Y44" s="137">
        <v>0</v>
      </c>
      <c r="Z44" s="136">
        <f t="shared" si="15"/>
        <v>119393.65299999999</v>
      </c>
    </row>
    <row r="45" spans="1:26" ht="12.75" hidden="1" outlineLevel="1">
      <c r="A45" s="136" t="s">
        <v>1218</v>
      </c>
      <c r="C45" s="137" t="s">
        <v>1219</v>
      </c>
      <c r="D45" s="137" t="s">
        <v>1220</v>
      </c>
      <c r="E45" s="136">
        <v>2.1</v>
      </c>
      <c r="F45" s="136">
        <v>4986.02</v>
      </c>
      <c r="G45" s="137">
        <f t="shared" si="9"/>
        <v>4988.120000000001</v>
      </c>
      <c r="H45" s="136">
        <v>0</v>
      </c>
      <c r="I45" s="136">
        <v>0</v>
      </c>
      <c r="J45" s="136">
        <v>0</v>
      </c>
      <c r="K45" s="136">
        <v>0</v>
      </c>
      <c r="L45" s="136">
        <f t="shared" si="10"/>
        <v>0</v>
      </c>
      <c r="M45" s="136">
        <v>0</v>
      </c>
      <c r="N45" s="136">
        <v>0</v>
      </c>
      <c r="O45" s="136">
        <v>0</v>
      </c>
      <c r="P45" s="136">
        <f t="shared" si="11"/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f t="shared" si="12"/>
        <v>0</v>
      </c>
      <c r="V45" s="137">
        <f t="shared" si="13"/>
        <v>4988.120000000001</v>
      </c>
      <c r="W45" s="136">
        <v>0</v>
      </c>
      <c r="X45" s="136">
        <f t="shared" si="14"/>
        <v>4988.120000000001</v>
      </c>
      <c r="Y45" s="137">
        <v>0</v>
      </c>
      <c r="Z45" s="136">
        <f t="shared" si="15"/>
        <v>4988.120000000001</v>
      </c>
    </row>
    <row r="46" spans="1:26" ht="12.75" hidden="1" outlineLevel="1">
      <c r="A46" s="136" t="s">
        <v>1221</v>
      </c>
      <c r="C46" s="137" t="s">
        <v>1222</v>
      </c>
      <c r="D46" s="137" t="s">
        <v>1223</v>
      </c>
      <c r="E46" s="136">
        <v>1445.17</v>
      </c>
      <c r="F46" s="136">
        <v>1486944.75</v>
      </c>
      <c r="G46" s="137">
        <f t="shared" si="9"/>
        <v>1488389.92</v>
      </c>
      <c r="H46" s="136">
        <v>979.33</v>
      </c>
      <c r="I46" s="136">
        <v>0</v>
      </c>
      <c r="J46" s="136">
        <v>0</v>
      </c>
      <c r="K46" s="136">
        <v>0</v>
      </c>
      <c r="L46" s="136">
        <f t="shared" si="10"/>
        <v>0</v>
      </c>
      <c r="M46" s="136">
        <v>0</v>
      </c>
      <c r="N46" s="136">
        <v>0</v>
      </c>
      <c r="O46" s="136">
        <v>0</v>
      </c>
      <c r="P46" s="136">
        <f t="shared" si="11"/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f t="shared" si="12"/>
        <v>0</v>
      </c>
      <c r="V46" s="137">
        <f t="shared" si="13"/>
        <v>1489369.25</v>
      </c>
      <c r="W46" s="136">
        <v>0</v>
      </c>
      <c r="X46" s="136">
        <f t="shared" si="14"/>
        <v>1489369.25</v>
      </c>
      <c r="Y46" s="137">
        <v>0</v>
      </c>
      <c r="Z46" s="136">
        <f t="shared" si="15"/>
        <v>1489369.25</v>
      </c>
    </row>
    <row r="47" spans="1:26" ht="12.75" hidden="1" outlineLevel="1">
      <c r="A47" s="136" t="s">
        <v>1224</v>
      </c>
      <c r="C47" s="137" t="s">
        <v>1225</v>
      </c>
      <c r="D47" s="137" t="s">
        <v>1226</v>
      </c>
      <c r="E47" s="136">
        <v>-145414.95</v>
      </c>
      <c r="F47" s="136">
        <v>14456189.98</v>
      </c>
      <c r="G47" s="137">
        <f t="shared" si="9"/>
        <v>14310775.030000001</v>
      </c>
      <c r="H47" s="136">
        <v>0</v>
      </c>
      <c r="I47" s="136">
        <v>0</v>
      </c>
      <c r="J47" s="136">
        <v>0</v>
      </c>
      <c r="K47" s="136">
        <v>0</v>
      </c>
      <c r="L47" s="136">
        <f t="shared" si="10"/>
        <v>0</v>
      </c>
      <c r="M47" s="136">
        <v>0</v>
      </c>
      <c r="N47" s="136">
        <v>0</v>
      </c>
      <c r="O47" s="136">
        <v>0</v>
      </c>
      <c r="P47" s="136">
        <f t="shared" si="11"/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f t="shared" si="12"/>
        <v>0</v>
      </c>
      <c r="V47" s="137">
        <f t="shared" si="13"/>
        <v>14310775.030000001</v>
      </c>
      <c r="W47" s="136">
        <v>0</v>
      </c>
      <c r="X47" s="136">
        <f t="shared" si="14"/>
        <v>14310775.030000001</v>
      </c>
      <c r="Y47" s="137">
        <v>0</v>
      </c>
      <c r="Z47" s="136">
        <f t="shared" si="15"/>
        <v>14310775.030000001</v>
      </c>
    </row>
    <row r="48" spans="1:26" ht="12.75" hidden="1" outlineLevel="1">
      <c r="A48" s="136" t="s">
        <v>1227</v>
      </c>
      <c r="C48" s="137" t="s">
        <v>1228</v>
      </c>
      <c r="D48" s="137" t="s">
        <v>1229</v>
      </c>
      <c r="E48" s="136">
        <v>0</v>
      </c>
      <c r="F48" s="136">
        <v>402563.02</v>
      </c>
      <c r="G48" s="137">
        <f t="shared" si="9"/>
        <v>402563.02</v>
      </c>
      <c r="H48" s="136">
        <v>0</v>
      </c>
      <c r="I48" s="136">
        <v>0</v>
      </c>
      <c r="J48" s="136">
        <v>0</v>
      </c>
      <c r="K48" s="136">
        <v>0</v>
      </c>
      <c r="L48" s="136">
        <f t="shared" si="10"/>
        <v>0</v>
      </c>
      <c r="M48" s="136">
        <v>0</v>
      </c>
      <c r="N48" s="136">
        <v>0</v>
      </c>
      <c r="O48" s="136">
        <v>0</v>
      </c>
      <c r="P48" s="136">
        <f t="shared" si="11"/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f t="shared" si="12"/>
        <v>0</v>
      </c>
      <c r="V48" s="137">
        <f t="shared" si="13"/>
        <v>402563.02</v>
      </c>
      <c r="W48" s="136">
        <v>0</v>
      </c>
      <c r="X48" s="136">
        <f t="shared" si="14"/>
        <v>402563.02</v>
      </c>
      <c r="Y48" s="137">
        <v>0</v>
      </c>
      <c r="Z48" s="136">
        <f t="shared" si="15"/>
        <v>402563.02</v>
      </c>
    </row>
    <row r="49" spans="1:27" ht="12.75" collapsed="1">
      <c r="A49" s="175" t="s">
        <v>1230</v>
      </c>
      <c r="B49" s="176"/>
      <c r="C49" s="175" t="s">
        <v>716</v>
      </c>
      <c r="D49" s="177"/>
      <c r="E49" s="156">
        <v>-34447.72</v>
      </c>
      <c r="F49" s="156">
        <v>200760604.11800006</v>
      </c>
      <c r="G49" s="179">
        <f t="shared" si="9"/>
        <v>200726156.39800006</v>
      </c>
      <c r="H49" s="179">
        <v>226918.31599999996</v>
      </c>
      <c r="I49" s="179">
        <v>0</v>
      </c>
      <c r="J49" s="179">
        <v>0</v>
      </c>
      <c r="K49" s="179">
        <v>0</v>
      </c>
      <c r="L49" s="179">
        <f t="shared" si="10"/>
        <v>0</v>
      </c>
      <c r="M49" s="179">
        <v>0</v>
      </c>
      <c r="N49" s="179">
        <v>0</v>
      </c>
      <c r="O49" s="179">
        <v>0</v>
      </c>
      <c r="P49" s="179">
        <f t="shared" si="11"/>
        <v>0</v>
      </c>
      <c r="Q49" s="179">
        <v>-64698</v>
      </c>
      <c r="R49" s="179">
        <v>0</v>
      </c>
      <c r="S49" s="179">
        <v>0</v>
      </c>
      <c r="T49" s="179">
        <v>0</v>
      </c>
      <c r="U49" s="179">
        <f t="shared" si="12"/>
        <v>-64698</v>
      </c>
      <c r="V49" s="179">
        <f t="shared" si="13"/>
        <v>200888376.71400008</v>
      </c>
      <c r="W49" s="179">
        <v>0</v>
      </c>
      <c r="X49" s="179">
        <f t="shared" si="14"/>
        <v>200888376.71400008</v>
      </c>
      <c r="Y49" s="179">
        <v>0</v>
      </c>
      <c r="Z49" s="179">
        <f t="shared" si="15"/>
        <v>200888376.71400008</v>
      </c>
      <c r="AA49" s="175"/>
    </row>
    <row r="50" spans="1:26" ht="12.75" hidden="1" outlineLevel="1">
      <c r="A50" s="136" t="s">
        <v>1231</v>
      </c>
      <c r="C50" s="137" t="s">
        <v>1232</v>
      </c>
      <c r="D50" s="137" t="s">
        <v>1233</v>
      </c>
      <c r="E50" s="136">
        <v>0</v>
      </c>
      <c r="F50" s="136">
        <v>45932.29</v>
      </c>
      <c r="G50" s="137">
        <f t="shared" si="9"/>
        <v>45932.29</v>
      </c>
      <c r="H50" s="136">
        <v>0</v>
      </c>
      <c r="I50" s="136">
        <v>0</v>
      </c>
      <c r="J50" s="136">
        <v>0</v>
      </c>
      <c r="K50" s="136">
        <v>0</v>
      </c>
      <c r="L50" s="136">
        <f t="shared" si="10"/>
        <v>0</v>
      </c>
      <c r="M50" s="136">
        <v>0</v>
      </c>
      <c r="N50" s="136">
        <v>0</v>
      </c>
      <c r="O50" s="136">
        <v>0</v>
      </c>
      <c r="P50" s="136">
        <f t="shared" si="11"/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f t="shared" si="12"/>
        <v>0</v>
      </c>
      <c r="V50" s="137">
        <f t="shared" si="13"/>
        <v>45932.29</v>
      </c>
      <c r="W50" s="136">
        <v>0</v>
      </c>
      <c r="X50" s="136">
        <f t="shared" si="14"/>
        <v>45932.29</v>
      </c>
      <c r="Y50" s="137">
        <v>0</v>
      </c>
      <c r="Z50" s="136">
        <f t="shared" si="15"/>
        <v>45932.29</v>
      </c>
    </row>
    <row r="51" spans="1:26" ht="12.75" hidden="1" outlineLevel="1">
      <c r="A51" s="136" t="s">
        <v>1234</v>
      </c>
      <c r="C51" s="137" t="s">
        <v>1235</v>
      </c>
      <c r="D51" s="137" t="s">
        <v>1236</v>
      </c>
      <c r="E51" s="136">
        <v>0</v>
      </c>
      <c r="F51" s="136">
        <v>93390.77</v>
      </c>
      <c r="G51" s="137">
        <f t="shared" si="9"/>
        <v>93390.77</v>
      </c>
      <c r="H51" s="136">
        <v>3854.68</v>
      </c>
      <c r="I51" s="136">
        <v>0</v>
      </c>
      <c r="J51" s="136">
        <v>0</v>
      </c>
      <c r="K51" s="136">
        <v>0</v>
      </c>
      <c r="L51" s="136">
        <f t="shared" si="10"/>
        <v>0</v>
      </c>
      <c r="M51" s="136">
        <v>0</v>
      </c>
      <c r="N51" s="136">
        <v>0</v>
      </c>
      <c r="O51" s="136">
        <v>0</v>
      </c>
      <c r="P51" s="136">
        <f t="shared" si="11"/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f t="shared" si="12"/>
        <v>0</v>
      </c>
      <c r="V51" s="137">
        <f t="shared" si="13"/>
        <v>97245.45</v>
      </c>
      <c r="W51" s="136">
        <v>0</v>
      </c>
      <c r="X51" s="136">
        <f t="shared" si="14"/>
        <v>97245.45</v>
      </c>
      <c r="Y51" s="137">
        <v>0</v>
      </c>
      <c r="Z51" s="136">
        <f t="shared" si="15"/>
        <v>97245.45</v>
      </c>
    </row>
    <row r="52" spans="1:26" ht="12.75" hidden="1" outlineLevel="1">
      <c r="A52" s="136" t="s">
        <v>1237</v>
      </c>
      <c r="C52" s="137" t="s">
        <v>1238</v>
      </c>
      <c r="D52" s="137" t="s">
        <v>1239</v>
      </c>
      <c r="E52" s="136">
        <v>0</v>
      </c>
      <c r="F52" s="136">
        <v>4864688.14</v>
      </c>
      <c r="G52" s="137">
        <f t="shared" si="9"/>
        <v>4864688.14</v>
      </c>
      <c r="H52" s="136">
        <v>0</v>
      </c>
      <c r="I52" s="136">
        <v>0</v>
      </c>
      <c r="J52" s="136">
        <v>0</v>
      </c>
      <c r="K52" s="136">
        <v>0</v>
      </c>
      <c r="L52" s="136">
        <f t="shared" si="10"/>
        <v>0</v>
      </c>
      <c r="M52" s="136">
        <v>0</v>
      </c>
      <c r="N52" s="136">
        <v>0</v>
      </c>
      <c r="O52" s="136">
        <v>0</v>
      </c>
      <c r="P52" s="136">
        <f t="shared" si="11"/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f t="shared" si="12"/>
        <v>0</v>
      </c>
      <c r="V52" s="137">
        <f t="shared" si="13"/>
        <v>4864688.14</v>
      </c>
      <c r="W52" s="136">
        <v>0</v>
      </c>
      <c r="X52" s="136">
        <f t="shared" si="14"/>
        <v>4864688.14</v>
      </c>
      <c r="Y52" s="137">
        <v>0</v>
      </c>
      <c r="Z52" s="136">
        <f t="shared" si="15"/>
        <v>4864688.14</v>
      </c>
    </row>
    <row r="53" spans="1:26" ht="12.75" hidden="1" outlineLevel="1">
      <c r="A53" s="136" t="s">
        <v>1240</v>
      </c>
      <c r="C53" s="137" t="s">
        <v>1241</v>
      </c>
      <c r="D53" s="137" t="s">
        <v>1242</v>
      </c>
      <c r="E53" s="136">
        <v>0</v>
      </c>
      <c r="F53" s="136">
        <v>175.636</v>
      </c>
      <c r="G53" s="137">
        <f t="shared" si="9"/>
        <v>175.636</v>
      </c>
      <c r="H53" s="136">
        <v>0</v>
      </c>
      <c r="I53" s="136">
        <v>0</v>
      </c>
      <c r="J53" s="136">
        <v>0</v>
      </c>
      <c r="K53" s="136">
        <v>0</v>
      </c>
      <c r="L53" s="136">
        <f t="shared" si="10"/>
        <v>0</v>
      </c>
      <c r="M53" s="136">
        <v>0</v>
      </c>
      <c r="N53" s="136">
        <v>0</v>
      </c>
      <c r="O53" s="136">
        <v>0</v>
      </c>
      <c r="P53" s="136">
        <f t="shared" si="11"/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f t="shared" si="12"/>
        <v>0</v>
      </c>
      <c r="V53" s="137">
        <f t="shared" si="13"/>
        <v>175.636</v>
      </c>
      <c r="W53" s="136">
        <v>0</v>
      </c>
      <c r="X53" s="136">
        <f t="shared" si="14"/>
        <v>175.636</v>
      </c>
      <c r="Y53" s="137">
        <v>0</v>
      </c>
      <c r="Z53" s="136">
        <f t="shared" si="15"/>
        <v>175.636</v>
      </c>
    </row>
    <row r="54" spans="1:26" ht="12.75" hidden="1" outlineLevel="1">
      <c r="A54" s="136" t="s">
        <v>1243</v>
      </c>
      <c r="C54" s="137" t="s">
        <v>1244</v>
      </c>
      <c r="D54" s="137" t="s">
        <v>1245</v>
      </c>
      <c r="E54" s="136">
        <v>34210.22</v>
      </c>
      <c r="F54" s="136">
        <v>7927643.521</v>
      </c>
      <c r="G54" s="137">
        <f t="shared" si="9"/>
        <v>7961853.740999999</v>
      </c>
      <c r="H54" s="136">
        <v>0</v>
      </c>
      <c r="I54" s="136">
        <v>0</v>
      </c>
      <c r="J54" s="136">
        <v>0</v>
      </c>
      <c r="K54" s="136">
        <v>0</v>
      </c>
      <c r="L54" s="136">
        <f t="shared" si="10"/>
        <v>0</v>
      </c>
      <c r="M54" s="136">
        <v>0</v>
      </c>
      <c r="N54" s="136">
        <v>0</v>
      </c>
      <c r="O54" s="136">
        <v>0</v>
      </c>
      <c r="P54" s="136">
        <f t="shared" si="11"/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f t="shared" si="12"/>
        <v>0</v>
      </c>
      <c r="V54" s="137">
        <f t="shared" si="13"/>
        <v>7961853.740999999</v>
      </c>
      <c r="W54" s="136">
        <v>0</v>
      </c>
      <c r="X54" s="136">
        <f t="shared" si="14"/>
        <v>7961853.740999999</v>
      </c>
      <c r="Y54" s="137">
        <v>0</v>
      </c>
      <c r="Z54" s="136">
        <f t="shared" si="15"/>
        <v>7961853.740999999</v>
      </c>
    </row>
    <row r="55" spans="1:26" ht="12.75" hidden="1" outlineLevel="1">
      <c r="A55" s="136" t="s">
        <v>1246</v>
      </c>
      <c r="C55" s="137" t="s">
        <v>1247</v>
      </c>
      <c r="D55" s="137" t="s">
        <v>1248</v>
      </c>
      <c r="E55" s="136">
        <v>0</v>
      </c>
      <c r="F55" s="136">
        <v>20671884.705</v>
      </c>
      <c r="G55" s="137">
        <f t="shared" si="9"/>
        <v>20671884.705</v>
      </c>
      <c r="H55" s="136">
        <v>54003.764</v>
      </c>
      <c r="I55" s="136">
        <v>0</v>
      </c>
      <c r="J55" s="136">
        <v>0</v>
      </c>
      <c r="K55" s="136">
        <v>0</v>
      </c>
      <c r="L55" s="136">
        <f t="shared" si="10"/>
        <v>0</v>
      </c>
      <c r="M55" s="136">
        <v>0</v>
      </c>
      <c r="N55" s="136">
        <v>0</v>
      </c>
      <c r="O55" s="136">
        <v>0</v>
      </c>
      <c r="P55" s="136">
        <f t="shared" si="11"/>
        <v>0</v>
      </c>
      <c r="Q55" s="137">
        <v>7.5</v>
      </c>
      <c r="R55" s="137">
        <v>0</v>
      </c>
      <c r="S55" s="137">
        <v>0</v>
      </c>
      <c r="T55" s="137">
        <v>0</v>
      </c>
      <c r="U55" s="137">
        <f t="shared" si="12"/>
        <v>7.5</v>
      </c>
      <c r="V55" s="137">
        <f t="shared" si="13"/>
        <v>20725895.968999997</v>
      </c>
      <c r="W55" s="136">
        <v>0</v>
      </c>
      <c r="X55" s="136">
        <f t="shared" si="14"/>
        <v>20725895.968999997</v>
      </c>
      <c r="Y55" s="137">
        <v>0</v>
      </c>
      <c r="Z55" s="136">
        <f t="shared" si="15"/>
        <v>20725895.968999997</v>
      </c>
    </row>
    <row r="56" spans="1:26" ht="12.75" hidden="1" outlineLevel="1">
      <c r="A56" s="136" t="s">
        <v>1249</v>
      </c>
      <c r="C56" s="137" t="s">
        <v>1250</v>
      </c>
      <c r="D56" s="137" t="s">
        <v>1251</v>
      </c>
      <c r="E56" s="136">
        <v>0</v>
      </c>
      <c r="F56" s="136">
        <v>0</v>
      </c>
      <c r="G56" s="137">
        <f t="shared" si="9"/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f t="shared" si="10"/>
        <v>0</v>
      </c>
      <c r="M56" s="136">
        <v>0</v>
      </c>
      <c r="N56" s="136">
        <v>0</v>
      </c>
      <c r="O56" s="136">
        <v>0</v>
      </c>
      <c r="P56" s="136">
        <f t="shared" si="11"/>
        <v>0</v>
      </c>
      <c r="Q56" s="137">
        <v>-7.5</v>
      </c>
      <c r="R56" s="137">
        <v>0</v>
      </c>
      <c r="S56" s="137">
        <v>0</v>
      </c>
      <c r="T56" s="137">
        <v>0</v>
      </c>
      <c r="U56" s="137">
        <f t="shared" si="12"/>
        <v>-7.5</v>
      </c>
      <c r="V56" s="137">
        <f t="shared" si="13"/>
        <v>-7.5</v>
      </c>
      <c r="W56" s="136">
        <v>0</v>
      </c>
      <c r="X56" s="136">
        <f t="shared" si="14"/>
        <v>-7.5</v>
      </c>
      <c r="Y56" s="137">
        <v>0</v>
      </c>
      <c r="Z56" s="136">
        <f t="shared" si="15"/>
        <v>-7.5</v>
      </c>
    </row>
    <row r="57" spans="1:26" ht="12.75" hidden="1" outlineLevel="1">
      <c r="A57" s="136" t="s">
        <v>1252</v>
      </c>
      <c r="C57" s="137" t="s">
        <v>1253</v>
      </c>
      <c r="D57" s="137" t="s">
        <v>1254</v>
      </c>
      <c r="E57" s="136">
        <v>0</v>
      </c>
      <c r="F57" s="136">
        <v>8586370.464</v>
      </c>
      <c r="G57" s="137">
        <f t="shared" si="9"/>
        <v>8586370.464</v>
      </c>
      <c r="H57" s="136">
        <v>1116.952</v>
      </c>
      <c r="I57" s="136">
        <v>0</v>
      </c>
      <c r="J57" s="136">
        <v>0</v>
      </c>
      <c r="K57" s="136">
        <v>0</v>
      </c>
      <c r="L57" s="136">
        <f t="shared" si="10"/>
        <v>0</v>
      </c>
      <c r="M57" s="136">
        <v>0</v>
      </c>
      <c r="N57" s="136">
        <v>0</v>
      </c>
      <c r="O57" s="136">
        <v>0</v>
      </c>
      <c r="P57" s="136">
        <f t="shared" si="11"/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f t="shared" si="12"/>
        <v>0</v>
      </c>
      <c r="V57" s="137">
        <f t="shared" si="13"/>
        <v>8587487.416</v>
      </c>
      <c r="W57" s="136">
        <v>0</v>
      </c>
      <c r="X57" s="136">
        <f t="shared" si="14"/>
        <v>8587487.416</v>
      </c>
      <c r="Y57" s="137">
        <v>0</v>
      </c>
      <c r="Z57" s="136">
        <f t="shared" si="15"/>
        <v>8587487.416</v>
      </c>
    </row>
    <row r="58" spans="1:26" ht="12.75" hidden="1" outlineLevel="1">
      <c r="A58" s="136" t="s">
        <v>1255</v>
      </c>
      <c r="C58" s="137" t="s">
        <v>1256</v>
      </c>
      <c r="D58" s="137" t="s">
        <v>1257</v>
      </c>
      <c r="E58" s="136">
        <v>0</v>
      </c>
      <c r="F58" s="136">
        <v>6244209.529</v>
      </c>
      <c r="G58" s="137">
        <f t="shared" si="9"/>
        <v>6244209.529</v>
      </c>
      <c r="H58" s="136">
        <v>42.97</v>
      </c>
      <c r="I58" s="136">
        <v>0</v>
      </c>
      <c r="J58" s="136">
        <v>0</v>
      </c>
      <c r="K58" s="136">
        <v>0</v>
      </c>
      <c r="L58" s="136">
        <f t="shared" si="10"/>
        <v>0</v>
      </c>
      <c r="M58" s="136">
        <v>0</v>
      </c>
      <c r="N58" s="136">
        <v>0</v>
      </c>
      <c r="O58" s="136">
        <v>0</v>
      </c>
      <c r="P58" s="136">
        <f t="shared" si="11"/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f t="shared" si="12"/>
        <v>0</v>
      </c>
      <c r="V58" s="137">
        <f t="shared" si="13"/>
        <v>6244252.499</v>
      </c>
      <c r="W58" s="136">
        <v>0</v>
      </c>
      <c r="X58" s="136">
        <f t="shared" si="14"/>
        <v>6244252.499</v>
      </c>
      <c r="Y58" s="137">
        <v>0</v>
      </c>
      <c r="Z58" s="136">
        <f t="shared" si="15"/>
        <v>6244252.499</v>
      </c>
    </row>
    <row r="59" spans="1:26" ht="12.75" hidden="1" outlineLevel="1">
      <c r="A59" s="136" t="s">
        <v>1258</v>
      </c>
      <c r="C59" s="137" t="s">
        <v>1259</v>
      </c>
      <c r="D59" s="137" t="s">
        <v>1260</v>
      </c>
      <c r="E59" s="136">
        <v>0</v>
      </c>
      <c r="F59" s="136">
        <v>1389704.503</v>
      </c>
      <c r="G59" s="137">
        <f t="shared" si="9"/>
        <v>1389704.503</v>
      </c>
      <c r="H59" s="136">
        <v>0</v>
      </c>
      <c r="I59" s="136">
        <v>0</v>
      </c>
      <c r="J59" s="136">
        <v>0</v>
      </c>
      <c r="K59" s="136">
        <v>0</v>
      </c>
      <c r="L59" s="136">
        <f t="shared" si="10"/>
        <v>0</v>
      </c>
      <c r="M59" s="136">
        <v>0</v>
      </c>
      <c r="N59" s="136">
        <v>0</v>
      </c>
      <c r="O59" s="136">
        <v>0</v>
      </c>
      <c r="P59" s="136">
        <f t="shared" si="11"/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f t="shared" si="12"/>
        <v>0</v>
      </c>
      <c r="V59" s="137">
        <f t="shared" si="13"/>
        <v>1389704.503</v>
      </c>
      <c r="W59" s="136">
        <v>0</v>
      </c>
      <c r="X59" s="136">
        <f t="shared" si="14"/>
        <v>1389704.503</v>
      </c>
      <c r="Y59" s="137">
        <v>0</v>
      </c>
      <c r="Z59" s="136">
        <f t="shared" si="15"/>
        <v>1389704.503</v>
      </c>
    </row>
    <row r="60" spans="1:26" ht="12.75" hidden="1" outlineLevel="1">
      <c r="A60" s="136" t="s">
        <v>1261</v>
      </c>
      <c r="C60" s="137" t="s">
        <v>1262</v>
      </c>
      <c r="D60" s="137" t="s">
        <v>1263</v>
      </c>
      <c r="E60" s="136">
        <v>0</v>
      </c>
      <c r="F60" s="136">
        <v>3618529.832</v>
      </c>
      <c r="G60" s="137">
        <f t="shared" si="9"/>
        <v>3618529.832</v>
      </c>
      <c r="H60" s="136">
        <v>0</v>
      </c>
      <c r="I60" s="136">
        <v>0</v>
      </c>
      <c r="J60" s="136">
        <v>0</v>
      </c>
      <c r="K60" s="136">
        <v>0</v>
      </c>
      <c r="L60" s="136">
        <f t="shared" si="10"/>
        <v>0</v>
      </c>
      <c r="M60" s="136">
        <v>0</v>
      </c>
      <c r="N60" s="136">
        <v>0</v>
      </c>
      <c r="O60" s="136">
        <v>0</v>
      </c>
      <c r="P60" s="136">
        <f t="shared" si="11"/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f t="shared" si="12"/>
        <v>0</v>
      </c>
      <c r="V60" s="137">
        <f t="shared" si="13"/>
        <v>3618529.832</v>
      </c>
      <c r="W60" s="136">
        <v>0</v>
      </c>
      <c r="X60" s="136">
        <f t="shared" si="14"/>
        <v>3618529.832</v>
      </c>
      <c r="Y60" s="137">
        <v>0</v>
      </c>
      <c r="Z60" s="136">
        <f t="shared" si="15"/>
        <v>3618529.832</v>
      </c>
    </row>
    <row r="61" spans="1:26" ht="12.75" hidden="1" outlineLevel="1">
      <c r="A61" s="136" t="s">
        <v>1264</v>
      </c>
      <c r="C61" s="137" t="s">
        <v>1265</v>
      </c>
      <c r="D61" s="137" t="s">
        <v>1266</v>
      </c>
      <c r="E61" s="136">
        <v>0</v>
      </c>
      <c r="F61" s="136">
        <v>2857.524</v>
      </c>
      <c r="G61" s="137">
        <f t="shared" si="9"/>
        <v>2857.524</v>
      </c>
      <c r="H61" s="136">
        <v>247.85</v>
      </c>
      <c r="I61" s="136">
        <v>0</v>
      </c>
      <c r="J61" s="136">
        <v>0</v>
      </c>
      <c r="K61" s="136">
        <v>0</v>
      </c>
      <c r="L61" s="136">
        <f t="shared" si="10"/>
        <v>0</v>
      </c>
      <c r="M61" s="136">
        <v>0</v>
      </c>
      <c r="N61" s="136">
        <v>0</v>
      </c>
      <c r="O61" s="136">
        <v>0</v>
      </c>
      <c r="P61" s="136">
        <f t="shared" si="11"/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f t="shared" si="12"/>
        <v>0</v>
      </c>
      <c r="V61" s="137">
        <f t="shared" si="13"/>
        <v>3105.374</v>
      </c>
      <c r="W61" s="136">
        <v>0</v>
      </c>
      <c r="X61" s="136">
        <f t="shared" si="14"/>
        <v>3105.374</v>
      </c>
      <c r="Y61" s="137">
        <v>0</v>
      </c>
      <c r="Z61" s="136">
        <f t="shared" si="15"/>
        <v>3105.374</v>
      </c>
    </row>
    <row r="62" spans="1:26" ht="12.75" hidden="1" outlineLevel="1">
      <c r="A62" s="136" t="s">
        <v>1267</v>
      </c>
      <c r="C62" s="137" t="s">
        <v>1268</v>
      </c>
      <c r="D62" s="137" t="s">
        <v>1269</v>
      </c>
      <c r="E62" s="136">
        <v>0</v>
      </c>
      <c r="F62" s="136">
        <v>7.19</v>
      </c>
      <c r="G62" s="137">
        <f t="shared" si="9"/>
        <v>7.19</v>
      </c>
      <c r="H62" s="136">
        <v>0</v>
      </c>
      <c r="I62" s="136">
        <v>0</v>
      </c>
      <c r="J62" s="136">
        <v>0</v>
      </c>
      <c r="K62" s="136">
        <v>0</v>
      </c>
      <c r="L62" s="136">
        <f t="shared" si="10"/>
        <v>0</v>
      </c>
      <c r="M62" s="136">
        <v>0</v>
      </c>
      <c r="N62" s="136">
        <v>0</v>
      </c>
      <c r="O62" s="136">
        <v>0</v>
      </c>
      <c r="P62" s="136">
        <f t="shared" si="11"/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f t="shared" si="12"/>
        <v>0</v>
      </c>
      <c r="V62" s="137">
        <f t="shared" si="13"/>
        <v>7.19</v>
      </c>
      <c r="W62" s="136">
        <v>0</v>
      </c>
      <c r="X62" s="136">
        <f t="shared" si="14"/>
        <v>7.19</v>
      </c>
      <c r="Y62" s="137">
        <v>0</v>
      </c>
      <c r="Z62" s="136">
        <f t="shared" si="15"/>
        <v>7.19</v>
      </c>
    </row>
    <row r="63" spans="1:26" ht="12.75" hidden="1" outlineLevel="1">
      <c r="A63" s="136" t="s">
        <v>1270</v>
      </c>
      <c r="C63" s="137" t="s">
        <v>1271</v>
      </c>
      <c r="D63" s="137" t="s">
        <v>1272</v>
      </c>
      <c r="E63" s="136">
        <v>0</v>
      </c>
      <c r="F63" s="136">
        <v>149054.47</v>
      </c>
      <c r="G63" s="137">
        <f t="shared" si="9"/>
        <v>149054.47</v>
      </c>
      <c r="H63" s="136">
        <v>0</v>
      </c>
      <c r="I63" s="136">
        <v>0</v>
      </c>
      <c r="J63" s="136">
        <v>0</v>
      </c>
      <c r="K63" s="136">
        <v>0</v>
      </c>
      <c r="L63" s="136">
        <f t="shared" si="10"/>
        <v>0</v>
      </c>
      <c r="M63" s="136">
        <v>0</v>
      </c>
      <c r="N63" s="136">
        <v>0</v>
      </c>
      <c r="O63" s="136">
        <v>0</v>
      </c>
      <c r="P63" s="136">
        <f t="shared" si="11"/>
        <v>0</v>
      </c>
      <c r="Q63" s="137">
        <v>0</v>
      </c>
      <c r="R63" s="137">
        <v>0</v>
      </c>
      <c r="S63" s="137">
        <v>0</v>
      </c>
      <c r="T63" s="137">
        <v>0</v>
      </c>
      <c r="U63" s="137">
        <f t="shared" si="12"/>
        <v>0</v>
      </c>
      <c r="V63" s="137">
        <f t="shared" si="13"/>
        <v>149054.47</v>
      </c>
      <c r="W63" s="136">
        <v>0</v>
      </c>
      <c r="X63" s="136">
        <f t="shared" si="14"/>
        <v>149054.47</v>
      </c>
      <c r="Y63" s="137">
        <v>0</v>
      </c>
      <c r="Z63" s="136">
        <f t="shared" si="15"/>
        <v>149054.47</v>
      </c>
    </row>
    <row r="64" spans="1:26" ht="12.75" hidden="1" outlineLevel="1">
      <c r="A64" s="136" t="s">
        <v>1273</v>
      </c>
      <c r="C64" s="137" t="s">
        <v>1274</v>
      </c>
      <c r="D64" s="137" t="s">
        <v>1275</v>
      </c>
      <c r="E64" s="136">
        <v>0</v>
      </c>
      <c r="F64" s="136">
        <v>2454.68</v>
      </c>
      <c r="G64" s="137">
        <f t="shared" si="9"/>
        <v>2454.68</v>
      </c>
      <c r="H64" s="136">
        <v>0</v>
      </c>
      <c r="I64" s="136">
        <v>0</v>
      </c>
      <c r="J64" s="136">
        <v>0</v>
      </c>
      <c r="K64" s="136">
        <v>0</v>
      </c>
      <c r="L64" s="136">
        <f t="shared" si="10"/>
        <v>0</v>
      </c>
      <c r="M64" s="136">
        <v>0</v>
      </c>
      <c r="N64" s="136">
        <v>0</v>
      </c>
      <c r="O64" s="136">
        <v>0</v>
      </c>
      <c r="P64" s="136">
        <f t="shared" si="11"/>
        <v>0</v>
      </c>
      <c r="Q64" s="137">
        <v>0</v>
      </c>
      <c r="R64" s="137">
        <v>0</v>
      </c>
      <c r="S64" s="137">
        <v>0</v>
      </c>
      <c r="T64" s="137">
        <v>0</v>
      </c>
      <c r="U64" s="137">
        <f t="shared" si="12"/>
        <v>0</v>
      </c>
      <c r="V64" s="137">
        <f t="shared" si="13"/>
        <v>2454.68</v>
      </c>
      <c r="W64" s="136">
        <v>0</v>
      </c>
      <c r="X64" s="136">
        <f t="shared" si="14"/>
        <v>2454.68</v>
      </c>
      <c r="Y64" s="137">
        <v>0</v>
      </c>
      <c r="Z64" s="136">
        <f t="shared" si="15"/>
        <v>2454.68</v>
      </c>
    </row>
    <row r="65" spans="1:26" ht="12.75" hidden="1" outlineLevel="1">
      <c r="A65" s="136" t="s">
        <v>1276</v>
      </c>
      <c r="C65" s="137" t="s">
        <v>1277</v>
      </c>
      <c r="D65" s="137" t="s">
        <v>1278</v>
      </c>
      <c r="E65" s="136">
        <v>0</v>
      </c>
      <c r="F65" s="136">
        <v>29801.82</v>
      </c>
      <c r="G65" s="137">
        <f t="shared" si="9"/>
        <v>29801.82</v>
      </c>
      <c r="H65" s="136">
        <v>0</v>
      </c>
      <c r="I65" s="136">
        <v>0</v>
      </c>
      <c r="J65" s="136">
        <v>0</v>
      </c>
      <c r="K65" s="136">
        <v>0</v>
      </c>
      <c r="L65" s="136">
        <f t="shared" si="10"/>
        <v>0</v>
      </c>
      <c r="M65" s="136">
        <v>0</v>
      </c>
      <c r="N65" s="136">
        <v>0</v>
      </c>
      <c r="O65" s="136">
        <v>0</v>
      </c>
      <c r="P65" s="136">
        <f t="shared" si="11"/>
        <v>0</v>
      </c>
      <c r="Q65" s="137">
        <v>0</v>
      </c>
      <c r="R65" s="137">
        <v>0</v>
      </c>
      <c r="S65" s="137">
        <v>0</v>
      </c>
      <c r="T65" s="137">
        <v>0</v>
      </c>
      <c r="U65" s="137">
        <f t="shared" si="12"/>
        <v>0</v>
      </c>
      <c r="V65" s="137">
        <f t="shared" si="13"/>
        <v>29801.82</v>
      </c>
      <c r="W65" s="136">
        <v>0</v>
      </c>
      <c r="X65" s="136">
        <f t="shared" si="14"/>
        <v>29801.82</v>
      </c>
      <c r="Y65" s="137">
        <v>0</v>
      </c>
      <c r="Z65" s="136">
        <f t="shared" si="15"/>
        <v>29801.82</v>
      </c>
    </row>
    <row r="66" spans="1:26" ht="12.75" hidden="1" outlineLevel="1">
      <c r="A66" s="136" t="s">
        <v>1279</v>
      </c>
      <c r="C66" s="137" t="s">
        <v>1280</v>
      </c>
      <c r="D66" s="137" t="s">
        <v>1281</v>
      </c>
      <c r="E66" s="136">
        <v>239.6</v>
      </c>
      <c r="F66" s="136">
        <v>246968.45</v>
      </c>
      <c r="G66" s="137">
        <f t="shared" si="9"/>
        <v>247208.05000000002</v>
      </c>
      <c r="H66" s="136">
        <v>162.38</v>
      </c>
      <c r="I66" s="136">
        <v>0</v>
      </c>
      <c r="J66" s="136">
        <v>0</v>
      </c>
      <c r="K66" s="136">
        <v>0</v>
      </c>
      <c r="L66" s="136">
        <f t="shared" si="10"/>
        <v>0</v>
      </c>
      <c r="M66" s="136">
        <v>0</v>
      </c>
      <c r="N66" s="136">
        <v>0</v>
      </c>
      <c r="O66" s="136">
        <v>0</v>
      </c>
      <c r="P66" s="136">
        <f t="shared" si="11"/>
        <v>0</v>
      </c>
      <c r="Q66" s="137">
        <v>0</v>
      </c>
      <c r="R66" s="137">
        <v>0</v>
      </c>
      <c r="S66" s="137">
        <v>0</v>
      </c>
      <c r="T66" s="137">
        <v>0</v>
      </c>
      <c r="U66" s="137">
        <f t="shared" si="12"/>
        <v>0</v>
      </c>
      <c r="V66" s="137">
        <f t="shared" si="13"/>
        <v>247370.43000000002</v>
      </c>
      <c r="W66" s="136">
        <v>0</v>
      </c>
      <c r="X66" s="136">
        <f t="shared" si="14"/>
        <v>247370.43000000002</v>
      </c>
      <c r="Y66" s="137">
        <v>0</v>
      </c>
      <c r="Z66" s="136">
        <f t="shared" si="15"/>
        <v>247370.43000000002</v>
      </c>
    </row>
    <row r="67" spans="1:26" ht="12.75" hidden="1" outlineLevel="1">
      <c r="A67" s="136" t="s">
        <v>1282</v>
      </c>
      <c r="C67" s="137" t="s">
        <v>1283</v>
      </c>
      <c r="D67" s="137" t="s">
        <v>1284</v>
      </c>
      <c r="E67" s="136">
        <v>0</v>
      </c>
      <c r="F67" s="136">
        <v>-980338.08</v>
      </c>
      <c r="G67" s="137">
        <f t="shared" si="9"/>
        <v>-980338.08</v>
      </c>
      <c r="H67" s="136">
        <v>0</v>
      </c>
      <c r="I67" s="136">
        <v>0</v>
      </c>
      <c r="J67" s="136">
        <v>0</v>
      </c>
      <c r="K67" s="136">
        <v>0</v>
      </c>
      <c r="L67" s="136">
        <f t="shared" si="10"/>
        <v>0</v>
      </c>
      <c r="M67" s="136">
        <v>0</v>
      </c>
      <c r="N67" s="136">
        <v>0</v>
      </c>
      <c r="O67" s="136">
        <v>0</v>
      </c>
      <c r="P67" s="136">
        <f t="shared" si="11"/>
        <v>0</v>
      </c>
      <c r="Q67" s="137">
        <v>0</v>
      </c>
      <c r="R67" s="137">
        <v>0</v>
      </c>
      <c r="S67" s="137">
        <v>0</v>
      </c>
      <c r="T67" s="137">
        <v>0</v>
      </c>
      <c r="U67" s="137">
        <f t="shared" si="12"/>
        <v>0</v>
      </c>
      <c r="V67" s="137">
        <f t="shared" si="13"/>
        <v>-980338.08</v>
      </c>
      <c r="W67" s="136">
        <v>0</v>
      </c>
      <c r="X67" s="136">
        <f t="shared" si="14"/>
        <v>-980338.08</v>
      </c>
      <c r="Y67" s="137">
        <v>0</v>
      </c>
      <c r="Z67" s="136">
        <f t="shared" si="15"/>
        <v>-980338.08</v>
      </c>
    </row>
    <row r="68" spans="1:27" ht="12.75" collapsed="1">
      <c r="A68" s="175" t="s">
        <v>1285</v>
      </c>
      <c r="B68" s="176"/>
      <c r="C68" s="175" t="s">
        <v>717</v>
      </c>
      <c r="D68" s="177"/>
      <c r="E68" s="156">
        <v>34449.82</v>
      </c>
      <c r="F68" s="156">
        <v>52893335.444</v>
      </c>
      <c r="G68" s="179">
        <f t="shared" si="9"/>
        <v>52927785.264</v>
      </c>
      <c r="H68" s="179">
        <v>59428.596000000005</v>
      </c>
      <c r="I68" s="179">
        <v>0</v>
      </c>
      <c r="J68" s="179">
        <v>0</v>
      </c>
      <c r="K68" s="179">
        <v>0</v>
      </c>
      <c r="L68" s="179">
        <f t="shared" si="10"/>
        <v>0</v>
      </c>
      <c r="M68" s="179">
        <v>0</v>
      </c>
      <c r="N68" s="179">
        <v>0</v>
      </c>
      <c r="O68" s="179">
        <v>0</v>
      </c>
      <c r="P68" s="179">
        <f t="shared" si="11"/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f t="shared" si="12"/>
        <v>0</v>
      </c>
      <c r="V68" s="179">
        <f t="shared" si="13"/>
        <v>52987213.86</v>
      </c>
      <c r="W68" s="179">
        <v>0</v>
      </c>
      <c r="X68" s="179">
        <f t="shared" si="14"/>
        <v>52987213.86</v>
      </c>
      <c r="Y68" s="179">
        <v>0</v>
      </c>
      <c r="Z68" s="179">
        <f t="shared" si="15"/>
        <v>52987213.86</v>
      </c>
      <c r="AA68" s="175"/>
    </row>
    <row r="69" spans="1:26" ht="12.75" hidden="1" outlineLevel="1">
      <c r="A69" s="136" t="s">
        <v>1286</v>
      </c>
      <c r="C69" s="137" t="s">
        <v>1287</v>
      </c>
      <c r="D69" s="137" t="s">
        <v>1288</v>
      </c>
      <c r="E69" s="136">
        <v>0</v>
      </c>
      <c r="F69" s="136">
        <v>-3429803.34</v>
      </c>
      <c r="G69" s="137">
        <f t="shared" si="9"/>
        <v>-3429803.34</v>
      </c>
      <c r="H69" s="136">
        <v>-23125</v>
      </c>
      <c r="I69" s="136">
        <v>0</v>
      </c>
      <c r="J69" s="136">
        <v>0</v>
      </c>
      <c r="K69" s="136">
        <v>0</v>
      </c>
      <c r="L69" s="136">
        <f t="shared" si="10"/>
        <v>0</v>
      </c>
      <c r="M69" s="136">
        <v>0</v>
      </c>
      <c r="N69" s="136">
        <v>0</v>
      </c>
      <c r="O69" s="136">
        <v>0</v>
      </c>
      <c r="P69" s="136">
        <f t="shared" si="11"/>
        <v>0</v>
      </c>
      <c r="Q69" s="137">
        <v>0</v>
      </c>
      <c r="R69" s="137">
        <v>0</v>
      </c>
      <c r="S69" s="137">
        <v>0</v>
      </c>
      <c r="T69" s="137">
        <v>0</v>
      </c>
      <c r="U69" s="137">
        <f t="shared" si="12"/>
        <v>0</v>
      </c>
      <c r="V69" s="137">
        <f t="shared" si="13"/>
        <v>-3452928.34</v>
      </c>
      <c r="W69" s="136">
        <v>0</v>
      </c>
      <c r="X69" s="136">
        <f t="shared" si="14"/>
        <v>-3452928.34</v>
      </c>
      <c r="Y69" s="137">
        <v>0</v>
      </c>
      <c r="Z69" s="136">
        <f t="shared" si="15"/>
        <v>-3452928.34</v>
      </c>
    </row>
    <row r="70" spans="1:26" ht="12.75" hidden="1" outlineLevel="1">
      <c r="A70" s="136" t="s">
        <v>1289</v>
      </c>
      <c r="C70" s="137" t="s">
        <v>1290</v>
      </c>
      <c r="D70" s="137" t="s">
        <v>1291</v>
      </c>
      <c r="E70" s="136">
        <v>0</v>
      </c>
      <c r="F70" s="136">
        <v>-2847654.37</v>
      </c>
      <c r="G70" s="137">
        <f t="shared" si="9"/>
        <v>-2847654.37</v>
      </c>
      <c r="H70" s="136">
        <v>0</v>
      </c>
      <c r="I70" s="136">
        <v>0</v>
      </c>
      <c r="J70" s="136">
        <v>0</v>
      </c>
      <c r="K70" s="136">
        <v>0</v>
      </c>
      <c r="L70" s="136">
        <f t="shared" si="10"/>
        <v>0</v>
      </c>
      <c r="M70" s="136">
        <v>0</v>
      </c>
      <c r="N70" s="136">
        <v>0</v>
      </c>
      <c r="O70" s="136">
        <v>0</v>
      </c>
      <c r="P70" s="136">
        <f t="shared" si="11"/>
        <v>0</v>
      </c>
      <c r="Q70" s="137">
        <v>0</v>
      </c>
      <c r="R70" s="137">
        <v>0</v>
      </c>
      <c r="S70" s="137">
        <v>0</v>
      </c>
      <c r="T70" s="137">
        <v>0</v>
      </c>
      <c r="U70" s="137">
        <f t="shared" si="12"/>
        <v>0</v>
      </c>
      <c r="V70" s="137">
        <f t="shared" si="13"/>
        <v>-2847654.37</v>
      </c>
      <c r="W70" s="136">
        <v>0</v>
      </c>
      <c r="X70" s="136">
        <f t="shared" si="14"/>
        <v>-2847654.37</v>
      </c>
      <c r="Y70" s="137">
        <v>0</v>
      </c>
      <c r="Z70" s="136">
        <f t="shared" si="15"/>
        <v>-2847654.37</v>
      </c>
    </row>
    <row r="71" spans="1:26" ht="12.75" hidden="1" outlineLevel="1">
      <c r="A71" s="136" t="s">
        <v>1292</v>
      </c>
      <c r="C71" s="137" t="s">
        <v>1293</v>
      </c>
      <c r="D71" s="137" t="s">
        <v>1294</v>
      </c>
      <c r="E71" s="136">
        <v>0</v>
      </c>
      <c r="F71" s="136">
        <v>-92634.22</v>
      </c>
      <c r="G71" s="137">
        <f t="shared" si="9"/>
        <v>-92634.22</v>
      </c>
      <c r="H71" s="136">
        <v>0</v>
      </c>
      <c r="I71" s="136">
        <v>0</v>
      </c>
      <c r="J71" s="136">
        <v>0</v>
      </c>
      <c r="K71" s="136">
        <v>0</v>
      </c>
      <c r="L71" s="136">
        <f t="shared" si="10"/>
        <v>0</v>
      </c>
      <c r="M71" s="136">
        <v>0</v>
      </c>
      <c r="N71" s="136">
        <v>0</v>
      </c>
      <c r="O71" s="136">
        <v>0</v>
      </c>
      <c r="P71" s="136">
        <f t="shared" si="11"/>
        <v>0</v>
      </c>
      <c r="Q71" s="137">
        <v>0</v>
      </c>
      <c r="R71" s="137">
        <v>0</v>
      </c>
      <c r="S71" s="137">
        <v>0</v>
      </c>
      <c r="T71" s="137">
        <v>0</v>
      </c>
      <c r="U71" s="137">
        <f t="shared" si="12"/>
        <v>0</v>
      </c>
      <c r="V71" s="137">
        <f t="shared" si="13"/>
        <v>-92634.22</v>
      </c>
      <c r="W71" s="136">
        <v>0</v>
      </c>
      <c r="X71" s="136">
        <f t="shared" si="14"/>
        <v>-92634.22</v>
      </c>
      <c r="Y71" s="137">
        <v>0</v>
      </c>
      <c r="Z71" s="136">
        <f t="shared" si="15"/>
        <v>-92634.22</v>
      </c>
    </row>
    <row r="72" spans="1:26" ht="12.75" hidden="1" outlineLevel="1">
      <c r="A72" s="136" t="s">
        <v>1295</v>
      </c>
      <c r="C72" s="137" t="s">
        <v>1296</v>
      </c>
      <c r="D72" s="137" t="s">
        <v>1297</v>
      </c>
      <c r="E72" s="136">
        <v>0</v>
      </c>
      <c r="F72" s="136">
        <v>-13470.33</v>
      </c>
      <c r="G72" s="137">
        <f t="shared" si="9"/>
        <v>-13470.33</v>
      </c>
      <c r="H72" s="136">
        <v>0</v>
      </c>
      <c r="I72" s="136">
        <v>0</v>
      </c>
      <c r="J72" s="136">
        <v>0</v>
      </c>
      <c r="K72" s="136">
        <v>0</v>
      </c>
      <c r="L72" s="136">
        <f t="shared" si="10"/>
        <v>0</v>
      </c>
      <c r="M72" s="136">
        <v>0</v>
      </c>
      <c r="N72" s="136">
        <v>0</v>
      </c>
      <c r="O72" s="136">
        <v>0</v>
      </c>
      <c r="P72" s="136">
        <f t="shared" si="11"/>
        <v>0</v>
      </c>
      <c r="Q72" s="137">
        <v>0</v>
      </c>
      <c r="R72" s="137">
        <v>0</v>
      </c>
      <c r="S72" s="137">
        <v>0</v>
      </c>
      <c r="T72" s="137">
        <v>0</v>
      </c>
      <c r="U72" s="137">
        <f t="shared" si="12"/>
        <v>0</v>
      </c>
      <c r="V72" s="137">
        <f t="shared" si="13"/>
        <v>-13470.33</v>
      </c>
      <c r="W72" s="136">
        <v>0</v>
      </c>
      <c r="X72" s="136">
        <f t="shared" si="14"/>
        <v>-13470.33</v>
      </c>
      <c r="Y72" s="137">
        <v>0</v>
      </c>
      <c r="Z72" s="136">
        <f t="shared" si="15"/>
        <v>-13470.33</v>
      </c>
    </row>
    <row r="73" spans="1:26" ht="12.75" hidden="1" outlineLevel="1">
      <c r="A73" s="136" t="s">
        <v>1298</v>
      </c>
      <c r="C73" s="137" t="s">
        <v>1299</v>
      </c>
      <c r="D73" s="137" t="s">
        <v>1300</v>
      </c>
      <c r="E73" s="136">
        <v>0</v>
      </c>
      <c r="F73" s="136">
        <v>-509260.57</v>
      </c>
      <c r="G73" s="137">
        <f t="shared" si="9"/>
        <v>-509260.57</v>
      </c>
      <c r="H73" s="136">
        <v>0</v>
      </c>
      <c r="I73" s="136">
        <v>0</v>
      </c>
      <c r="J73" s="136">
        <v>0</v>
      </c>
      <c r="K73" s="136">
        <v>0</v>
      </c>
      <c r="L73" s="136">
        <f t="shared" si="10"/>
        <v>0</v>
      </c>
      <c r="M73" s="136">
        <v>0</v>
      </c>
      <c r="N73" s="136">
        <v>0</v>
      </c>
      <c r="O73" s="136">
        <v>0</v>
      </c>
      <c r="P73" s="136">
        <f t="shared" si="11"/>
        <v>0</v>
      </c>
      <c r="Q73" s="137">
        <v>0</v>
      </c>
      <c r="R73" s="137">
        <v>0</v>
      </c>
      <c r="S73" s="137">
        <v>0</v>
      </c>
      <c r="T73" s="137">
        <v>0</v>
      </c>
      <c r="U73" s="137">
        <f t="shared" si="12"/>
        <v>0</v>
      </c>
      <c r="V73" s="137">
        <f t="shared" si="13"/>
        <v>-509260.57</v>
      </c>
      <c r="W73" s="136">
        <v>0</v>
      </c>
      <c r="X73" s="136">
        <f t="shared" si="14"/>
        <v>-509260.57</v>
      </c>
      <c r="Y73" s="137">
        <v>0</v>
      </c>
      <c r="Z73" s="136">
        <f t="shared" si="15"/>
        <v>-509260.57</v>
      </c>
    </row>
    <row r="74" spans="1:26" ht="12.75" hidden="1" outlineLevel="1">
      <c r="A74" s="136" t="s">
        <v>1301</v>
      </c>
      <c r="C74" s="137" t="s">
        <v>1302</v>
      </c>
      <c r="D74" s="137" t="s">
        <v>1303</v>
      </c>
      <c r="E74" s="136">
        <v>0</v>
      </c>
      <c r="F74" s="136">
        <v>-3431264.35</v>
      </c>
      <c r="G74" s="137">
        <f t="shared" si="9"/>
        <v>-3431264.35</v>
      </c>
      <c r="H74" s="136">
        <v>0</v>
      </c>
      <c r="I74" s="136">
        <v>0</v>
      </c>
      <c r="J74" s="136">
        <v>0</v>
      </c>
      <c r="K74" s="136">
        <v>0</v>
      </c>
      <c r="L74" s="136">
        <f t="shared" si="10"/>
        <v>0</v>
      </c>
      <c r="M74" s="136">
        <v>0</v>
      </c>
      <c r="N74" s="136">
        <v>0</v>
      </c>
      <c r="O74" s="136">
        <v>0</v>
      </c>
      <c r="P74" s="136">
        <f t="shared" si="11"/>
        <v>0</v>
      </c>
      <c r="Q74" s="137">
        <v>0</v>
      </c>
      <c r="R74" s="137">
        <v>0</v>
      </c>
      <c r="S74" s="137">
        <v>0</v>
      </c>
      <c r="T74" s="137">
        <v>0</v>
      </c>
      <c r="U74" s="137">
        <f t="shared" si="12"/>
        <v>0</v>
      </c>
      <c r="V74" s="137">
        <f t="shared" si="13"/>
        <v>-3431264.35</v>
      </c>
      <c r="W74" s="136">
        <v>0</v>
      </c>
      <c r="X74" s="136">
        <f t="shared" si="14"/>
        <v>-3431264.35</v>
      </c>
      <c r="Y74" s="137">
        <v>0</v>
      </c>
      <c r="Z74" s="136">
        <f t="shared" si="15"/>
        <v>-3431264.35</v>
      </c>
    </row>
    <row r="75" spans="1:26" ht="12.75" hidden="1" outlineLevel="1">
      <c r="A75" s="136" t="s">
        <v>1304</v>
      </c>
      <c r="C75" s="137" t="s">
        <v>1305</v>
      </c>
      <c r="D75" s="137" t="s">
        <v>1306</v>
      </c>
      <c r="E75" s="136">
        <v>0</v>
      </c>
      <c r="F75" s="136">
        <v>856395.63</v>
      </c>
      <c r="G75" s="137">
        <f t="shared" si="9"/>
        <v>856395.63</v>
      </c>
      <c r="H75" s="136">
        <v>163.8</v>
      </c>
      <c r="I75" s="136">
        <v>0</v>
      </c>
      <c r="J75" s="136">
        <v>0</v>
      </c>
      <c r="K75" s="136">
        <v>0</v>
      </c>
      <c r="L75" s="136">
        <f t="shared" si="10"/>
        <v>0</v>
      </c>
      <c r="M75" s="136">
        <v>0</v>
      </c>
      <c r="N75" s="136">
        <v>0</v>
      </c>
      <c r="O75" s="136">
        <v>0</v>
      </c>
      <c r="P75" s="136">
        <f t="shared" si="11"/>
        <v>0</v>
      </c>
      <c r="Q75" s="137">
        <v>0</v>
      </c>
      <c r="R75" s="137">
        <v>0</v>
      </c>
      <c r="S75" s="137">
        <v>0</v>
      </c>
      <c r="T75" s="137">
        <v>0</v>
      </c>
      <c r="U75" s="137">
        <f t="shared" si="12"/>
        <v>0</v>
      </c>
      <c r="V75" s="137">
        <f t="shared" si="13"/>
        <v>856559.43</v>
      </c>
      <c r="W75" s="136">
        <v>0</v>
      </c>
      <c r="X75" s="136">
        <f t="shared" si="14"/>
        <v>856559.43</v>
      </c>
      <c r="Y75" s="137">
        <v>0</v>
      </c>
      <c r="Z75" s="136">
        <f t="shared" si="15"/>
        <v>856559.43</v>
      </c>
    </row>
    <row r="76" spans="1:26" ht="12.75" hidden="1" outlineLevel="1">
      <c r="A76" s="136" t="s">
        <v>1307</v>
      </c>
      <c r="C76" s="137" t="s">
        <v>1308</v>
      </c>
      <c r="D76" s="137" t="s">
        <v>1309</v>
      </c>
      <c r="E76" s="136">
        <v>0</v>
      </c>
      <c r="F76" s="136">
        <v>0</v>
      </c>
      <c r="G76" s="137">
        <f t="shared" si="9"/>
        <v>0</v>
      </c>
      <c r="H76" s="136">
        <v>45968.96</v>
      </c>
      <c r="I76" s="136">
        <v>0</v>
      </c>
      <c r="J76" s="136">
        <v>0</v>
      </c>
      <c r="K76" s="136">
        <v>0</v>
      </c>
      <c r="L76" s="136">
        <f t="shared" si="10"/>
        <v>0</v>
      </c>
      <c r="M76" s="136">
        <v>0</v>
      </c>
      <c r="N76" s="136">
        <v>0</v>
      </c>
      <c r="O76" s="136">
        <v>0</v>
      </c>
      <c r="P76" s="136">
        <f t="shared" si="11"/>
        <v>0</v>
      </c>
      <c r="Q76" s="137">
        <v>0</v>
      </c>
      <c r="R76" s="137">
        <v>0</v>
      </c>
      <c r="S76" s="137">
        <v>0</v>
      </c>
      <c r="T76" s="137">
        <v>0</v>
      </c>
      <c r="U76" s="137">
        <f t="shared" si="12"/>
        <v>0</v>
      </c>
      <c r="V76" s="137">
        <f t="shared" si="13"/>
        <v>45968.96</v>
      </c>
      <c r="W76" s="136">
        <v>0</v>
      </c>
      <c r="X76" s="136">
        <f t="shared" si="14"/>
        <v>45968.96</v>
      </c>
      <c r="Y76" s="137">
        <v>0</v>
      </c>
      <c r="Z76" s="136">
        <f t="shared" si="15"/>
        <v>45968.96</v>
      </c>
    </row>
    <row r="77" spans="1:26" ht="12.75" hidden="1" outlineLevel="1">
      <c r="A77" s="136" t="s">
        <v>1310</v>
      </c>
      <c r="C77" s="137" t="s">
        <v>1311</v>
      </c>
      <c r="D77" s="137" t="s">
        <v>1312</v>
      </c>
      <c r="E77" s="136">
        <v>0</v>
      </c>
      <c r="F77" s="136">
        <v>1114444.93</v>
      </c>
      <c r="G77" s="137">
        <f t="shared" si="9"/>
        <v>1114444.93</v>
      </c>
      <c r="H77" s="136">
        <v>11044.9</v>
      </c>
      <c r="I77" s="136">
        <v>0</v>
      </c>
      <c r="J77" s="136">
        <v>0</v>
      </c>
      <c r="K77" s="136">
        <v>0</v>
      </c>
      <c r="L77" s="136">
        <f t="shared" si="10"/>
        <v>0</v>
      </c>
      <c r="M77" s="136">
        <v>0</v>
      </c>
      <c r="N77" s="136">
        <v>0</v>
      </c>
      <c r="O77" s="136">
        <v>0</v>
      </c>
      <c r="P77" s="136">
        <f t="shared" si="11"/>
        <v>0</v>
      </c>
      <c r="Q77" s="137">
        <v>0</v>
      </c>
      <c r="R77" s="137">
        <v>0</v>
      </c>
      <c r="S77" s="137">
        <v>0</v>
      </c>
      <c r="T77" s="137">
        <v>0</v>
      </c>
      <c r="U77" s="137">
        <f t="shared" si="12"/>
        <v>0</v>
      </c>
      <c r="V77" s="137">
        <f t="shared" si="13"/>
        <v>1125489.8299999998</v>
      </c>
      <c r="W77" s="136">
        <v>0</v>
      </c>
      <c r="X77" s="136">
        <f t="shared" si="14"/>
        <v>1125489.8299999998</v>
      </c>
      <c r="Y77" s="137">
        <v>0</v>
      </c>
      <c r="Z77" s="136">
        <f t="shared" si="15"/>
        <v>1125489.8299999998</v>
      </c>
    </row>
    <row r="78" spans="1:26" ht="12.75" hidden="1" outlineLevel="1">
      <c r="A78" s="136" t="s">
        <v>1313</v>
      </c>
      <c r="C78" s="137" t="s">
        <v>1314</v>
      </c>
      <c r="D78" s="137" t="s">
        <v>1315</v>
      </c>
      <c r="E78" s="136">
        <v>0</v>
      </c>
      <c r="F78" s="136">
        <v>1709.46</v>
      </c>
      <c r="G78" s="137">
        <f t="shared" si="9"/>
        <v>1709.46</v>
      </c>
      <c r="H78" s="136">
        <v>0</v>
      </c>
      <c r="I78" s="136">
        <v>0</v>
      </c>
      <c r="J78" s="136">
        <v>0</v>
      </c>
      <c r="K78" s="136">
        <v>0</v>
      </c>
      <c r="L78" s="136">
        <f t="shared" si="10"/>
        <v>0</v>
      </c>
      <c r="M78" s="136">
        <v>0</v>
      </c>
      <c r="N78" s="136">
        <v>0</v>
      </c>
      <c r="O78" s="136">
        <v>0</v>
      </c>
      <c r="P78" s="136">
        <f t="shared" si="11"/>
        <v>0</v>
      </c>
      <c r="Q78" s="137">
        <v>0</v>
      </c>
      <c r="R78" s="137">
        <v>0</v>
      </c>
      <c r="S78" s="137">
        <v>0</v>
      </c>
      <c r="T78" s="137">
        <v>0</v>
      </c>
      <c r="U78" s="137">
        <f t="shared" si="12"/>
        <v>0</v>
      </c>
      <c r="V78" s="137">
        <f t="shared" si="13"/>
        <v>1709.46</v>
      </c>
      <c r="W78" s="136">
        <v>0</v>
      </c>
      <c r="X78" s="136">
        <f t="shared" si="14"/>
        <v>1709.46</v>
      </c>
      <c r="Y78" s="137">
        <v>0</v>
      </c>
      <c r="Z78" s="136">
        <f t="shared" si="15"/>
        <v>1709.46</v>
      </c>
    </row>
    <row r="79" spans="1:26" ht="12.75" hidden="1" outlineLevel="1">
      <c r="A79" s="136" t="s">
        <v>1316</v>
      </c>
      <c r="C79" s="137" t="s">
        <v>1317</v>
      </c>
      <c r="D79" s="137" t="s">
        <v>1318</v>
      </c>
      <c r="E79" s="136">
        <v>0</v>
      </c>
      <c r="F79" s="136">
        <v>784.22</v>
      </c>
      <c r="G79" s="137">
        <f t="shared" si="9"/>
        <v>784.22</v>
      </c>
      <c r="H79" s="136">
        <v>0</v>
      </c>
      <c r="I79" s="136">
        <v>0</v>
      </c>
      <c r="J79" s="136">
        <v>0</v>
      </c>
      <c r="K79" s="136">
        <v>0</v>
      </c>
      <c r="L79" s="136">
        <f t="shared" si="10"/>
        <v>0</v>
      </c>
      <c r="M79" s="136">
        <v>0</v>
      </c>
      <c r="N79" s="136">
        <v>0</v>
      </c>
      <c r="O79" s="136">
        <v>0</v>
      </c>
      <c r="P79" s="136">
        <f t="shared" si="11"/>
        <v>0</v>
      </c>
      <c r="Q79" s="137">
        <v>0</v>
      </c>
      <c r="R79" s="137">
        <v>0</v>
      </c>
      <c r="S79" s="137">
        <v>0</v>
      </c>
      <c r="T79" s="137">
        <v>0</v>
      </c>
      <c r="U79" s="137">
        <f t="shared" si="12"/>
        <v>0</v>
      </c>
      <c r="V79" s="137">
        <f t="shared" si="13"/>
        <v>784.22</v>
      </c>
      <c r="W79" s="136">
        <v>0</v>
      </c>
      <c r="X79" s="136">
        <f t="shared" si="14"/>
        <v>784.22</v>
      </c>
      <c r="Y79" s="137">
        <v>0</v>
      </c>
      <c r="Z79" s="136">
        <f t="shared" si="15"/>
        <v>784.22</v>
      </c>
    </row>
    <row r="80" spans="1:26" ht="12.75" hidden="1" outlineLevel="1">
      <c r="A80" s="136" t="s">
        <v>1319</v>
      </c>
      <c r="C80" s="137" t="s">
        <v>1320</v>
      </c>
      <c r="D80" s="137" t="s">
        <v>1321</v>
      </c>
      <c r="E80" s="136">
        <v>0</v>
      </c>
      <c r="F80" s="136">
        <v>31048.3</v>
      </c>
      <c r="G80" s="137">
        <f t="shared" si="9"/>
        <v>31048.3</v>
      </c>
      <c r="H80" s="136">
        <v>0</v>
      </c>
      <c r="I80" s="136">
        <v>0</v>
      </c>
      <c r="J80" s="136">
        <v>0</v>
      </c>
      <c r="K80" s="136">
        <v>0</v>
      </c>
      <c r="L80" s="136">
        <f t="shared" si="10"/>
        <v>0</v>
      </c>
      <c r="M80" s="136">
        <v>0</v>
      </c>
      <c r="N80" s="136">
        <v>0</v>
      </c>
      <c r="O80" s="136">
        <v>0</v>
      </c>
      <c r="P80" s="136">
        <f t="shared" si="11"/>
        <v>0</v>
      </c>
      <c r="Q80" s="137">
        <v>0</v>
      </c>
      <c r="R80" s="137">
        <v>0</v>
      </c>
      <c r="S80" s="137">
        <v>0</v>
      </c>
      <c r="T80" s="137">
        <v>0</v>
      </c>
      <c r="U80" s="137">
        <f t="shared" si="12"/>
        <v>0</v>
      </c>
      <c r="V80" s="137">
        <f t="shared" si="13"/>
        <v>31048.3</v>
      </c>
      <c r="W80" s="136">
        <v>0</v>
      </c>
      <c r="X80" s="136">
        <f t="shared" si="14"/>
        <v>31048.3</v>
      </c>
      <c r="Y80" s="137">
        <v>0</v>
      </c>
      <c r="Z80" s="136">
        <f t="shared" si="15"/>
        <v>31048.3</v>
      </c>
    </row>
    <row r="81" spans="1:26" ht="12.75" hidden="1" outlineLevel="1">
      <c r="A81" s="136" t="s">
        <v>1322</v>
      </c>
      <c r="C81" s="137" t="s">
        <v>1323</v>
      </c>
      <c r="D81" s="137" t="s">
        <v>1324</v>
      </c>
      <c r="E81" s="136">
        <v>0</v>
      </c>
      <c r="F81" s="136">
        <v>91002.24</v>
      </c>
      <c r="G81" s="137">
        <f t="shared" si="9"/>
        <v>91002.24</v>
      </c>
      <c r="H81" s="136">
        <v>14214.57</v>
      </c>
      <c r="I81" s="136">
        <v>0</v>
      </c>
      <c r="J81" s="136">
        <v>0</v>
      </c>
      <c r="K81" s="136">
        <v>0</v>
      </c>
      <c r="L81" s="136">
        <f t="shared" si="10"/>
        <v>0</v>
      </c>
      <c r="M81" s="136">
        <v>0</v>
      </c>
      <c r="N81" s="136">
        <v>0</v>
      </c>
      <c r="O81" s="136">
        <v>0</v>
      </c>
      <c r="P81" s="136">
        <f t="shared" si="11"/>
        <v>0</v>
      </c>
      <c r="Q81" s="137">
        <v>0</v>
      </c>
      <c r="R81" s="137">
        <v>0</v>
      </c>
      <c r="S81" s="137">
        <v>0</v>
      </c>
      <c r="T81" s="137">
        <v>0</v>
      </c>
      <c r="U81" s="137">
        <f t="shared" si="12"/>
        <v>0</v>
      </c>
      <c r="V81" s="137">
        <f t="shared" si="13"/>
        <v>105216.81</v>
      </c>
      <c r="W81" s="136">
        <v>0</v>
      </c>
      <c r="X81" s="136">
        <f t="shared" si="14"/>
        <v>105216.81</v>
      </c>
      <c r="Y81" s="137">
        <v>0</v>
      </c>
      <c r="Z81" s="136">
        <f t="shared" si="15"/>
        <v>105216.81</v>
      </c>
    </row>
    <row r="82" spans="1:26" ht="12.75" hidden="1" outlineLevel="1">
      <c r="A82" s="136" t="s">
        <v>1325</v>
      </c>
      <c r="C82" s="137" t="s">
        <v>1326</v>
      </c>
      <c r="D82" s="137" t="s">
        <v>1327</v>
      </c>
      <c r="E82" s="136">
        <v>0</v>
      </c>
      <c r="F82" s="136">
        <v>31594.04</v>
      </c>
      <c r="G82" s="137">
        <f t="shared" si="9"/>
        <v>31594.04</v>
      </c>
      <c r="H82" s="136">
        <v>0</v>
      </c>
      <c r="I82" s="136">
        <v>0</v>
      </c>
      <c r="J82" s="136">
        <v>0</v>
      </c>
      <c r="K82" s="136">
        <v>0</v>
      </c>
      <c r="L82" s="136">
        <f t="shared" si="10"/>
        <v>0</v>
      </c>
      <c r="M82" s="136">
        <v>0</v>
      </c>
      <c r="N82" s="136">
        <v>0</v>
      </c>
      <c r="O82" s="136">
        <v>0</v>
      </c>
      <c r="P82" s="136">
        <f t="shared" si="11"/>
        <v>0</v>
      </c>
      <c r="Q82" s="137">
        <v>0</v>
      </c>
      <c r="R82" s="137">
        <v>0</v>
      </c>
      <c r="S82" s="137">
        <v>0</v>
      </c>
      <c r="T82" s="137">
        <v>0</v>
      </c>
      <c r="U82" s="137">
        <f t="shared" si="12"/>
        <v>0</v>
      </c>
      <c r="V82" s="137">
        <f t="shared" si="13"/>
        <v>31594.04</v>
      </c>
      <c r="W82" s="136">
        <v>0</v>
      </c>
      <c r="X82" s="136">
        <f t="shared" si="14"/>
        <v>31594.04</v>
      </c>
      <c r="Y82" s="137">
        <v>0</v>
      </c>
      <c r="Z82" s="136">
        <f t="shared" si="15"/>
        <v>31594.04</v>
      </c>
    </row>
    <row r="83" spans="1:26" ht="12.75" hidden="1" outlineLevel="1">
      <c r="A83" s="136" t="s">
        <v>1328</v>
      </c>
      <c r="C83" s="137" t="s">
        <v>1329</v>
      </c>
      <c r="D83" s="137" t="s">
        <v>1330</v>
      </c>
      <c r="E83" s="136">
        <v>0</v>
      </c>
      <c r="F83" s="136">
        <v>168550.02</v>
      </c>
      <c r="G83" s="137">
        <f t="shared" si="9"/>
        <v>168550.02</v>
      </c>
      <c r="H83" s="136">
        <v>0</v>
      </c>
      <c r="I83" s="136">
        <v>0</v>
      </c>
      <c r="J83" s="136">
        <v>0</v>
      </c>
      <c r="K83" s="136">
        <v>0</v>
      </c>
      <c r="L83" s="136">
        <f t="shared" si="10"/>
        <v>0</v>
      </c>
      <c r="M83" s="136">
        <v>0</v>
      </c>
      <c r="N83" s="136">
        <v>0</v>
      </c>
      <c r="O83" s="136">
        <v>0</v>
      </c>
      <c r="P83" s="136">
        <f t="shared" si="11"/>
        <v>0</v>
      </c>
      <c r="Q83" s="137">
        <v>0</v>
      </c>
      <c r="R83" s="137">
        <v>0</v>
      </c>
      <c r="S83" s="137">
        <v>0</v>
      </c>
      <c r="T83" s="137">
        <v>0</v>
      </c>
      <c r="U83" s="137">
        <f t="shared" si="12"/>
        <v>0</v>
      </c>
      <c r="V83" s="137">
        <f t="shared" si="13"/>
        <v>168550.02</v>
      </c>
      <c r="W83" s="136">
        <v>0</v>
      </c>
      <c r="X83" s="136">
        <f t="shared" si="14"/>
        <v>168550.02</v>
      </c>
      <c r="Y83" s="137">
        <v>0</v>
      </c>
      <c r="Z83" s="136">
        <f t="shared" si="15"/>
        <v>168550.02</v>
      </c>
    </row>
    <row r="84" spans="1:26" ht="12.75" hidden="1" outlineLevel="1">
      <c r="A84" s="136" t="s">
        <v>1331</v>
      </c>
      <c r="C84" s="137" t="s">
        <v>1332</v>
      </c>
      <c r="D84" s="137" t="s">
        <v>1333</v>
      </c>
      <c r="E84" s="136">
        <v>0</v>
      </c>
      <c r="F84" s="136">
        <v>992.2</v>
      </c>
      <c r="G84" s="137">
        <f t="shared" si="9"/>
        <v>992.2</v>
      </c>
      <c r="H84" s="136">
        <v>0</v>
      </c>
      <c r="I84" s="136">
        <v>0</v>
      </c>
      <c r="J84" s="136">
        <v>0</v>
      </c>
      <c r="K84" s="136">
        <v>0</v>
      </c>
      <c r="L84" s="136">
        <f t="shared" si="10"/>
        <v>0</v>
      </c>
      <c r="M84" s="136">
        <v>0</v>
      </c>
      <c r="N84" s="136">
        <v>0</v>
      </c>
      <c r="O84" s="136">
        <v>0</v>
      </c>
      <c r="P84" s="136">
        <f t="shared" si="11"/>
        <v>0</v>
      </c>
      <c r="Q84" s="137">
        <v>0</v>
      </c>
      <c r="R84" s="137">
        <v>0</v>
      </c>
      <c r="S84" s="137">
        <v>0</v>
      </c>
      <c r="T84" s="137">
        <v>0</v>
      </c>
      <c r="U84" s="137">
        <f t="shared" si="12"/>
        <v>0</v>
      </c>
      <c r="V84" s="137">
        <f t="shared" si="13"/>
        <v>992.2</v>
      </c>
      <c r="W84" s="136">
        <v>0</v>
      </c>
      <c r="X84" s="136">
        <f t="shared" si="14"/>
        <v>992.2</v>
      </c>
      <c r="Y84" s="137">
        <v>0</v>
      </c>
      <c r="Z84" s="136">
        <f t="shared" si="15"/>
        <v>992.2</v>
      </c>
    </row>
    <row r="85" spans="1:26" ht="12.75" hidden="1" outlineLevel="1">
      <c r="A85" s="136" t="s">
        <v>1334</v>
      </c>
      <c r="C85" s="137" t="s">
        <v>1335</v>
      </c>
      <c r="D85" s="137" t="s">
        <v>1336</v>
      </c>
      <c r="E85" s="136">
        <v>0</v>
      </c>
      <c r="F85" s="136">
        <v>13600</v>
      </c>
      <c r="G85" s="137">
        <f t="shared" si="9"/>
        <v>13600</v>
      </c>
      <c r="H85" s="136">
        <v>0</v>
      </c>
      <c r="I85" s="136">
        <v>0</v>
      </c>
      <c r="J85" s="136">
        <v>0</v>
      </c>
      <c r="K85" s="136">
        <v>0</v>
      </c>
      <c r="L85" s="136">
        <f t="shared" si="10"/>
        <v>0</v>
      </c>
      <c r="M85" s="136">
        <v>0</v>
      </c>
      <c r="N85" s="136">
        <v>0</v>
      </c>
      <c r="O85" s="136">
        <v>0</v>
      </c>
      <c r="P85" s="136">
        <f t="shared" si="11"/>
        <v>0</v>
      </c>
      <c r="Q85" s="137">
        <v>0</v>
      </c>
      <c r="R85" s="137">
        <v>0</v>
      </c>
      <c r="S85" s="137">
        <v>0</v>
      </c>
      <c r="T85" s="137">
        <v>0</v>
      </c>
      <c r="U85" s="137">
        <f t="shared" si="12"/>
        <v>0</v>
      </c>
      <c r="V85" s="137">
        <f t="shared" si="13"/>
        <v>13600</v>
      </c>
      <c r="W85" s="136">
        <v>0</v>
      </c>
      <c r="X85" s="136">
        <f t="shared" si="14"/>
        <v>13600</v>
      </c>
      <c r="Y85" s="137">
        <v>0</v>
      </c>
      <c r="Z85" s="136">
        <f t="shared" si="15"/>
        <v>13600</v>
      </c>
    </row>
    <row r="86" spans="1:26" ht="12.75" hidden="1" outlineLevel="1">
      <c r="A86" s="136" t="s">
        <v>1337</v>
      </c>
      <c r="C86" s="137" t="s">
        <v>1338</v>
      </c>
      <c r="D86" s="137" t="s">
        <v>1339</v>
      </c>
      <c r="E86" s="136">
        <v>0</v>
      </c>
      <c r="F86" s="136">
        <v>486142.01</v>
      </c>
      <c r="G86" s="137">
        <f t="shared" si="9"/>
        <v>486142.01</v>
      </c>
      <c r="H86" s="136">
        <v>3675.26</v>
      </c>
      <c r="I86" s="136">
        <v>0</v>
      </c>
      <c r="J86" s="136">
        <v>0</v>
      </c>
      <c r="K86" s="136">
        <v>0</v>
      </c>
      <c r="L86" s="136">
        <f t="shared" si="10"/>
        <v>0</v>
      </c>
      <c r="M86" s="136">
        <v>0</v>
      </c>
      <c r="N86" s="136">
        <v>0</v>
      </c>
      <c r="O86" s="136">
        <v>0</v>
      </c>
      <c r="P86" s="136">
        <f t="shared" si="11"/>
        <v>0</v>
      </c>
      <c r="Q86" s="137">
        <v>0</v>
      </c>
      <c r="R86" s="137">
        <v>0</v>
      </c>
      <c r="S86" s="137">
        <v>0</v>
      </c>
      <c r="T86" s="137">
        <v>0</v>
      </c>
      <c r="U86" s="137">
        <f t="shared" si="12"/>
        <v>0</v>
      </c>
      <c r="V86" s="137">
        <f t="shared" si="13"/>
        <v>489817.27</v>
      </c>
      <c r="W86" s="136">
        <v>0</v>
      </c>
      <c r="X86" s="136">
        <f t="shared" si="14"/>
        <v>489817.27</v>
      </c>
      <c r="Y86" s="137">
        <v>0</v>
      </c>
      <c r="Z86" s="136">
        <f t="shared" si="15"/>
        <v>489817.27</v>
      </c>
    </row>
    <row r="87" spans="1:26" ht="12.75" hidden="1" outlineLevel="1">
      <c r="A87" s="136" t="s">
        <v>1340</v>
      </c>
      <c r="C87" s="137" t="s">
        <v>1341</v>
      </c>
      <c r="D87" s="137" t="s">
        <v>1342</v>
      </c>
      <c r="E87" s="136">
        <v>0</v>
      </c>
      <c r="F87" s="136">
        <v>2080.66</v>
      </c>
      <c r="G87" s="137">
        <f t="shared" si="9"/>
        <v>2080.66</v>
      </c>
      <c r="H87" s="136">
        <v>0</v>
      </c>
      <c r="I87" s="136">
        <v>0</v>
      </c>
      <c r="J87" s="136">
        <v>0</v>
      </c>
      <c r="K87" s="136">
        <v>0</v>
      </c>
      <c r="L87" s="136">
        <f t="shared" si="10"/>
        <v>0</v>
      </c>
      <c r="M87" s="136">
        <v>0</v>
      </c>
      <c r="N87" s="136">
        <v>0</v>
      </c>
      <c r="O87" s="136">
        <v>0</v>
      </c>
      <c r="P87" s="136">
        <f t="shared" si="11"/>
        <v>0</v>
      </c>
      <c r="Q87" s="137">
        <v>0</v>
      </c>
      <c r="R87" s="137">
        <v>0</v>
      </c>
      <c r="S87" s="137">
        <v>0</v>
      </c>
      <c r="T87" s="137">
        <v>0</v>
      </c>
      <c r="U87" s="137">
        <f t="shared" si="12"/>
        <v>0</v>
      </c>
      <c r="V87" s="137">
        <f t="shared" si="13"/>
        <v>2080.66</v>
      </c>
      <c r="W87" s="136">
        <v>0</v>
      </c>
      <c r="X87" s="136">
        <f t="shared" si="14"/>
        <v>2080.66</v>
      </c>
      <c r="Y87" s="137">
        <v>0</v>
      </c>
      <c r="Z87" s="136">
        <f t="shared" si="15"/>
        <v>2080.66</v>
      </c>
    </row>
    <row r="88" spans="1:26" ht="12.75" hidden="1" outlineLevel="1">
      <c r="A88" s="136" t="s">
        <v>1343</v>
      </c>
      <c r="C88" s="137" t="s">
        <v>1344</v>
      </c>
      <c r="D88" s="137" t="s">
        <v>1345</v>
      </c>
      <c r="E88" s="136">
        <v>0</v>
      </c>
      <c r="F88" s="136">
        <v>1577.46</v>
      </c>
      <c r="G88" s="137">
        <f t="shared" si="9"/>
        <v>1577.46</v>
      </c>
      <c r="H88" s="136">
        <v>0</v>
      </c>
      <c r="I88" s="136">
        <v>0</v>
      </c>
      <c r="J88" s="136">
        <v>0</v>
      </c>
      <c r="K88" s="136">
        <v>0</v>
      </c>
      <c r="L88" s="136">
        <f t="shared" si="10"/>
        <v>0</v>
      </c>
      <c r="M88" s="136">
        <v>0</v>
      </c>
      <c r="N88" s="136">
        <v>0</v>
      </c>
      <c r="O88" s="136">
        <v>0</v>
      </c>
      <c r="P88" s="136">
        <f t="shared" si="11"/>
        <v>0</v>
      </c>
      <c r="Q88" s="137">
        <v>0</v>
      </c>
      <c r="R88" s="137">
        <v>0</v>
      </c>
      <c r="S88" s="137">
        <v>0</v>
      </c>
      <c r="T88" s="137">
        <v>0</v>
      </c>
      <c r="U88" s="137">
        <f t="shared" si="12"/>
        <v>0</v>
      </c>
      <c r="V88" s="137">
        <f t="shared" si="13"/>
        <v>1577.46</v>
      </c>
      <c r="W88" s="136">
        <v>0</v>
      </c>
      <c r="X88" s="136">
        <f t="shared" si="14"/>
        <v>1577.46</v>
      </c>
      <c r="Y88" s="137">
        <v>0</v>
      </c>
      <c r="Z88" s="136">
        <f t="shared" si="15"/>
        <v>1577.46</v>
      </c>
    </row>
    <row r="89" spans="1:26" ht="12.75" hidden="1" outlineLevel="1">
      <c r="A89" s="136" t="s">
        <v>1346</v>
      </c>
      <c r="C89" s="137" t="s">
        <v>1347</v>
      </c>
      <c r="D89" s="137" t="s">
        <v>1348</v>
      </c>
      <c r="E89" s="136">
        <v>0</v>
      </c>
      <c r="F89" s="136">
        <v>181.04</v>
      </c>
      <c r="G89" s="137">
        <f t="shared" si="9"/>
        <v>181.04</v>
      </c>
      <c r="H89" s="136">
        <v>146.71</v>
      </c>
      <c r="I89" s="136">
        <v>0</v>
      </c>
      <c r="J89" s="136">
        <v>0</v>
      </c>
      <c r="K89" s="136">
        <v>0</v>
      </c>
      <c r="L89" s="136">
        <f t="shared" si="10"/>
        <v>0</v>
      </c>
      <c r="M89" s="136">
        <v>0</v>
      </c>
      <c r="N89" s="136">
        <v>0</v>
      </c>
      <c r="O89" s="136">
        <v>0</v>
      </c>
      <c r="P89" s="136">
        <f t="shared" si="11"/>
        <v>0</v>
      </c>
      <c r="Q89" s="137">
        <v>0</v>
      </c>
      <c r="R89" s="137">
        <v>0</v>
      </c>
      <c r="S89" s="137">
        <v>0</v>
      </c>
      <c r="T89" s="137">
        <v>0</v>
      </c>
      <c r="U89" s="137">
        <f t="shared" si="12"/>
        <v>0</v>
      </c>
      <c r="V89" s="137">
        <f t="shared" si="13"/>
        <v>327.75</v>
      </c>
      <c r="W89" s="136">
        <v>0</v>
      </c>
      <c r="X89" s="136">
        <f t="shared" si="14"/>
        <v>327.75</v>
      </c>
      <c r="Y89" s="137">
        <v>0</v>
      </c>
      <c r="Z89" s="136">
        <f t="shared" si="15"/>
        <v>327.75</v>
      </c>
    </row>
    <row r="90" spans="1:26" ht="12.75" hidden="1" outlineLevel="1">
      <c r="A90" s="136" t="s">
        <v>1349</v>
      </c>
      <c r="C90" s="137" t="s">
        <v>1350</v>
      </c>
      <c r="D90" s="137" t="s">
        <v>1351</v>
      </c>
      <c r="E90" s="136">
        <v>0</v>
      </c>
      <c r="F90" s="136">
        <v>1508713.12</v>
      </c>
      <c r="G90" s="137">
        <f t="shared" si="9"/>
        <v>1508713.12</v>
      </c>
      <c r="H90" s="136">
        <v>1032.76</v>
      </c>
      <c r="I90" s="136">
        <v>0</v>
      </c>
      <c r="J90" s="136">
        <v>0</v>
      </c>
      <c r="K90" s="136">
        <v>0</v>
      </c>
      <c r="L90" s="136">
        <f t="shared" si="10"/>
        <v>0</v>
      </c>
      <c r="M90" s="136">
        <v>0</v>
      </c>
      <c r="N90" s="136">
        <v>0</v>
      </c>
      <c r="O90" s="136">
        <v>0</v>
      </c>
      <c r="P90" s="136">
        <f t="shared" si="11"/>
        <v>0</v>
      </c>
      <c r="Q90" s="137">
        <v>0</v>
      </c>
      <c r="R90" s="137">
        <v>0</v>
      </c>
      <c r="S90" s="137">
        <v>0</v>
      </c>
      <c r="T90" s="137">
        <v>0</v>
      </c>
      <c r="U90" s="137">
        <f t="shared" si="12"/>
        <v>0</v>
      </c>
      <c r="V90" s="137">
        <f t="shared" si="13"/>
        <v>1509745.8800000001</v>
      </c>
      <c r="W90" s="136">
        <v>0</v>
      </c>
      <c r="X90" s="136">
        <f t="shared" si="14"/>
        <v>1509745.8800000001</v>
      </c>
      <c r="Y90" s="137">
        <v>0</v>
      </c>
      <c r="Z90" s="136">
        <f t="shared" si="15"/>
        <v>1509745.8800000001</v>
      </c>
    </row>
    <row r="91" spans="1:26" ht="12.75" hidden="1" outlineLevel="1">
      <c r="A91" s="136" t="s">
        <v>1352</v>
      </c>
      <c r="C91" s="137" t="s">
        <v>1353</v>
      </c>
      <c r="D91" s="137" t="s">
        <v>1354</v>
      </c>
      <c r="E91" s="136">
        <v>0</v>
      </c>
      <c r="F91" s="136">
        <v>2618.02</v>
      </c>
      <c r="G91" s="137">
        <f t="shared" si="9"/>
        <v>2618.02</v>
      </c>
      <c r="H91" s="136">
        <v>0</v>
      </c>
      <c r="I91" s="136">
        <v>0</v>
      </c>
      <c r="J91" s="136">
        <v>0</v>
      </c>
      <c r="K91" s="136">
        <v>0</v>
      </c>
      <c r="L91" s="136">
        <f t="shared" si="10"/>
        <v>0</v>
      </c>
      <c r="M91" s="136">
        <v>0</v>
      </c>
      <c r="N91" s="136">
        <v>0</v>
      </c>
      <c r="O91" s="136">
        <v>0</v>
      </c>
      <c r="P91" s="136">
        <f t="shared" si="11"/>
        <v>0</v>
      </c>
      <c r="Q91" s="137">
        <v>0</v>
      </c>
      <c r="R91" s="137">
        <v>0</v>
      </c>
      <c r="S91" s="137">
        <v>0</v>
      </c>
      <c r="T91" s="137">
        <v>0</v>
      </c>
      <c r="U91" s="137">
        <f t="shared" si="12"/>
        <v>0</v>
      </c>
      <c r="V91" s="137">
        <f t="shared" si="13"/>
        <v>2618.02</v>
      </c>
      <c r="W91" s="136">
        <v>0</v>
      </c>
      <c r="X91" s="136">
        <f t="shared" si="14"/>
        <v>2618.02</v>
      </c>
      <c r="Y91" s="137">
        <v>0</v>
      </c>
      <c r="Z91" s="136">
        <f t="shared" si="15"/>
        <v>2618.02</v>
      </c>
    </row>
    <row r="92" spans="1:26" ht="12.75" hidden="1" outlineLevel="1">
      <c r="A92" s="136" t="s">
        <v>1355</v>
      </c>
      <c r="C92" s="137" t="s">
        <v>1356</v>
      </c>
      <c r="D92" s="137" t="s">
        <v>1357</v>
      </c>
      <c r="E92" s="136">
        <v>0</v>
      </c>
      <c r="F92" s="136">
        <v>83981.71</v>
      </c>
      <c r="G92" s="137">
        <f t="shared" si="9"/>
        <v>83981.71</v>
      </c>
      <c r="H92" s="136">
        <v>0</v>
      </c>
      <c r="I92" s="136">
        <v>0</v>
      </c>
      <c r="J92" s="136">
        <v>0</v>
      </c>
      <c r="K92" s="136">
        <v>0</v>
      </c>
      <c r="L92" s="136">
        <f t="shared" si="10"/>
        <v>0</v>
      </c>
      <c r="M92" s="136">
        <v>0</v>
      </c>
      <c r="N92" s="136">
        <v>0</v>
      </c>
      <c r="O92" s="136">
        <v>0</v>
      </c>
      <c r="P92" s="136">
        <f t="shared" si="11"/>
        <v>0</v>
      </c>
      <c r="Q92" s="137">
        <v>0</v>
      </c>
      <c r="R92" s="137">
        <v>0</v>
      </c>
      <c r="S92" s="137">
        <v>0</v>
      </c>
      <c r="T92" s="137">
        <v>0</v>
      </c>
      <c r="U92" s="137">
        <f t="shared" si="12"/>
        <v>0</v>
      </c>
      <c r="V92" s="137">
        <f t="shared" si="13"/>
        <v>83981.71</v>
      </c>
      <c r="W92" s="136">
        <v>0</v>
      </c>
      <c r="X92" s="136">
        <f t="shared" si="14"/>
        <v>83981.71</v>
      </c>
      <c r="Y92" s="137">
        <v>0</v>
      </c>
      <c r="Z92" s="136">
        <f t="shared" si="15"/>
        <v>83981.71</v>
      </c>
    </row>
    <row r="93" spans="1:26" ht="12.75" hidden="1" outlineLevel="1">
      <c r="A93" s="136" t="s">
        <v>1358</v>
      </c>
      <c r="C93" s="137" t="s">
        <v>1359</v>
      </c>
      <c r="D93" s="137" t="s">
        <v>1360</v>
      </c>
      <c r="E93" s="136">
        <v>0</v>
      </c>
      <c r="F93" s="136">
        <v>2984.34</v>
      </c>
      <c r="G93" s="137">
        <f t="shared" si="9"/>
        <v>2984.34</v>
      </c>
      <c r="H93" s="136">
        <v>0</v>
      </c>
      <c r="I93" s="136">
        <v>0</v>
      </c>
      <c r="J93" s="136">
        <v>0</v>
      </c>
      <c r="K93" s="136">
        <v>0</v>
      </c>
      <c r="L93" s="136">
        <f t="shared" si="10"/>
        <v>0</v>
      </c>
      <c r="M93" s="136">
        <v>0</v>
      </c>
      <c r="N93" s="136">
        <v>0</v>
      </c>
      <c r="O93" s="136">
        <v>0</v>
      </c>
      <c r="P93" s="136">
        <f t="shared" si="11"/>
        <v>0</v>
      </c>
      <c r="Q93" s="137">
        <v>0</v>
      </c>
      <c r="R93" s="137">
        <v>0</v>
      </c>
      <c r="S93" s="137">
        <v>0</v>
      </c>
      <c r="T93" s="137">
        <v>0</v>
      </c>
      <c r="U93" s="137">
        <f t="shared" si="12"/>
        <v>0</v>
      </c>
      <c r="V93" s="137">
        <f t="shared" si="13"/>
        <v>2984.34</v>
      </c>
      <c r="W93" s="136">
        <v>0</v>
      </c>
      <c r="X93" s="136">
        <f t="shared" si="14"/>
        <v>2984.34</v>
      </c>
      <c r="Y93" s="137">
        <v>0</v>
      </c>
      <c r="Z93" s="136">
        <f t="shared" si="15"/>
        <v>2984.34</v>
      </c>
    </row>
    <row r="94" spans="1:26" ht="12.75" hidden="1" outlineLevel="1">
      <c r="A94" s="136" t="s">
        <v>1361</v>
      </c>
      <c r="C94" s="137" t="s">
        <v>1362</v>
      </c>
      <c r="D94" s="137" t="s">
        <v>1363</v>
      </c>
      <c r="E94" s="136">
        <v>0</v>
      </c>
      <c r="F94" s="136">
        <v>54371.37</v>
      </c>
      <c r="G94" s="137">
        <f t="shared" si="9"/>
        <v>54371.37</v>
      </c>
      <c r="H94" s="136">
        <v>0</v>
      </c>
      <c r="I94" s="136">
        <v>0</v>
      </c>
      <c r="J94" s="136">
        <v>0</v>
      </c>
      <c r="K94" s="136">
        <v>0</v>
      </c>
      <c r="L94" s="136">
        <f t="shared" si="10"/>
        <v>0</v>
      </c>
      <c r="M94" s="136">
        <v>0</v>
      </c>
      <c r="N94" s="136">
        <v>0</v>
      </c>
      <c r="O94" s="136">
        <v>0</v>
      </c>
      <c r="P94" s="136">
        <f t="shared" si="11"/>
        <v>0</v>
      </c>
      <c r="Q94" s="137">
        <v>0</v>
      </c>
      <c r="R94" s="137">
        <v>0</v>
      </c>
      <c r="S94" s="137">
        <v>0</v>
      </c>
      <c r="T94" s="137">
        <v>0</v>
      </c>
      <c r="U94" s="137">
        <f t="shared" si="12"/>
        <v>0</v>
      </c>
      <c r="V94" s="137">
        <f t="shared" si="13"/>
        <v>54371.37</v>
      </c>
      <c r="W94" s="136">
        <v>0</v>
      </c>
      <c r="X94" s="136">
        <f t="shared" si="14"/>
        <v>54371.37</v>
      </c>
      <c r="Y94" s="137">
        <v>0</v>
      </c>
      <c r="Z94" s="136">
        <f t="shared" si="15"/>
        <v>54371.37</v>
      </c>
    </row>
    <row r="95" spans="1:26" ht="12.75" hidden="1" outlineLevel="1">
      <c r="A95" s="136" t="s">
        <v>1364</v>
      </c>
      <c r="C95" s="137" t="s">
        <v>1365</v>
      </c>
      <c r="D95" s="137" t="s">
        <v>1366</v>
      </c>
      <c r="E95" s="136">
        <v>0</v>
      </c>
      <c r="F95" s="136">
        <v>103778.48</v>
      </c>
      <c r="G95" s="137">
        <f t="shared" si="9"/>
        <v>103778.48</v>
      </c>
      <c r="H95" s="136">
        <v>0</v>
      </c>
      <c r="I95" s="136">
        <v>0</v>
      </c>
      <c r="J95" s="136">
        <v>0</v>
      </c>
      <c r="K95" s="136">
        <v>0</v>
      </c>
      <c r="L95" s="136">
        <f t="shared" si="10"/>
        <v>0</v>
      </c>
      <c r="M95" s="136">
        <v>0</v>
      </c>
      <c r="N95" s="136">
        <v>0</v>
      </c>
      <c r="O95" s="136">
        <v>0</v>
      </c>
      <c r="P95" s="136">
        <f t="shared" si="11"/>
        <v>0</v>
      </c>
      <c r="Q95" s="137">
        <v>0</v>
      </c>
      <c r="R95" s="137">
        <v>0</v>
      </c>
      <c r="S95" s="137">
        <v>0</v>
      </c>
      <c r="T95" s="137">
        <v>0</v>
      </c>
      <c r="U95" s="137">
        <f t="shared" si="12"/>
        <v>0</v>
      </c>
      <c r="V95" s="137">
        <f t="shared" si="13"/>
        <v>103778.48</v>
      </c>
      <c r="W95" s="136">
        <v>0</v>
      </c>
      <c r="X95" s="136">
        <f t="shared" si="14"/>
        <v>103778.48</v>
      </c>
      <c r="Y95" s="137">
        <v>0</v>
      </c>
      <c r="Z95" s="136">
        <f t="shared" si="15"/>
        <v>103778.48</v>
      </c>
    </row>
    <row r="96" spans="1:26" ht="12.75" hidden="1" outlineLevel="1">
      <c r="A96" s="136" t="s">
        <v>1367</v>
      </c>
      <c r="C96" s="137" t="s">
        <v>1368</v>
      </c>
      <c r="D96" s="137" t="s">
        <v>1369</v>
      </c>
      <c r="E96" s="136">
        <v>0</v>
      </c>
      <c r="F96" s="136">
        <v>192256.59</v>
      </c>
      <c r="G96" s="137">
        <f t="shared" si="9"/>
        <v>192256.59</v>
      </c>
      <c r="H96" s="136">
        <v>226.73</v>
      </c>
      <c r="I96" s="136">
        <v>0</v>
      </c>
      <c r="J96" s="136">
        <v>0</v>
      </c>
      <c r="K96" s="136">
        <v>0</v>
      </c>
      <c r="L96" s="136">
        <f t="shared" si="10"/>
        <v>0</v>
      </c>
      <c r="M96" s="136">
        <v>0</v>
      </c>
      <c r="N96" s="136">
        <v>0</v>
      </c>
      <c r="O96" s="136">
        <v>0</v>
      </c>
      <c r="P96" s="136">
        <f t="shared" si="11"/>
        <v>0</v>
      </c>
      <c r="Q96" s="137">
        <v>0</v>
      </c>
      <c r="R96" s="137">
        <v>0</v>
      </c>
      <c r="S96" s="137">
        <v>0</v>
      </c>
      <c r="T96" s="137">
        <v>0</v>
      </c>
      <c r="U96" s="137">
        <f t="shared" si="12"/>
        <v>0</v>
      </c>
      <c r="V96" s="137">
        <f t="shared" si="13"/>
        <v>192483.32</v>
      </c>
      <c r="W96" s="136">
        <v>0</v>
      </c>
      <c r="X96" s="136">
        <f t="shared" si="14"/>
        <v>192483.32</v>
      </c>
      <c r="Y96" s="137">
        <v>0</v>
      </c>
      <c r="Z96" s="136">
        <f t="shared" si="15"/>
        <v>192483.32</v>
      </c>
    </row>
    <row r="97" spans="1:26" ht="12.75" hidden="1" outlineLevel="1">
      <c r="A97" s="136" t="s">
        <v>1370</v>
      </c>
      <c r="C97" s="137" t="s">
        <v>1371</v>
      </c>
      <c r="D97" s="137" t="s">
        <v>1372</v>
      </c>
      <c r="E97" s="136">
        <v>0</v>
      </c>
      <c r="F97" s="136">
        <v>23.57</v>
      </c>
      <c r="G97" s="137">
        <f aca="true" t="shared" si="16" ref="G97:G160">E97+F97</f>
        <v>23.57</v>
      </c>
      <c r="H97" s="136">
        <v>1500</v>
      </c>
      <c r="I97" s="136">
        <v>0</v>
      </c>
      <c r="J97" s="136">
        <v>0</v>
      </c>
      <c r="K97" s="136">
        <v>0</v>
      </c>
      <c r="L97" s="136">
        <f aca="true" t="shared" si="17" ref="L97:L160">J97+I97+K97</f>
        <v>0</v>
      </c>
      <c r="M97" s="136">
        <v>0</v>
      </c>
      <c r="N97" s="136">
        <v>0</v>
      </c>
      <c r="O97" s="136">
        <v>0</v>
      </c>
      <c r="P97" s="136">
        <f aca="true" t="shared" si="18" ref="P97:P160">M97+N97+O97</f>
        <v>0</v>
      </c>
      <c r="Q97" s="137">
        <v>0</v>
      </c>
      <c r="R97" s="137">
        <v>0</v>
      </c>
      <c r="S97" s="137">
        <v>0</v>
      </c>
      <c r="T97" s="137">
        <v>0</v>
      </c>
      <c r="U97" s="137">
        <f aca="true" t="shared" si="19" ref="U97:U160">Q97+R97+S97+T97</f>
        <v>0</v>
      </c>
      <c r="V97" s="137">
        <f aca="true" t="shared" si="20" ref="V97:V160">G97+H97+L97+P97+U97</f>
        <v>1523.57</v>
      </c>
      <c r="W97" s="136">
        <v>0</v>
      </c>
      <c r="X97" s="136">
        <f aca="true" t="shared" si="21" ref="X97:X160">V97+W97</f>
        <v>1523.57</v>
      </c>
      <c r="Y97" s="137">
        <v>0</v>
      </c>
      <c r="Z97" s="136">
        <f aca="true" t="shared" si="22" ref="Z97:Z160">X97+Y97</f>
        <v>1523.57</v>
      </c>
    </row>
    <row r="98" spans="1:26" ht="12.75" hidden="1" outlineLevel="1">
      <c r="A98" s="136" t="s">
        <v>1373</v>
      </c>
      <c r="C98" s="137" t="s">
        <v>1374</v>
      </c>
      <c r="D98" s="137" t="s">
        <v>1375</v>
      </c>
      <c r="E98" s="136">
        <v>0</v>
      </c>
      <c r="F98" s="136">
        <v>1525212.92</v>
      </c>
      <c r="G98" s="137">
        <f t="shared" si="16"/>
        <v>1525212.92</v>
      </c>
      <c r="H98" s="136">
        <v>14452.38</v>
      </c>
      <c r="I98" s="136">
        <v>0</v>
      </c>
      <c r="J98" s="136">
        <v>0</v>
      </c>
      <c r="K98" s="136">
        <v>0</v>
      </c>
      <c r="L98" s="136">
        <f t="shared" si="17"/>
        <v>0</v>
      </c>
      <c r="M98" s="136">
        <v>0</v>
      </c>
      <c r="N98" s="136">
        <v>0</v>
      </c>
      <c r="O98" s="136">
        <v>0</v>
      </c>
      <c r="P98" s="136">
        <f t="shared" si="18"/>
        <v>0</v>
      </c>
      <c r="Q98" s="137">
        <v>0</v>
      </c>
      <c r="R98" s="137">
        <v>0</v>
      </c>
      <c r="S98" s="137">
        <v>0</v>
      </c>
      <c r="T98" s="137">
        <v>0</v>
      </c>
      <c r="U98" s="137">
        <f t="shared" si="19"/>
        <v>0</v>
      </c>
      <c r="V98" s="137">
        <f t="shared" si="20"/>
        <v>1539665.2999999998</v>
      </c>
      <c r="W98" s="136">
        <v>0</v>
      </c>
      <c r="X98" s="136">
        <f t="shared" si="21"/>
        <v>1539665.2999999998</v>
      </c>
      <c r="Y98" s="137">
        <v>0</v>
      </c>
      <c r="Z98" s="136">
        <f t="shared" si="22"/>
        <v>1539665.2999999998</v>
      </c>
    </row>
    <row r="99" spans="1:26" ht="12.75" hidden="1" outlineLevel="1">
      <c r="A99" s="136" t="s">
        <v>1376</v>
      </c>
      <c r="C99" s="137" t="s">
        <v>1377</v>
      </c>
      <c r="D99" s="137" t="s">
        <v>1378</v>
      </c>
      <c r="E99" s="136">
        <v>0</v>
      </c>
      <c r="F99" s="136">
        <v>5073909.09</v>
      </c>
      <c r="G99" s="137">
        <f t="shared" si="16"/>
        <v>5073909.09</v>
      </c>
      <c r="H99" s="136">
        <v>0</v>
      </c>
      <c r="I99" s="136">
        <v>0</v>
      </c>
      <c r="J99" s="136">
        <v>0</v>
      </c>
      <c r="K99" s="136">
        <v>0</v>
      </c>
      <c r="L99" s="136">
        <f t="shared" si="17"/>
        <v>0</v>
      </c>
      <c r="M99" s="136">
        <v>0</v>
      </c>
      <c r="N99" s="136">
        <v>0</v>
      </c>
      <c r="O99" s="136">
        <v>0</v>
      </c>
      <c r="P99" s="136">
        <f t="shared" si="18"/>
        <v>0</v>
      </c>
      <c r="Q99" s="137">
        <v>0</v>
      </c>
      <c r="R99" s="137">
        <v>0</v>
      </c>
      <c r="S99" s="137">
        <v>0</v>
      </c>
      <c r="T99" s="137">
        <v>0</v>
      </c>
      <c r="U99" s="137">
        <f t="shared" si="19"/>
        <v>0</v>
      </c>
      <c r="V99" s="137">
        <f t="shared" si="20"/>
        <v>5073909.09</v>
      </c>
      <c r="W99" s="136">
        <v>0</v>
      </c>
      <c r="X99" s="136">
        <f t="shared" si="21"/>
        <v>5073909.09</v>
      </c>
      <c r="Y99" s="137">
        <v>0</v>
      </c>
      <c r="Z99" s="136">
        <f t="shared" si="22"/>
        <v>5073909.09</v>
      </c>
    </row>
    <row r="100" spans="1:26" ht="12.75" hidden="1" outlineLevel="1">
      <c r="A100" s="136" t="s">
        <v>1379</v>
      </c>
      <c r="C100" s="137" t="s">
        <v>1380</v>
      </c>
      <c r="D100" s="137" t="s">
        <v>1381</v>
      </c>
      <c r="E100" s="136">
        <v>0</v>
      </c>
      <c r="F100" s="136">
        <v>963642.11</v>
      </c>
      <c r="G100" s="137">
        <f t="shared" si="16"/>
        <v>963642.11</v>
      </c>
      <c r="H100" s="136">
        <v>2489.57</v>
      </c>
      <c r="I100" s="136">
        <v>0</v>
      </c>
      <c r="J100" s="136">
        <v>0</v>
      </c>
      <c r="K100" s="136">
        <v>0</v>
      </c>
      <c r="L100" s="136">
        <f t="shared" si="17"/>
        <v>0</v>
      </c>
      <c r="M100" s="136">
        <v>0</v>
      </c>
      <c r="N100" s="136">
        <v>0</v>
      </c>
      <c r="O100" s="136">
        <v>0</v>
      </c>
      <c r="P100" s="136">
        <f t="shared" si="18"/>
        <v>0</v>
      </c>
      <c r="Q100" s="137">
        <v>0</v>
      </c>
      <c r="R100" s="137">
        <v>0</v>
      </c>
      <c r="S100" s="137">
        <v>0</v>
      </c>
      <c r="T100" s="137">
        <v>0</v>
      </c>
      <c r="U100" s="137">
        <f t="shared" si="19"/>
        <v>0</v>
      </c>
      <c r="V100" s="137">
        <f t="shared" si="20"/>
        <v>966131.6799999999</v>
      </c>
      <c r="W100" s="136">
        <v>0</v>
      </c>
      <c r="X100" s="136">
        <f t="shared" si="21"/>
        <v>966131.6799999999</v>
      </c>
      <c r="Y100" s="137">
        <v>0</v>
      </c>
      <c r="Z100" s="136">
        <f t="shared" si="22"/>
        <v>966131.6799999999</v>
      </c>
    </row>
    <row r="101" spans="1:26" ht="12.75" hidden="1" outlineLevel="1">
      <c r="A101" s="136" t="s">
        <v>1382</v>
      </c>
      <c r="C101" s="137" t="s">
        <v>1383</v>
      </c>
      <c r="D101" s="137" t="s">
        <v>1384</v>
      </c>
      <c r="E101" s="136">
        <v>0</v>
      </c>
      <c r="F101" s="136">
        <v>509396.88</v>
      </c>
      <c r="G101" s="137">
        <f t="shared" si="16"/>
        <v>509396.88</v>
      </c>
      <c r="H101" s="136">
        <v>7248.18</v>
      </c>
      <c r="I101" s="136">
        <v>0</v>
      </c>
      <c r="J101" s="136">
        <v>0</v>
      </c>
      <c r="K101" s="136">
        <v>0</v>
      </c>
      <c r="L101" s="136">
        <f t="shared" si="17"/>
        <v>0</v>
      </c>
      <c r="M101" s="136">
        <v>0</v>
      </c>
      <c r="N101" s="136">
        <v>0</v>
      </c>
      <c r="O101" s="136">
        <v>0</v>
      </c>
      <c r="P101" s="136">
        <f t="shared" si="18"/>
        <v>0</v>
      </c>
      <c r="Q101" s="137">
        <v>0</v>
      </c>
      <c r="R101" s="137">
        <v>0</v>
      </c>
      <c r="S101" s="137">
        <v>0</v>
      </c>
      <c r="T101" s="137">
        <v>0</v>
      </c>
      <c r="U101" s="137">
        <f t="shared" si="19"/>
        <v>0</v>
      </c>
      <c r="V101" s="137">
        <f t="shared" si="20"/>
        <v>516645.06</v>
      </c>
      <c r="W101" s="136">
        <v>0</v>
      </c>
      <c r="X101" s="136">
        <f t="shared" si="21"/>
        <v>516645.06</v>
      </c>
      <c r="Y101" s="137">
        <v>0</v>
      </c>
      <c r="Z101" s="136">
        <f t="shared" si="22"/>
        <v>516645.06</v>
      </c>
    </row>
    <row r="102" spans="1:26" ht="12.75" hidden="1" outlineLevel="1">
      <c r="A102" s="136" t="s">
        <v>1385</v>
      </c>
      <c r="C102" s="137" t="s">
        <v>1386</v>
      </c>
      <c r="D102" s="137" t="s">
        <v>1387</v>
      </c>
      <c r="E102" s="136">
        <v>0</v>
      </c>
      <c r="F102" s="136">
        <v>703.11</v>
      </c>
      <c r="G102" s="137">
        <f t="shared" si="16"/>
        <v>703.11</v>
      </c>
      <c r="H102" s="136">
        <v>0</v>
      </c>
      <c r="I102" s="136">
        <v>0</v>
      </c>
      <c r="J102" s="136">
        <v>0</v>
      </c>
      <c r="K102" s="136">
        <v>0</v>
      </c>
      <c r="L102" s="136">
        <f t="shared" si="17"/>
        <v>0</v>
      </c>
      <c r="M102" s="136">
        <v>0</v>
      </c>
      <c r="N102" s="136">
        <v>0</v>
      </c>
      <c r="O102" s="136">
        <v>0</v>
      </c>
      <c r="P102" s="136">
        <f t="shared" si="18"/>
        <v>0</v>
      </c>
      <c r="Q102" s="137">
        <v>0</v>
      </c>
      <c r="R102" s="137">
        <v>0</v>
      </c>
      <c r="S102" s="137">
        <v>0</v>
      </c>
      <c r="T102" s="137">
        <v>0</v>
      </c>
      <c r="U102" s="137">
        <f t="shared" si="19"/>
        <v>0</v>
      </c>
      <c r="V102" s="137">
        <f t="shared" si="20"/>
        <v>703.11</v>
      </c>
      <c r="W102" s="136">
        <v>0</v>
      </c>
      <c r="X102" s="136">
        <f t="shared" si="21"/>
        <v>703.11</v>
      </c>
      <c r="Y102" s="137">
        <v>0</v>
      </c>
      <c r="Z102" s="136">
        <f t="shared" si="22"/>
        <v>703.11</v>
      </c>
    </row>
    <row r="103" spans="1:26" ht="12.75" hidden="1" outlineLevel="1">
      <c r="A103" s="136" t="s">
        <v>1388</v>
      </c>
      <c r="C103" s="137" t="s">
        <v>1389</v>
      </c>
      <c r="D103" s="137" t="s">
        <v>1390</v>
      </c>
      <c r="E103" s="136">
        <v>0</v>
      </c>
      <c r="F103" s="136">
        <v>16.75</v>
      </c>
      <c r="G103" s="137">
        <f t="shared" si="16"/>
        <v>16.75</v>
      </c>
      <c r="H103" s="136">
        <v>0</v>
      </c>
      <c r="I103" s="136">
        <v>0</v>
      </c>
      <c r="J103" s="136">
        <v>0</v>
      </c>
      <c r="K103" s="136">
        <v>0</v>
      </c>
      <c r="L103" s="136">
        <f t="shared" si="17"/>
        <v>0</v>
      </c>
      <c r="M103" s="136">
        <v>0</v>
      </c>
      <c r="N103" s="136">
        <v>0</v>
      </c>
      <c r="O103" s="136">
        <v>0</v>
      </c>
      <c r="P103" s="136">
        <f t="shared" si="18"/>
        <v>0</v>
      </c>
      <c r="Q103" s="137">
        <v>0</v>
      </c>
      <c r="R103" s="137">
        <v>0</v>
      </c>
      <c r="S103" s="137">
        <v>0</v>
      </c>
      <c r="T103" s="137">
        <v>0</v>
      </c>
      <c r="U103" s="137">
        <f t="shared" si="19"/>
        <v>0</v>
      </c>
      <c r="V103" s="137">
        <f t="shared" si="20"/>
        <v>16.75</v>
      </c>
      <c r="W103" s="136">
        <v>0</v>
      </c>
      <c r="X103" s="136">
        <f t="shared" si="21"/>
        <v>16.75</v>
      </c>
      <c r="Y103" s="137">
        <v>0</v>
      </c>
      <c r="Z103" s="136">
        <f t="shared" si="22"/>
        <v>16.75</v>
      </c>
    </row>
    <row r="104" spans="1:26" ht="12.75" hidden="1" outlineLevel="1">
      <c r="A104" s="136" t="s">
        <v>1391</v>
      </c>
      <c r="C104" s="137" t="s">
        <v>1392</v>
      </c>
      <c r="D104" s="137" t="s">
        <v>1393</v>
      </c>
      <c r="E104" s="136">
        <v>0</v>
      </c>
      <c r="F104" s="136">
        <v>3965.16</v>
      </c>
      <c r="G104" s="137">
        <f t="shared" si="16"/>
        <v>3965.16</v>
      </c>
      <c r="H104" s="136">
        <v>116.02</v>
      </c>
      <c r="I104" s="136">
        <v>0</v>
      </c>
      <c r="J104" s="136">
        <v>0</v>
      </c>
      <c r="K104" s="136">
        <v>0</v>
      </c>
      <c r="L104" s="136">
        <f t="shared" si="17"/>
        <v>0</v>
      </c>
      <c r="M104" s="136">
        <v>0</v>
      </c>
      <c r="N104" s="136">
        <v>0</v>
      </c>
      <c r="O104" s="136">
        <v>0</v>
      </c>
      <c r="P104" s="136">
        <f t="shared" si="18"/>
        <v>0</v>
      </c>
      <c r="Q104" s="137">
        <v>0</v>
      </c>
      <c r="R104" s="137">
        <v>0</v>
      </c>
      <c r="S104" s="137">
        <v>0</v>
      </c>
      <c r="T104" s="137">
        <v>0</v>
      </c>
      <c r="U104" s="137">
        <f t="shared" si="19"/>
        <v>0</v>
      </c>
      <c r="V104" s="137">
        <f t="shared" si="20"/>
        <v>4081.18</v>
      </c>
      <c r="W104" s="136">
        <v>0</v>
      </c>
      <c r="X104" s="136">
        <f t="shared" si="21"/>
        <v>4081.18</v>
      </c>
      <c r="Y104" s="137">
        <v>0</v>
      </c>
      <c r="Z104" s="136">
        <f t="shared" si="22"/>
        <v>4081.18</v>
      </c>
    </row>
    <row r="105" spans="1:26" ht="12.75" hidden="1" outlineLevel="1">
      <c r="A105" s="136" t="s">
        <v>1394</v>
      </c>
      <c r="C105" s="137" t="s">
        <v>1395</v>
      </c>
      <c r="D105" s="137" t="s">
        <v>1396</v>
      </c>
      <c r="E105" s="136">
        <v>0</v>
      </c>
      <c r="F105" s="136">
        <v>886255.68</v>
      </c>
      <c r="G105" s="137">
        <f t="shared" si="16"/>
        <v>886255.68</v>
      </c>
      <c r="H105" s="136">
        <v>4732.45</v>
      </c>
      <c r="I105" s="136">
        <v>0</v>
      </c>
      <c r="J105" s="136">
        <v>0</v>
      </c>
      <c r="K105" s="136">
        <v>0</v>
      </c>
      <c r="L105" s="136">
        <f t="shared" si="17"/>
        <v>0</v>
      </c>
      <c r="M105" s="136">
        <v>0</v>
      </c>
      <c r="N105" s="136">
        <v>0</v>
      </c>
      <c r="O105" s="136">
        <v>0</v>
      </c>
      <c r="P105" s="136">
        <f t="shared" si="18"/>
        <v>0</v>
      </c>
      <c r="Q105" s="137">
        <v>0</v>
      </c>
      <c r="R105" s="137">
        <v>0</v>
      </c>
      <c r="S105" s="137">
        <v>0</v>
      </c>
      <c r="T105" s="137">
        <v>0</v>
      </c>
      <c r="U105" s="137">
        <f t="shared" si="19"/>
        <v>0</v>
      </c>
      <c r="V105" s="137">
        <f t="shared" si="20"/>
        <v>890988.13</v>
      </c>
      <c r="W105" s="136">
        <v>0</v>
      </c>
      <c r="X105" s="136">
        <f t="shared" si="21"/>
        <v>890988.13</v>
      </c>
      <c r="Y105" s="137">
        <v>0</v>
      </c>
      <c r="Z105" s="136">
        <f t="shared" si="22"/>
        <v>890988.13</v>
      </c>
    </row>
    <row r="106" spans="1:26" ht="12.75" hidden="1" outlineLevel="1">
      <c r="A106" s="136" t="s">
        <v>1397</v>
      </c>
      <c r="C106" s="137" t="s">
        <v>1398</v>
      </c>
      <c r="D106" s="137" t="s">
        <v>1399</v>
      </c>
      <c r="E106" s="136">
        <v>0</v>
      </c>
      <c r="F106" s="136">
        <v>16222.37</v>
      </c>
      <c r="G106" s="137">
        <f t="shared" si="16"/>
        <v>16222.37</v>
      </c>
      <c r="H106" s="136">
        <v>0</v>
      </c>
      <c r="I106" s="136">
        <v>0</v>
      </c>
      <c r="J106" s="136">
        <v>0</v>
      </c>
      <c r="K106" s="136">
        <v>0</v>
      </c>
      <c r="L106" s="136">
        <f t="shared" si="17"/>
        <v>0</v>
      </c>
      <c r="M106" s="136">
        <v>0</v>
      </c>
      <c r="N106" s="136">
        <v>0</v>
      </c>
      <c r="O106" s="136">
        <v>0</v>
      </c>
      <c r="P106" s="136">
        <f t="shared" si="18"/>
        <v>0</v>
      </c>
      <c r="Q106" s="137">
        <v>0</v>
      </c>
      <c r="R106" s="137">
        <v>0</v>
      </c>
      <c r="S106" s="137">
        <v>0</v>
      </c>
      <c r="T106" s="137">
        <v>0</v>
      </c>
      <c r="U106" s="137">
        <f t="shared" si="19"/>
        <v>0</v>
      </c>
      <c r="V106" s="137">
        <f t="shared" si="20"/>
        <v>16222.37</v>
      </c>
      <c r="W106" s="136">
        <v>0</v>
      </c>
      <c r="X106" s="136">
        <f t="shared" si="21"/>
        <v>16222.37</v>
      </c>
      <c r="Y106" s="137">
        <v>0</v>
      </c>
      <c r="Z106" s="136">
        <f t="shared" si="22"/>
        <v>16222.37</v>
      </c>
    </row>
    <row r="107" spans="1:26" ht="12.75" hidden="1" outlineLevel="1">
      <c r="A107" s="136" t="s">
        <v>1400</v>
      </c>
      <c r="C107" s="137" t="s">
        <v>1401</v>
      </c>
      <c r="D107" s="137" t="s">
        <v>1402</v>
      </c>
      <c r="E107" s="136">
        <v>0</v>
      </c>
      <c r="F107" s="136">
        <v>169180.21</v>
      </c>
      <c r="G107" s="137">
        <f t="shared" si="16"/>
        <v>169180.21</v>
      </c>
      <c r="H107" s="136">
        <v>82.65</v>
      </c>
      <c r="I107" s="136">
        <v>0</v>
      </c>
      <c r="J107" s="136">
        <v>0</v>
      </c>
      <c r="K107" s="136">
        <v>0</v>
      </c>
      <c r="L107" s="136">
        <f t="shared" si="17"/>
        <v>0</v>
      </c>
      <c r="M107" s="136">
        <v>0</v>
      </c>
      <c r="N107" s="136">
        <v>0</v>
      </c>
      <c r="O107" s="136">
        <v>0</v>
      </c>
      <c r="P107" s="136">
        <f t="shared" si="18"/>
        <v>0</v>
      </c>
      <c r="Q107" s="137">
        <v>0</v>
      </c>
      <c r="R107" s="137">
        <v>0</v>
      </c>
      <c r="S107" s="137">
        <v>0</v>
      </c>
      <c r="T107" s="137">
        <v>0</v>
      </c>
      <c r="U107" s="137">
        <f t="shared" si="19"/>
        <v>0</v>
      </c>
      <c r="V107" s="137">
        <f t="shared" si="20"/>
        <v>169262.86</v>
      </c>
      <c r="W107" s="136">
        <v>0</v>
      </c>
      <c r="X107" s="136">
        <f t="shared" si="21"/>
        <v>169262.86</v>
      </c>
      <c r="Y107" s="137">
        <v>0</v>
      </c>
      <c r="Z107" s="136">
        <f t="shared" si="22"/>
        <v>169262.86</v>
      </c>
    </row>
    <row r="108" spans="1:26" ht="12.75" hidden="1" outlineLevel="1">
      <c r="A108" s="136" t="s">
        <v>1403</v>
      </c>
      <c r="C108" s="137" t="s">
        <v>1404</v>
      </c>
      <c r="D108" s="137" t="s">
        <v>1405</v>
      </c>
      <c r="E108" s="136">
        <v>0</v>
      </c>
      <c r="F108" s="136">
        <v>664.7</v>
      </c>
      <c r="G108" s="137">
        <f t="shared" si="16"/>
        <v>664.7</v>
      </c>
      <c r="H108" s="136">
        <v>0</v>
      </c>
      <c r="I108" s="136">
        <v>0</v>
      </c>
      <c r="J108" s="136">
        <v>0</v>
      </c>
      <c r="K108" s="136">
        <v>0</v>
      </c>
      <c r="L108" s="136">
        <f t="shared" si="17"/>
        <v>0</v>
      </c>
      <c r="M108" s="136">
        <v>0</v>
      </c>
      <c r="N108" s="136">
        <v>0</v>
      </c>
      <c r="O108" s="136">
        <v>0</v>
      </c>
      <c r="P108" s="136">
        <f t="shared" si="18"/>
        <v>0</v>
      </c>
      <c r="Q108" s="137">
        <v>0</v>
      </c>
      <c r="R108" s="137">
        <v>0</v>
      </c>
      <c r="S108" s="137">
        <v>0</v>
      </c>
      <c r="T108" s="137">
        <v>0</v>
      </c>
      <c r="U108" s="137">
        <f t="shared" si="19"/>
        <v>0</v>
      </c>
      <c r="V108" s="137">
        <f t="shared" si="20"/>
        <v>664.7</v>
      </c>
      <c r="W108" s="136">
        <v>0</v>
      </c>
      <c r="X108" s="136">
        <f t="shared" si="21"/>
        <v>664.7</v>
      </c>
      <c r="Y108" s="137">
        <v>0</v>
      </c>
      <c r="Z108" s="136">
        <f t="shared" si="22"/>
        <v>664.7</v>
      </c>
    </row>
    <row r="109" spans="1:26" ht="12.75" hidden="1" outlineLevel="1">
      <c r="A109" s="136" t="s">
        <v>1406</v>
      </c>
      <c r="C109" s="137" t="s">
        <v>1407</v>
      </c>
      <c r="D109" s="137" t="s">
        <v>1408</v>
      </c>
      <c r="E109" s="136">
        <v>0</v>
      </c>
      <c r="F109" s="136">
        <v>-512896.04</v>
      </c>
      <c r="G109" s="137">
        <f t="shared" si="16"/>
        <v>-512896.04</v>
      </c>
      <c r="H109" s="136">
        <v>0</v>
      </c>
      <c r="I109" s="136">
        <v>0</v>
      </c>
      <c r="J109" s="136">
        <v>0</v>
      </c>
      <c r="K109" s="136">
        <v>0</v>
      </c>
      <c r="L109" s="136">
        <f t="shared" si="17"/>
        <v>0</v>
      </c>
      <c r="M109" s="136">
        <v>0</v>
      </c>
      <c r="N109" s="136">
        <v>0</v>
      </c>
      <c r="O109" s="136">
        <v>0</v>
      </c>
      <c r="P109" s="136">
        <f t="shared" si="18"/>
        <v>0</v>
      </c>
      <c r="Q109" s="137">
        <v>0</v>
      </c>
      <c r="R109" s="137">
        <v>0</v>
      </c>
      <c r="S109" s="137">
        <v>0</v>
      </c>
      <c r="T109" s="137">
        <v>0</v>
      </c>
      <c r="U109" s="137">
        <f t="shared" si="19"/>
        <v>0</v>
      </c>
      <c r="V109" s="137">
        <f t="shared" si="20"/>
        <v>-512896.04</v>
      </c>
      <c r="W109" s="136">
        <v>0</v>
      </c>
      <c r="X109" s="136">
        <f t="shared" si="21"/>
        <v>-512896.04</v>
      </c>
      <c r="Y109" s="137">
        <v>0</v>
      </c>
      <c r="Z109" s="136">
        <f t="shared" si="22"/>
        <v>-512896.04</v>
      </c>
    </row>
    <row r="110" spans="1:26" ht="12.75" hidden="1" outlineLevel="1">
      <c r="A110" s="136" t="s">
        <v>1409</v>
      </c>
      <c r="C110" s="137" t="s">
        <v>1410</v>
      </c>
      <c r="D110" s="137" t="s">
        <v>1411</v>
      </c>
      <c r="E110" s="136">
        <v>0</v>
      </c>
      <c r="F110" s="136">
        <v>375032.54</v>
      </c>
      <c r="G110" s="137">
        <f t="shared" si="16"/>
        <v>375032.54</v>
      </c>
      <c r="H110" s="136">
        <v>5197.93</v>
      </c>
      <c r="I110" s="136">
        <v>0</v>
      </c>
      <c r="J110" s="136">
        <v>0</v>
      </c>
      <c r="K110" s="136">
        <v>0</v>
      </c>
      <c r="L110" s="136">
        <f t="shared" si="17"/>
        <v>0</v>
      </c>
      <c r="M110" s="136">
        <v>0</v>
      </c>
      <c r="N110" s="136">
        <v>0</v>
      </c>
      <c r="O110" s="136">
        <v>0</v>
      </c>
      <c r="P110" s="136">
        <f t="shared" si="18"/>
        <v>0</v>
      </c>
      <c r="Q110" s="137">
        <v>0</v>
      </c>
      <c r="R110" s="137">
        <v>0</v>
      </c>
      <c r="S110" s="137">
        <v>0</v>
      </c>
      <c r="T110" s="137">
        <v>0</v>
      </c>
      <c r="U110" s="137">
        <f t="shared" si="19"/>
        <v>0</v>
      </c>
      <c r="V110" s="137">
        <f t="shared" si="20"/>
        <v>380230.47</v>
      </c>
      <c r="W110" s="136">
        <v>0</v>
      </c>
      <c r="X110" s="136">
        <f t="shared" si="21"/>
        <v>380230.47</v>
      </c>
      <c r="Y110" s="137">
        <v>0</v>
      </c>
      <c r="Z110" s="136">
        <f t="shared" si="22"/>
        <v>380230.47</v>
      </c>
    </row>
    <row r="111" spans="1:26" ht="12.75" hidden="1" outlineLevel="1">
      <c r="A111" s="136" t="s">
        <v>1412</v>
      </c>
      <c r="C111" s="137" t="s">
        <v>1413</v>
      </c>
      <c r="D111" s="137" t="s">
        <v>1414</v>
      </c>
      <c r="E111" s="136">
        <v>0</v>
      </c>
      <c r="F111" s="136">
        <v>2595.33</v>
      </c>
      <c r="G111" s="137">
        <f t="shared" si="16"/>
        <v>2595.33</v>
      </c>
      <c r="H111" s="136">
        <v>0</v>
      </c>
      <c r="I111" s="136">
        <v>0</v>
      </c>
      <c r="J111" s="136">
        <v>0</v>
      </c>
      <c r="K111" s="136">
        <v>0</v>
      </c>
      <c r="L111" s="136">
        <f t="shared" si="17"/>
        <v>0</v>
      </c>
      <c r="M111" s="136">
        <v>0</v>
      </c>
      <c r="N111" s="136">
        <v>0</v>
      </c>
      <c r="O111" s="136">
        <v>0</v>
      </c>
      <c r="P111" s="136">
        <f t="shared" si="18"/>
        <v>0</v>
      </c>
      <c r="Q111" s="137">
        <v>0</v>
      </c>
      <c r="R111" s="137">
        <v>0</v>
      </c>
      <c r="S111" s="137">
        <v>0</v>
      </c>
      <c r="T111" s="137">
        <v>0</v>
      </c>
      <c r="U111" s="137">
        <f t="shared" si="19"/>
        <v>0</v>
      </c>
      <c r="V111" s="137">
        <f t="shared" si="20"/>
        <v>2595.33</v>
      </c>
      <c r="W111" s="136">
        <v>0</v>
      </c>
      <c r="X111" s="136">
        <f t="shared" si="21"/>
        <v>2595.33</v>
      </c>
      <c r="Y111" s="137">
        <v>0</v>
      </c>
      <c r="Z111" s="136">
        <f t="shared" si="22"/>
        <v>2595.33</v>
      </c>
    </row>
    <row r="112" spans="1:26" ht="12.75" hidden="1" outlineLevel="1">
      <c r="A112" s="136" t="s">
        <v>1415</v>
      </c>
      <c r="C112" s="137" t="s">
        <v>1416</v>
      </c>
      <c r="D112" s="137" t="s">
        <v>1417</v>
      </c>
      <c r="E112" s="136">
        <v>0</v>
      </c>
      <c r="F112" s="136">
        <v>9464866.44</v>
      </c>
      <c r="G112" s="137">
        <f t="shared" si="16"/>
        <v>9464866.44</v>
      </c>
      <c r="H112" s="136">
        <v>9305.64</v>
      </c>
      <c r="I112" s="136">
        <v>0</v>
      </c>
      <c r="J112" s="136">
        <v>0</v>
      </c>
      <c r="K112" s="136">
        <v>0</v>
      </c>
      <c r="L112" s="136">
        <f t="shared" si="17"/>
        <v>0</v>
      </c>
      <c r="M112" s="136">
        <v>0</v>
      </c>
      <c r="N112" s="136">
        <v>0</v>
      </c>
      <c r="O112" s="136">
        <v>0</v>
      </c>
      <c r="P112" s="136">
        <f t="shared" si="18"/>
        <v>0</v>
      </c>
      <c r="Q112" s="137">
        <v>0</v>
      </c>
      <c r="R112" s="137">
        <v>0</v>
      </c>
      <c r="S112" s="137">
        <v>0</v>
      </c>
      <c r="T112" s="137">
        <v>0</v>
      </c>
      <c r="U112" s="137">
        <f t="shared" si="19"/>
        <v>0</v>
      </c>
      <c r="V112" s="137">
        <f t="shared" si="20"/>
        <v>9474172.08</v>
      </c>
      <c r="W112" s="136">
        <v>0</v>
      </c>
      <c r="X112" s="136">
        <f t="shared" si="21"/>
        <v>9474172.08</v>
      </c>
      <c r="Y112" s="137">
        <v>0</v>
      </c>
      <c r="Z112" s="136">
        <f t="shared" si="22"/>
        <v>9474172.08</v>
      </c>
    </row>
    <row r="113" spans="1:26" ht="12.75" hidden="1" outlineLevel="1">
      <c r="A113" s="136" t="s">
        <v>1418</v>
      </c>
      <c r="C113" s="137" t="s">
        <v>1419</v>
      </c>
      <c r="D113" s="137" t="s">
        <v>1420</v>
      </c>
      <c r="E113" s="136">
        <v>0</v>
      </c>
      <c r="F113" s="136">
        <v>323976.87</v>
      </c>
      <c r="G113" s="137">
        <f t="shared" si="16"/>
        <v>323976.87</v>
      </c>
      <c r="H113" s="136">
        <v>1584.97</v>
      </c>
      <c r="I113" s="136">
        <v>0</v>
      </c>
      <c r="J113" s="136">
        <v>0</v>
      </c>
      <c r="K113" s="136">
        <v>0</v>
      </c>
      <c r="L113" s="136">
        <f t="shared" si="17"/>
        <v>0</v>
      </c>
      <c r="M113" s="136">
        <v>0</v>
      </c>
      <c r="N113" s="136">
        <v>0</v>
      </c>
      <c r="O113" s="136">
        <v>0</v>
      </c>
      <c r="P113" s="136">
        <f t="shared" si="18"/>
        <v>0</v>
      </c>
      <c r="Q113" s="137">
        <v>0</v>
      </c>
      <c r="R113" s="137">
        <v>0</v>
      </c>
      <c r="S113" s="137">
        <v>0</v>
      </c>
      <c r="T113" s="137">
        <v>0</v>
      </c>
      <c r="U113" s="137">
        <f t="shared" si="19"/>
        <v>0</v>
      </c>
      <c r="V113" s="137">
        <f t="shared" si="20"/>
        <v>325561.83999999997</v>
      </c>
      <c r="W113" s="136">
        <v>0</v>
      </c>
      <c r="X113" s="136">
        <f t="shared" si="21"/>
        <v>325561.83999999997</v>
      </c>
      <c r="Y113" s="137">
        <v>0</v>
      </c>
      <c r="Z113" s="136">
        <f t="shared" si="22"/>
        <v>325561.83999999997</v>
      </c>
    </row>
    <row r="114" spans="1:26" ht="12.75" hidden="1" outlineLevel="1">
      <c r="A114" s="136" t="s">
        <v>1421</v>
      </c>
      <c r="C114" s="137" t="s">
        <v>1422</v>
      </c>
      <c r="D114" s="137" t="s">
        <v>1423</v>
      </c>
      <c r="E114" s="136">
        <v>0</v>
      </c>
      <c r="F114" s="136">
        <v>213024.51</v>
      </c>
      <c r="G114" s="137">
        <f t="shared" si="16"/>
        <v>213024.51</v>
      </c>
      <c r="H114" s="136">
        <v>1430.94</v>
      </c>
      <c r="I114" s="136">
        <v>0</v>
      </c>
      <c r="J114" s="136">
        <v>0</v>
      </c>
      <c r="K114" s="136">
        <v>0</v>
      </c>
      <c r="L114" s="136">
        <f t="shared" si="17"/>
        <v>0</v>
      </c>
      <c r="M114" s="136">
        <v>0</v>
      </c>
      <c r="N114" s="136">
        <v>0</v>
      </c>
      <c r="O114" s="136">
        <v>0</v>
      </c>
      <c r="P114" s="136">
        <f t="shared" si="18"/>
        <v>0</v>
      </c>
      <c r="Q114" s="137">
        <v>0</v>
      </c>
      <c r="R114" s="137">
        <v>0</v>
      </c>
      <c r="S114" s="137">
        <v>0</v>
      </c>
      <c r="T114" s="137">
        <v>0</v>
      </c>
      <c r="U114" s="137">
        <f t="shared" si="19"/>
        <v>0</v>
      </c>
      <c r="V114" s="137">
        <f t="shared" si="20"/>
        <v>214455.45</v>
      </c>
      <c r="W114" s="136">
        <v>0</v>
      </c>
      <c r="X114" s="136">
        <f t="shared" si="21"/>
        <v>214455.45</v>
      </c>
      <c r="Y114" s="137">
        <v>0</v>
      </c>
      <c r="Z114" s="136">
        <f t="shared" si="22"/>
        <v>214455.45</v>
      </c>
    </row>
    <row r="115" spans="1:26" ht="12.75" hidden="1" outlineLevel="1">
      <c r="A115" s="136" t="s">
        <v>1424</v>
      </c>
      <c r="C115" s="137" t="s">
        <v>1425</v>
      </c>
      <c r="D115" s="137" t="s">
        <v>1426</v>
      </c>
      <c r="E115" s="136">
        <v>0</v>
      </c>
      <c r="F115" s="136">
        <v>29120.8</v>
      </c>
      <c r="G115" s="137">
        <f t="shared" si="16"/>
        <v>29120.8</v>
      </c>
      <c r="H115" s="136">
        <v>0</v>
      </c>
      <c r="I115" s="136">
        <v>0</v>
      </c>
      <c r="J115" s="136">
        <v>0</v>
      </c>
      <c r="K115" s="136">
        <v>0</v>
      </c>
      <c r="L115" s="136">
        <f t="shared" si="17"/>
        <v>0</v>
      </c>
      <c r="M115" s="136">
        <v>0</v>
      </c>
      <c r="N115" s="136">
        <v>0</v>
      </c>
      <c r="O115" s="136">
        <v>0</v>
      </c>
      <c r="P115" s="136">
        <f t="shared" si="18"/>
        <v>0</v>
      </c>
      <c r="Q115" s="137">
        <v>0</v>
      </c>
      <c r="R115" s="137">
        <v>0</v>
      </c>
      <c r="S115" s="137">
        <v>0</v>
      </c>
      <c r="T115" s="137">
        <v>0</v>
      </c>
      <c r="U115" s="137">
        <f t="shared" si="19"/>
        <v>0</v>
      </c>
      <c r="V115" s="137">
        <f t="shared" si="20"/>
        <v>29120.8</v>
      </c>
      <c r="W115" s="136">
        <v>0</v>
      </c>
      <c r="X115" s="136">
        <f t="shared" si="21"/>
        <v>29120.8</v>
      </c>
      <c r="Y115" s="137">
        <v>0</v>
      </c>
      <c r="Z115" s="136">
        <f t="shared" si="22"/>
        <v>29120.8</v>
      </c>
    </row>
    <row r="116" spans="1:26" ht="12.75" hidden="1" outlineLevel="1">
      <c r="A116" s="136" t="s">
        <v>1427</v>
      </c>
      <c r="C116" s="137" t="s">
        <v>1428</v>
      </c>
      <c r="D116" s="137" t="s">
        <v>1429</v>
      </c>
      <c r="E116" s="136">
        <v>0</v>
      </c>
      <c r="F116" s="136">
        <v>477.09</v>
      </c>
      <c r="G116" s="137">
        <f t="shared" si="16"/>
        <v>477.09</v>
      </c>
      <c r="H116" s="136">
        <v>0</v>
      </c>
      <c r="I116" s="136">
        <v>0</v>
      </c>
      <c r="J116" s="136">
        <v>0</v>
      </c>
      <c r="K116" s="136">
        <v>0</v>
      </c>
      <c r="L116" s="136">
        <f t="shared" si="17"/>
        <v>0</v>
      </c>
      <c r="M116" s="136">
        <v>0</v>
      </c>
      <c r="N116" s="136">
        <v>0</v>
      </c>
      <c r="O116" s="136">
        <v>0</v>
      </c>
      <c r="P116" s="136">
        <f t="shared" si="18"/>
        <v>0</v>
      </c>
      <c r="Q116" s="137">
        <v>0</v>
      </c>
      <c r="R116" s="137">
        <v>0</v>
      </c>
      <c r="S116" s="137">
        <v>0</v>
      </c>
      <c r="T116" s="137">
        <v>0</v>
      </c>
      <c r="U116" s="137">
        <f t="shared" si="19"/>
        <v>0</v>
      </c>
      <c r="V116" s="137">
        <f t="shared" si="20"/>
        <v>477.09</v>
      </c>
      <c r="W116" s="136">
        <v>0</v>
      </c>
      <c r="X116" s="136">
        <f t="shared" si="21"/>
        <v>477.09</v>
      </c>
      <c r="Y116" s="137">
        <v>0</v>
      </c>
      <c r="Z116" s="136">
        <f t="shared" si="22"/>
        <v>477.09</v>
      </c>
    </row>
    <row r="117" spans="1:26" ht="12.75" hidden="1" outlineLevel="1">
      <c r="A117" s="136" t="s">
        <v>1430</v>
      </c>
      <c r="C117" s="137" t="s">
        <v>1431</v>
      </c>
      <c r="D117" s="137" t="s">
        <v>1432</v>
      </c>
      <c r="E117" s="136">
        <v>0</v>
      </c>
      <c r="F117" s="136">
        <v>284336.03</v>
      </c>
      <c r="G117" s="137">
        <f t="shared" si="16"/>
        <v>284336.03</v>
      </c>
      <c r="H117" s="136">
        <v>0</v>
      </c>
      <c r="I117" s="136">
        <v>0</v>
      </c>
      <c r="J117" s="136">
        <v>0</v>
      </c>
      <c r="K117" s="136">
        <v>0</v>
      </c>
      <c r="L117" s="136">
        <f t="shared" si="17"/>
        <v>0</v>
      </c>
      <c r="M117" s="136">
        <v>0</v>
      </c>
      <c r="N117" s="136">
        <v>0</v>
      </c>
      <c r="O117" s="136">
        <v>0</v>
      </c>
      <c r="P117" s="136">
        <f t="shared" si="18"/>
        <v>0</v>
      </c>
      <c r="Q117" s="137">
        <v>0</v>
      </c>
      <c r="R117" s="137">
        <v>0</v>
      </c>
      <c r="S117" s="137">
        <v>0</v>
      </c>
      <c r="T117" s="137">
        <v>0</v>
      </c>
      <c r="U117" s="137">
        <f t="shared" si="19"/>
        <v>0</v>
      </c>
      <c r="V117" s="137">
        <f t="shared" si="20"/>
        <v>284336.03</v>
      </c>
      <c r="W117" s="136">
        <v>0</v>
      </c>
      <c r="X117" s="136">
        <f t="shared" si="21"/>
        <v>284336.03</v>
      </c>
      <c r="Y117" s="137">
        <v>0</v>
      </c>
      <c r="Z117" s="136">
        <f t="shared" si="22"/>
        <v>284336.03</v>
      </c>
    </row>
    <row r="118" spans="1:26" ht="12.75" hidden="1" outlineLevel="1">
      <c r="A118" s="136" t="s">
        <v>1433</v>
      </c>
      <c r="C118" s="137" t="s">
        <v>1434</v>
      </c>
      <c r="D118" s="137" t="s">
        <v>1435</v>
      </c>
      <c r="E118" s="136">
        <v>0</v>
      </c>
      <c r="F118" s="136">
        <v>891.95</v>
      </c>
      <c r="G118" s="137">
        <f t="shared" si="16"/>
        <v>891.95</v>
      </c>
      <c r="H118" s="136">
        <v>0</v>
      </c>
      <c r="I118" s="136">
        <v>0</v>
      </c>
      <c r="J118" s="136">
        <v>0</v>
      </c>
      <c r="K118" s="136">
        <v>0</v>
      </c>
      <c r="L118" s="136">
        <f t="shared" si="17"/>
        <v>0</v>
      </c>
      <c r="M118" s="136">
        <v>0</v>
      </c>
      <c r="N118" s="136">
        <v>0</v>
      </c>
      <c r="O118" s="136">
        <v>0</v>
      </c>
      <c r="P118" s="136">
        <f t="shared" si="18"/>
        <v>0</v>
      </c>
      <c r="Q118" s="137">
        <v>0</v>
      </c>
      <c r="R118" s="137">
        <v>0</v>
      </c>
      <c r="S118" s="137">
        <v>0</v>
      </c>
      <c r="T118" s="137">
        <v>0</v>
      </c>
      <c r="U118" s="137">
        <f t="shared" si="19"/>
        <v>0</v>
      </c>
      <c r="V118" s="137">
        <f t="shared" si="20"/>
        <v>891.95</v>
      </c>
      <c r="W118" s="136">
        <v>0</v>
      </c>
      <c r="X118" s="136">
        <f t="shared" si="21"/>
        <v>891.95</v>
      </c>
      <c r="Y118" s="137">
        <v>0</v>
      </c>
      <c r="Z118" s="136">
        <f t="shared" si="22"/>
        <v>891.95</v>
      </c>
    </row>
    <row r="119" spans="1:26" ht="12.75" hidden="1" outlineLevel="1">
      <c r="A119" s="136" t="s">
        <v>1436</v>
      </c>
      <c r="C119" s="137" t="s">
        <v>1437</v>
      </c>
      <c r="D119" s="137" t="s">
        <v>1438</v>
      </c>
      <c r="E119" s="136">
        <v>0</v>
      </c>
      <c r="F119" s="136">
        <v>1448336.66</v>
      </c>
      <c r="G119" s="137">
        <f t="shared" si="16"/>
        <v>1448336.66</v>
      </c>
      <c r="H119" s="136">
        <v>0</v>
      </c>
      <c r="I119" s="136">
        <v>0</v>
      </c>
      <c r="J119" s="136">
        <v>0</v>
      </c>
      <c r="K119" s="136">
        <v>0</v>
      </c>
      <c r="L119" s="136">
        <f t="shared" si="17"/>
        <v>0</v>
      </c>
      <c r="M119" s="136">
        <v>0</v>
      </c>
      <c r="N119" s="136">
        <v>0</v>
      </c>
      <c r="O119" s="136">
        <v>0</v>
      </c>
      <c r="P119" s="136">
        <f t="shared" si="18"/>
        <v>0</v>
      </c>
      <c r="Q119" s="137">
        <v>0</v>
      </c>
      <c r="R119" s="137">
        <v>0</v>
      </c>
      <c r="S119" s="137">
        <v>0</v>
      </c>
      <c r="T119" s="137">
        <v>0</v>
      </c>
      <c r="U119" s="137">
        <f t="shared" si="19"/>
        <v>0</v>
      </c>
      <c r="V119" s="137">
        <f t="shared" si="20"/>
        <v>1448336.66</v>
      </c>
      <c r="W119" s="136">
        <v>0</v>
      </c>
      <c r="X119" s="136">
        <f t="shared" si="21"/>
        <v>1448336.66</v>
      </c>
      <c r="Y119" s="137">
        <v>0</v>
      </c>
      <c r="Z119" s="136">
        <f t="shared" si="22"/>
        <v>1448336.66</v>
      </c>
    </row>
    <row r="120" spans="1:26" ht="12.75" hidden="1" outlineLevel="1">
      <c r="A120" s="136" t="s">
        <v>1439</v>
      </c>
      <c r="C120" s="137" t="s">
        <v>1440</v>
      </c>
      <c r="D120" s="137" t="s">
        <v>1441</v>
      </c>
      <c r="E120" s="136">
        <v>0</v>
      </c>
      <c r="F120" s="136">
        <v>7.72</v>
      </c>
      <c r="G120" s="137">
        <f t="shared" si="16"/>
        <v>7.72</v>
      </c>
      <c r="H120" s="136">
        <v>0</v>
      </c>
      <c r="I120" s="136">
        <v>0</v>
      </c>
      <c r="J120" s="136">
        <v>0</v>
      </c>
      <c r="K120" s="136">
        <v>0</v>
      </c>
      <c r="L120" s="136">
        <f t="shared" si="17"/>
        <v>0</v>
      </c>
      <c r="M120" s="136">
        <v>0</v>
      </c>
      <c r="N120" s="136">
        <v>0</v>
      </c>
      <c r="O120" s="136">
        <v>0</v>
      </c>
      <c r="P120" s="136">
        <f t="shared" si="18"/>
        <v>0</v>
      </c>
      <c r="Q120" s="137">
        <v>0</v>
      </c>
      <c r="R120" s="137">
        <v>0</v>
      </c>
      <c r="S120" s="137">
        <v>0</v>
      </c>
      <c r="T120" s="137">
        <v>0</v>
      </c>
      <c r="U120" s="137">
        <f t="shared" si="19"/>
        <v>0</v>
      </c>
      <c r="V120" s="137">
        <f t="shared" si="20"/>
        <v>7.72</v>
      </c>
      <c r="W120" s="136">
        <v>0</v>
      </c>
      <c r="X120" s="136">
        <f t="shared" si="21"/>
        <v>7.72</v>
      </c>
      <c r="Y120" s="137">
        <v>0</v>
      </c>
      <c r="Z120" s="136">
        <f t="shared" si="22"/>
        <v>7.72</v>
      </c>
    </row>
    <row r="121" spans="1:26" ht="12.75" hidden="1" outlineLevel="1">
      <c r="A121" s="136" t="s">
        <v>1442</v>
      </c>
      <c r="C121" s="137" t="s">
        <v>1443</v>
      </c>
      <c r="D121" s="137" t="s">
        <v>1444</v>
      </c>
      <c r="E121" s="136">
        <v>0</v>
      </c>
      <c r="F121" s="136">
        <v>13956.42</v>
      </c>
      <c r="G121" s="137">
        <f t="shared" si="16"/>
        <v>13956.42</v>
      </c>
      <c r="H121" s="136">
        <v>12219.16</v>
      </c>
      <c r="I121" s="136">
        <v>0</v>
      </c>
      <c r="J121" s="136">
        <v>0</v>
      </c>
      <c r="K121" s="136">
        <v>0</v>
      </c>
      <c r="L121" s="136">
        <f t="shared" si="17"/>
        <v>0</v>
      </c>
      <c r="M121" s="136">
        <v>0</v>
      </c>
      <c r="N121" s="136">
        <v>0</v>
      </c>
      <c r="O121" s="136">
        <v>0</v>
      </c>
      <c r="P121" s="136">
        <f t="shared" si="18"/>
        <v>0</v>
      </c>
      <c r="Q121" s="137">
        <v>0</v>
      </c>
      <c r="R121" s="137">
        <v>0</v>
      </c>
      <c r="S121" s="137">
        <v>0</v>
      </c>
      <c r="T121" s="137">
        <v>0</v>
      </c>
      <c r="U121" s="137">
        <f t="shared" si="19"/>
        <v>0</v>
      </c>
      <c r="V121" s="137">
        <f t="shared" si="20"/>
        <v>26175.58</v>
      </c>
      <c r="W121" s="136">
        <v>0</v>
      </c>
      <c r="X121" s="136">
        <f t="shared" si="21"/>
        <v>26175.58</v>
      </c>
      <c r="Y121" s="137">
        <v>0</v>
      </c>
      <c r="Z121" s="136">
        <f t="shared" si="22"/>
        <v>26175.58</v>
      </c>
    </row>
    <row r="122" spans="1:26" ht="12.75" hidden="1" outlineLevel="1">
      <c r="A122" s="136" t="s">
        <v>1445</v>
      </c>
      <c r="C122" s="137" t="s">
        <v>1446</v>
      </c>
      <c r="D122" s="137" t="s">
        <v>1447</v>
      </c>
      <c r="E122" s="136">
        <v>0</v>
      </c>
      <c r="F122" s="136">
        <v>1771.41</v>
      </c>
      <c r="G122" s="137">
        <f t="shared" si="16"/>
        <v>1771.41</v>
      </c>
      <c r="H122" s="136">
        <v>0</v>
      </c>
      <c r="I122" s="136">
        <v>0</v>
      </c>
      <c r="J122" s="136">
        <v>0</v>
      </c>
      <c r="K122" s="136">
        <v>0</v>
      </c>
      <c r="L122" s="136">
        <f t="shared" si="17"/>
        <v>0</v>
      </c>
      <c r="M122" s="136">
        <v>0</v>
      </c>
      <c r="N122" s="136">
        <v>0</v>
      </c>
      <c r="O122" s="136">
        <v>0</v>
      </c>
      <c r="P122" s="136">
        <f t="shared" si="18"/>
        <v>0</v>
      </c>
      <c r="Q122" s="137">
        <v>0</v>
      </c>
      <c r="R122" s="137">
        <v>0</v>
      </c>
      <c r="S122" s="137">
        <v>0</v>
      </c>
      <c r="T122" s="137">
        <v>0</v>
      </c>
      <c r="U122" s="137">
        <f t="shared" si="19"/>
        <v>0</v>
      </c>
      <c r="V122" s="137">
        <f t="shared" si="20"/>
        <v>1771.41</v>
      </c>
      <c r="W122" s="136">
        <v>0</v>
      </c>
      <c r="X122" s="136">
        <f t="shared" si="21"/>
        <v>1771.41</v>
      </c>
      <c r="Y122" s="137">
        <v>0</v>
      </c>
      <c r="Z122" s="136">
        <f t="shared" si="22"/>
        <v>1771.41</v>
      </c>
    </row>
    <row r="123" spans="1:26" ht="12.75" hidden="1" outlineLevel="1">
      <c r="A123" s="136" t="s">
        <v>1448</v>
      </c>
      <c r="C123" s="137" t="s">
        <v>1449</v>
      </c>
      <c r="D123" s="137" t="s">
        <v>1450</v>
      </c>
      <c r="E123" s="136">
        <v>0</v>
      </c>
      <c r="F123" s="136">
        <v>395202.69</v>
      </c>
      <c r="G123" s="137">
        <f t="shared" si="16"/>
        <v>395202.69</v>
      </c>
      <c r="H123" s="136">
        <v>624.18</v>
      </c>
      <c r="I123" s="136">
        <v>0</v>
      </c>
      <c r="J123" s="136">
        <v>0</v>
      </c>
      <c r="K123" s="136">
        <v>0</v>
      </c>
      <c r="L123" s="136">
        <f t="shared" si="17"/>
        <v>0</v>
      </c>
      <c r="M123" s="136">
        <v>0</v>
      </c>
      <c r="N123" s="136">
        <v>0</v>
      </c>
      <c r="O123" s="136">
        <v>0</v>
      </c>
      <c r="P123" s="136">
        <f t="shared" si="18"/>
        <v>0</v>
      </c>
      <c r="Q123" s="137">
        <v>0</v>
      </c>
      <c r="R123" s="137">
        <v>0</v>
      </c>
      <c r="S123" s="137">
        <v>0</v>
      </c>
      <c r="T123" s="137">
        <v>0</v>
      </c>
      <c r="U123" s="137">
        <f t="shared" si="19"/>
        <v>0</v>
      </c>
      <c r="V123" s="137">
        <f t="shared" si="20"/>
        <v>395826.87</v>
      </c>
      <c r="W123" s="136">
        <v>0</v>
      </c>
      <c r="X123" s="136">
        <f t="shared" si="21"/>
        <v>395826.87</v>
      </c>
      <c r="Y123" s="137">
        <v>0</v>
      </c>
      <c r="Z123" s="136">
        <f t="shared" si="22"/>
        <v>395826.87</v>
      </c>
    </row>
    <row r="124" spans="1:26" ht="12.75" hidden="1" outlineLevel="1">
      <c r="A124" s="136" t="s">
        <v>1451</v>
      </c>
      <c r="C124" s="137" t="s">
        <v>1452</v>
      </c>
      <c r="D124" s="137" t="s">
        <v>1453</v>
      </c>
      <c r="E124" s="136">
        <v>0</v>
      </c>
      <c r="F124" s="136">
        <v>190607.16</v>
      </c>
      <c r="G124" s="137">
        <f t="shared" si="16"/>
        <v>190607.16</v>
      </c>
      <c r="H124" s="136">
        <v>0</v>
      </c>
      <c r="I124" s="136">
        <v>0</v>
      </c>
      <c r="J124" s="136">
        <v>0</v>
      </c>
      <c r="K124" s="136">
        <v>0</v>
      </c>
      <c r="L124" s="136">
        <f t="shared" si="17"/>
        <v>0</v>
      </c>
      <c r="M124" s="136">
        <v>0</v>
      </c>
      <c r="N124" s="136">
        <v>0</v>
      </c>
      <c r="O124" s="136">
        <v>0</v>
      </c>
      <c r="P124" s="136">
        <f t="shared" si="18"/>
        <v>0</v>
      </c>
      <c r="Q124" s="137">
        <v>0</v>
      </c>
      <c r="R124" s="137">
        <v>0</v>
      </c>
      <c r="S124" s="137">
        <v>0</v>
      </c>
      <c r="T124" s="137">
        <v>0</v>
      </c>
      <c r="U124" s="137">
        <f t="shared" si="19"/>
        <v>0</v>
      </c>
      <c r="V124" s="137">
        <f t="shared" si="20"/>
        <v>190607.16</v>
      </c>
      <c r="W124" s="136">
        <v>0</v>
      </c>
      <c r="X124" s="136">
        <f t="shared" si="21"/>
        <v>190607.16</v>
      </c>
      <c r="Y124" s="137">
        <v>0</v>
      </c>
      <c r="Z124" s="136">
        <f t="shared" si="22"/>
        <v>190607.16</v>
      </c>
    </row>
    <row r="125" spans="1:26" ht="12.75" hidden="1" outlineLevel="1">
      <c r="A125" s="136" t="s">
        <v>1454</v>
      </c>
      <c r="C125" s="137" t="s">
        <v>1455</v>
      </c>
      <c r="D125" s="137" t="s">
        <v>1456</v>
      </c>
      <c r="E125" s="136">
        <v>0</v>
      </c>
      <c r="F125" s="136">
        <v>9974.93</v>
      </c>
      <c r="G125" s="137">
        <f t="shared" si="16"/>
        <v>9974.93</v>
      </c>
      <c r="H125" s="136">
        <v>0</v>
      </c>
      <c r="I125" s="136">
        <v>0</v>
      </c>
      <c r="J125" s="136">
        <v>0</v>
      </c>
      <c r="K125" s="136">
        <v>0</v>
      </c>
      <c r="L125" s="136">
        <f t="shared" si="17"/>
        <v>0</v>
      </c>
      <c r="M125" s="136">
        <v>0</v>
      </c>
      <c r="N125" s="136">
        <v>0</v>
      </c>
      <c r="O125" s="136">
        <v>0</v>
      </c>
      <c r="P125" s="136">
        <f t="shared" si="18"/>
        <v>0</v>
      </c>
      <c r="Q125" s="137">
        <v>0</v>
      </c>
      <c r="R125" s="137">
        <v>0</v>
      </c>
      <c r="S125" s="137">
        <v>0</v>
      </c>
      <c r="T125" s="137">
        <v>0</v>
      </c>
      <c r="U125" s="137">
        <f t="shared" si="19"/>
        <v>0</v>
      </c>
      <c r="V125" s="137">
        <f t="shared" si="20"/>
        <v>9974.93</v>
      </c>
      <c r="W125" s="136">
        <v>0</v>
      </c>
      <c r="X125" s="136">
        <f t="shared" si="21"/>
        <v>9974.93</v>
      </c>
      <c r="Y125" s="137">
        <v>0</v>
      </c>
      <c r="Z125" s="136">
        <f t="shared" si="22"/>
        <v>9974.93</v>
      </c>
    </row>
    <row r="126" spans="1:26" ht="12.75" hidden="1" outlineLevel="1">
      <c r="A126" s="136" t="s">
        <v>1457</v>
      </c>
      <c r="C126" s="137" t="s">
        <v>1458</v>
      </c>
      <c r="D126" s="137" t="s">
        <v>1459</v>
      </c>
      <c r="E126" s="136">
        <v>0</v>
      </c>
      <c r="F126" s="136">
        <v>1544.14</v>
      </c>
      <c r="G126" s="137">
        <f t="shared" si="16"/>
        <v>1544.14</v>
      </c>
      <c r="H126" s="136">
        <v>0</v>
      </c>
      <c r="I126" s="136">
        <v>0</v>
      </c>
      <c r="J126" s="136">
        <v>0</v>
      </c>
      <c r="K126" s="136">
        <v>0</v>
      </c>
      <c r="L126" s="136">
        <f t="shared" si="17"/>
        <v>0</v>
      </c>
      <c r="M126" s="136">
        <v>0</v>
      </c>
      <c r="N126" s="136">
        <v>0</v>
      </c>
      <c r="O126" s="136">
        <v>0</v>
      </c>
      <c r="P126" s="136">
        <f t="shared" si="18"/>
        <v>0</v>
      </c>
      <c r="Q126" s="137">
        <v>0</v>
      </c>
      <c r="R126" s="137">
        <v>0</v>
      </c>
      <c r="S126" s="137">
        <v>0</v>
      </c>
      <c r="T126" s="137">
        <v>0</v>
      </c>
      <c r="U126" s="137">
        <f t="shared" si="19"/>
        <v>0</v>
      </c>
      <c r="V126" s="137">
        <f t="shared" si="20"/>
        <v>1544.14</v>
      </c>
      <c r="W126" s="136">
        <v>0</v>
      </c>
      <c r="X126" s="136">
        <f t="shared" si="21"/>
        <v>1544.14</v>
      </c>
      <c r="Y126" s="137">
        <v>0</v>
      </c>
      <c r="Z126" s="136">
        <f t="shared" si="22"/>
        <v>1544.14</v>
      </c>
    </row>
    <row r="127" spans="1:26" ht="12.75" hidden="1" outlineLevel="1">
      <c r="A127" s="136" t="s">
        <v>1460</v>
      </c>
      <c r="C127" s="137" t="s">
        <v>1461</v>
      </c>
      <c r="D127" s="137" t="s">
        <v>1462</v>
      </c>
      <c r="E127" s="136">
        <v>0</v>
      </c>
      <c r="F127" s="136">
        <v>215843.37</v>
      </c>
      <c r="G127" s="137">
        <f t="shared" si="16"/>
        <v>215843.37</v>
      </c>
      <c r="H127" s="136">
        <v>0</v>
      </c>
      <c r="I127" s="136">
        <v>0</v>
      </c>
      <c r="J127" s="136">
        <v>0</v>
      </c>
      <c r="K127" s="136">
        <v>0</v>
      </c>
      <c r="L127" s="136">
        <f t="shared" si="17"/>
        <v>0</v>
      </c>
      <c r="M127" s="136">
        <v>0</v>
      </c>
      <c r="N127" s="136">
        <v>0</v>
      </c>
      <c r="O127" s="136">
        <v>0</v>
      </c>
      <c r="P127" s="136">
        <f t="shared" si="18"/>
        <v>0</v>
      </c>
      <c r="Q127" s="137">
        <v>0</v>
      </c>
      <c r="R127" s="137">
        <v>0</v>
      </c>
      <c r="S127" s="137">
        <v>0</v>
      </c>
      <c r="T127" s="137">
        <v>0</v>
      </c>
      <c r="U127" s="137">
        <f t="shared" si="19"/>
        <v>0</v>
      </c>
      <c r="V127" s="137">
        <f t="shared" si="20"/>
        <v>215843.37</v>
      </c>
      <c r="W127" s="136">
        <v>0</v>
      </c>
      <c r="X127" s="136">
        <f t="shared" si="21"/>
        <v>215843.37</v>
      </c>
      <c r="Y127" s="137">
        <v>0</v>
      </c>
      <c r="Z127" s="136">
        <f t="shared" si="22"/>
        <v>215843.37</v>
      </c>
    </row>
    <row r="128" spans="1:26" ht="12.75" hidden="1" outlineLevel="1">
      <c r="A128" s="136" t="s">
        <v>1463</v>
      </c>
      <c r="C128" s="137" t="s">
        <v>1464</v>
      </c>
      <c r="D128" s="137" t="s">
        <v>1465</v>
      </c>
      <c r="E128" s="136">
        <v>0</v>
      </c>
      <c r="F128" s="136">
        <v>44387.08</v>
      </c>
      <c r="G128" s="137">
        <f t="shared" si="16"/>
        <v>44387.08</v>
      </c>
      <c r="H128" s="136">
        <v>0</v>
      </c>
      <c r="I128" s="136">
        <v>0</v>
      </c>
      <c r="J128" s="136">
        <v>0</v>
      </c>
      <c r="K128" s="136">
        <v>0</v>
      </c>
      <c r="L128" s="136">
        <f t="shared" si="17"/>
        <v>0</v>
      </c>
      <c r="M128" s="136">
        <v>0</v>
      </c>
      <c r="N128" s="136">
        <v>0</v>
      </c>
      <c r="O128" s="136">
        <v>0</v>
      </c>
      <c r="P128" s="136">
        <f t="shared" si="18"/>
        <v>0</v>
      </c>
      <c r="Q128" s="137">
        <v>0</v>
      </c>
      <c r="R128" s="137">
        <v>0</v>
      </c>
      <c r="S128" s="137">
        <v>0</v>
      </c>
      <c r="T128" s="137">
        <v>0</v>
      </c>
      <c r="U128" s="137">
        <f t="shared" si="19"/>
        <v>0</v>
      </c>
      <c r="V128" s="137">
        <f t="shared" si="20"/>
        <v>44387.08</v>
      </c>
      <c r="W128" s="136">
        <v>0</v>
      </c>
      <c r="X128" s="136">
        <f t="shared" si="21"/>
        <v>44387.08</v>
      </c>
      <c r="Y128" s="137">
        <v>0</v>
      </c>
      <c r="Z128" s="136">
        <f t="shared" si="22"/>
        <v>44387.08</v>
      </c>
    </row>
    <row r="129" spans="1:26" ht="12.75" hidden="1" outlineLevel="1">
      <c r="A129" s="136" t="s">
        <v>1466</v>
      </c>
      <c r="C129" s="137" t="s">
        <v>1467</v>
      </c>
      <c r="D129" s="137" t="s">
        <v>1468</v>
      </c>
      <c r="E129" s="136">
        <v>0</v>
      </c>
      <c r="F129" s="136">
        <v>240666.1</v>
      </c>
      <c r="G129" s="137">
        <f t="shared" si="16"/>
        <v>240666.1</v>
      </c>
      <c r="H129" s="136">
        <v>0</v>
      </c>
      <c r="I129" s="136">
        <v>0</v>
      </c>
      <c r="J129" s="136">
        <v>0</v>
      </c>
      <c r="K129" s="136">
        <v>0</v>
      </c>
      <c r="L129" s="136">
        <f t="shared" si="17"/>
        <v>0</v>
      </c>
      <c r="M129" s="136">
        <v>0</v>
      </c>
      <c r="N129" s="136">
        <v>0</v>
      </c>
      <c r="O129" s="136">
        <v>0</v>
      </c>
      <c r="P129" s="136">
        <f t="shared" si="18"/>
        <v>0</v>
      </c>
      <c r="Q129" s="137">
        <v>0</v>
      </c>
      <c r="R129" s="137">
        <v>0</v>
      </c>
      <c r="S129" s="137">
        <v>0</v>
      </c>
      <c r="T129" s="137">
        <v>0</v>
      </c>
      <c r="U129" s="137">
        <f t="shared" si="19"/>
        <v>0</v>
      </c>
      <c r="V129" s="137">
        <f t="shared" si="20"/>
        <v>240666.1</v>
      </c>
      <c r="W129" s="136">
        <v>0</v>
      </c>
      <c r="X129" s="136">
        <f t="shared" si="21"/>
        <v>240666.1</v>
      </c>
      <c r="Y129" s="137">
        <v>0</v>
      </c>
      <c r="Z129" s="136">
        <f t="shared" si="22"/>
        <v>240666.1</v>
      </c>
    </row>
    <row r="130" spans="1:26" ht="12.75" hidden="1" outlineLevel="1">
      <c r="A130" s="136" t="s">
        <v>1469</v>
      </c>
      <c r="C130" s="137" t="s">
        <v>1470</v>
      </c>
      <c r="D130" s="137" t="s">
        <v>1471</v>
      </c>
      <c r="E130" s="136">
        <v>0</v>
      </c>
      <c r="F130" s="136">
        <v>897234.41</v>
      </c>
      <c r="G130" s="137">
        <f t="shared" si="16"/>
        <v>897234.41</v>
      </c>
      <c r="H130" s="136">
        <v>0</v>
      </c>
      <c r="I130" s="136">
        <v>0</v>
      </c>
      <c r="J130" s="136">
        <v>0</v>
      </c>
      <c r="K130" s="136">
        <v>0</v>
      </c>
      <c r="L130" s="136">
        <f t="shared" si="17"/>
        <v>0</v>
      </c>
      <c r="M130" s="136">
        <v>0</v>
      </c>
      <c r="N130" s="136">
        <v>0</v>
      </c>
      <c r="O130" s="136">
        <v>0</v>
      </c>
      <c r="P130" s="136">
        <f t="shared" si="18"/>
        <v>0</v>
      </c>
      <c r="Q130" s="137">
        <v>0</v>
      </c>
      <c r="R130" s="137">
        <v>0</v>
      </c>
      <c r="S130" s="137">
        <v>0</v>
      </c>
      <c r="T130" s="137">
        <v>0</v>
      </c>
      <c r="U130" s="137">
        <f t="shared" si="19"/>
        <v>0</v>
      </c>
      <c r="V130" s="137">
        <f t="shared" si="20"/>
        <v>897234.41</v>
      </c>
      <c r="W130" s="136">
        <v>0</v>
      </c>
      <c r="X130" s="136">
        <f t="shared" si="21"/>
        <v>897234.41</v>
      </c>
      <c r="Y130" s="137">
        <v>0</v>
      </c>
      <c r="Z130" s="136">
        <f t="shared" si="22"/>
        <v>897234.41</v>
      </c>
    </row>
    <row r="131" spans="1:26" ht="12.75" hidden="1" outlineLevel="1">
      <c r="A131" s="136" t="s">
        <v>1472</v>
      </c>
      <c r="C131" s="137" t="s">
        <v>1473</v>
      </c>
      <c r="D131" s="137" t="s">
        <v>1474</v>
      </c>
      <c r="E131" s="136">
        <v>0</v>
      </c>
      <c r="F131" s="136">
        <v>54888.34</v>
      </c>
      <c r="G131" s="137">
        <f t="shared" si="16"/>
        <v>54888.34</v>
      </c>
      <c r="H131" s="136">
        <v>0</v>
      </c>
      <c r="I131" s="136">
        <v>0</v>
      </c>
      <c r="J131" s="136">
        <v>0</v>
      </c>
      <c r="K131" s="136">
        <v>0</v>
      </c>
      <c r="L131" s="136">
        <f t="shared" si="17"/>
        <v>0</v>
      </c>
      <c r="M131" s="136">
        <v>0</v>
      </c>
      <c r="N131" s="136">
        <v>0</v>
      </c>
      <c r="O131" s="136">
        <v>0</v>
      </c>
      <c r="P131" s="136">
        <f t="shared" si="18"/>
        <v>0</v>
      </c>
      <c r="Q131" s="137">
        <v>0</v>
      </c>
      <c r="R131" s="137">
        <v>0</v>
      </c>
      <c r="S131" s="137">
        <v>0</v>
      </c>
      <c r="T131" s="137">
        <v>0</v>
      </c>
      <c r="U131" s="137">
        <f t="shared" si="19"/>
        <v>0</v>
      </c>
      <c r="V131" s="137">
        <f t="shared" si="20"/>
        <v>54888.34</v>
      </c>
      <c r="W131" s="136">
        <v>0</v>
      </c>
      <c r="X131" s="136">
        <f t="shared" si="21"/>
        <v>54888.34</v>
      </c>
      <c r="Y131" s="137">
        <v>0</v>
      </c>
      <c r="Z131" s="136">
        <f t="shared" si="22"/>
        <v>54888.34</v>
      </c>
    </row>
    <row r="132" spans="1:26" ht="12.75" hidden="1" outlineLevel="1">
      <c r="A132" s="136" t="s">
        <v>1475</v>
      </c>
      <c r="C132" s="137" t="s">
        <v>1476</v>
      </c>
      <c r="D132" s="137" t="s">
        <v>1477</v>
      </c>
      <c r="E132" s="136">
        <v>0</v>
      </c>
      <c r="F132" s="136">
        <v>651878.2</v>
      </c>
      <c r="G132" s="137">
        <f t="shared" si="16"/>
        <v>651878.2</v>
      </c>
      <c r="H132" s="136">
        <v>0</v>
      </c>
      <c r="I132" s="136">
        <v>0</v>
      </c>
      <c r="J132" s="136">
        <v>0</v>
      </c>
      <c r="K132" s="136">
        <v>0</v>
      </c>
      <c r="L132" s="136">
        <f t="shared" si="17"/>
        <v>0</v>
      </c>
      <c r="M132" s="136">
        <v>0</v>
      </c>
      <c r="N132" s="136">
        <v>0</v>
      </c>
      <c r="O132" s="136">
        <v>0</v>
      </c>
      <c r="P132" s="136">
        <f t="shared" si="18"/>
        <v>0</v>
      </c>
      <c r="Q132" s="137">
        <v>0</v>
      </c>
      <c r="R132" s="137">
        <v>0</v>
      </c>
      <c r="S132" s="137">
        <v>0</v>
      </c>
      <c r="T132" s="137">
        <v>0</v>
      </c>
      <c r="U132" s="137">
        <f t="shared" si="19"/>
        <v>0</v>
      </c>
      <c r="V132" s="137">
        <f t="shared" si="20"/>
        <v>651878.2</v>
      </c>
      <c r="W132" s="136">
        <v>0</v>
      </c>
      <c r="X132" s="136">
        <f t="shared" si="21"/>
        <v>651878.2</v>
      </c>
      <c r="Y132" s="137">
        <v>0</v>
      </c>
      <c r="Z132" s="136">
        <f t="shared" si="22"/>
        <v>651878.2</v>
      </c>
    </row>
    <row r="133" spans="1:26" ht="12.75" hidden="1" outlineLevel="1">
      <c r="A133" s="136" t="s">
        <v>1478</v>
      </c>
      <c r="C133" s="137" t="s">
        <v>1479</v>
      </c>
      <c r="D133" s="137" t="s">
        <v>1480</v>
      </c>
      <c r="E133" s="136">
        <v>0</v>
      </c>
      <c r="F133" s="136">
        <v>59648.09</v>
      </c>
      <c r="G133" s="137">
        <f t="shared" si="16"/>
        <v>59648.09</v>
      </c>
      <c r="H133" s="136">
        <v>0</v>
      </c>
      <c r="I133" s="136">
        <v>0</v>
      </c>
      <c r="J133" s="136">
        <v>0</v>
      </c>
      <c r="K133" s="136">
        <v>0</v>
      </c>
      <c r="L133" s="136">
        <f t="shared" si="17"/>
        <v>0</v>
      </c>
      <c r="M133" s="136">
        <v>0</v>
      </c>
      <c r="N133" s="136">
        <v>0</v>
      </c>
      <c r="O133" s="136">
        <v>0</v>
      </c>
      <c r="P133" s="136">
        <f t="shared" si="18"/>
        <v>0</v>
      </c>
      <c r="Q133" s="137">
        <v>0</v>
      </c>
      <c r="R133" s="137">
        <v>0</v>
      </c>
      <c r="S133" s="137">
        <v>0</v>
      </c>
      <c r="T133" s="137">
        <v>0</v>
      </c>
      <c r="U133" s="137">
        <f t="shared" si="19"/>
        <v>0</v>
      </c>
      <c r="V133" s="137">
        <f t="shared" si="20"/>
        <v>59648.09</v>
      </c>
      <c r="W133" s="136">
        <v>0</v>
      </c>
      <c r="X133" s="136">
        <f t="shared" si="21"/>
        <v>59648.09</v>
      </c>
      <c r="Y133" s="137">
        <v>0</v>
      </c>
      <c r="Z133" s="136">
        <f t="shared" si="22"/>
        <v>59648.09</v>
      </c>
    </row>
    <row r="134" spans="1:26" ht="12.75" hidden="1" outlineLevel="1">
      <c r="A134" s="136" t="s">
        <v>1481</v>
      </c>
      <c r="C134" s="137" t="s">
        <v>1482</v>
      </c>
      <c r="D134" s="137" t="s">
        <v>1483</v>
      </c>
      <c r="E134" s="136">
        <v>0</v>
      </c>
      <c r="F134" s="136">
        <v>462660.78</v>
      </c>
      <c r="G134" s="137">
        <f t="shared" si="16"/>
        <v>462660.78</v>
      </c>
      <c r="H134" s="136">
        <v>0</v>
      </c>
      <c r="I134" s="136">
        <v>0</v>
      </c>
      <c r="J134" s="136">
        <v>0</v>
      </c>
      <c r="K134" s="136">
        <v>0</v>
      </c>
      <c r="L134" s="136">
        <f t="shared" si="17"/>
        <v>0</v>
      </c>
      <c r="M134" s="136">
        <v>0</v>
      </c>
      <c r="N134" s="136">
        <v>0</v>
      </c>
      <c r="O134" s="136">
        <v>0</v>
      </c>
      <c r="P134" s="136">
        <f t="shared" si="18"/>
        <v>0</v>
      </c>
      <c r="Q134" s="137">
        <v>0</v>
      </c>
      <c r="R134" s="137">
        <v>0</v>
      </c>
      <c r="S134" s="137">
        <v>0</v>
      </c>
      <c r="T134" s="137">
        <v>0</v>
      </c>
      <c r="U134" s="137">
        <f t="shared" si="19"/>
        <v>0</v>
      </c>
      <c r="V134" s="137">
        <f t="shared" si="20"/>
        <v>462660.78</v>
      </c>
      <c r="W134" s="136">
        <v>0</v>
      </c>
      <c r="X134" s="136">
        <f t="shared" si="21"/>
        <v>462660.78</v>
      </c>
      <c r="Y134" s="137">
        <v>0</v>
      </c>
      <c r="Z134" s="136">
        <f t="shared" si="22"/>
        <v>462660.78</v>
      </c>
    </row>
    <row r="135" spans="1:26" ht="12.75" hidden="1" outlineLevel="1">
      <c r="A135" s="136" t="s">
        <v>1484</v>
      </c>
      <c r="C135" s="137" t="s">
        <v>1485</v>
      </c>
      <c r="D135" s="137" t="s">
        <v>1486</v>
      </c>
      <c r="E135" s="136">
        <v>0</v>
      </c>
      <c r="F135" s="136">
        <v>14920659.94</v>
      </c>
      <c r="G135" s="137">
        <f t="shared" si="16"/>
        <v>14920659.94</v>
      </c>
      <c r="H135" s="136">
        <v>45274.9</v>
      </c>
      <c r="I135" s="136">
        <v>0</v>
      </c>
      <c r="J135" s="136">
        <v>0</v>
      </c>
      <c r="K135" s="136">
        <v>0</v>
      </c>
      <c r="L135" s="136">
        <f t="shared" si="17"/>
        <v>0</v>
      </c>
      <c r="M135" s="136">
        <v>0</v>
      </c>
      <c r="N135" s="136">
        <v>0</v>
      </c>
      <c r="O135" s="136">
        <v>0</v>
      </c>
      <c r="P135" s="136">
        <f t="shared" si="18"/>
        <v>0</v>
      </c>
      <c r="Q135" s="137">
        <v>0</v>
      </c>
      <c r="R135" s="137">
        <v>0</v>
      </c>
      <c r="S135" s="137">
        <v>0</v>
      </c>
      <c r="T135" s="137">
        <v>0</v>
      </c>
      <c r="U135" s="137">
        <f t="shared" si="19"/>
        <v>0</v>
      </c>
      <c r="V135" s="137">
        <f t="shared" si="20"/>
        <v>14965934.84</v>
      </c>
      <c r="W135" s="136">
        <v>0</v>
      </c>
      <c r="X135" s="136">
        <f t="shared" si="21"/>
        <v>14965934.84</v>
      </c>
      <c r="Y135" s="137">
        <v>0</v>
      </c>
      <c r="Z135" s="136">
        <f t="shared" si="22"/>
        <v>14965934.84</v>
      </c>
    </row>
    <row r="136" spans="1:26" ht="12.75" hidden="1" outlineLevel="1">
      <c r="A136" s="136" t="s">
        <v>1487</v>
      </c>
      <c r="C136" s="137" t="s">
        <v>1488</v>
      </c>
      <c r="D136" s="137" t="s">
        <v>1489</v>
      </c>
      <c r="E136" s="136">
        <v>0</v>
      </c>
      <c r="F136" s="136">
        <v>25119432</v>
      </c>
      <c r="G136" s="137">
        <f t="shared" si="16"/>
        <v>25119432</v>
      </c>
      <c r="H136" s="136">
        <v>0</v>
      </c>
      <c r="I136" s="136">
        <v>0</v>
      </c>
      <c r="J136" s="136">
        <v>0</v>
      </c>
      <c r="K136" s="136">
        <v>0</v>
      </c>
      <c r="L136" s="136">
        <f t="shared" si="17"/>
        <v>0</v>
      </c>
      <c r="M136" s="136">
        <v>0</v>
      </c>
      <c r="N136" s="136">
        <v>0</v>
      </c>
      <c r="O136" s="136">
        <v>0</v>
      </c>
      <c r="P136" s="136">
        <f t="shared" si="18"/>
        <v>0</v>
      </c>
      <c r="Q136" s="137">
        <v>0</v>
      </c>
      <c r="R136" s="137">
        <v>0</v>
      </c>
      <c r="S136" s="137">
        <v>0</v>
      </c>
      <c r="T136" s="137">
        <v>0</v>
      </c>
      <c r="U136" s="137">
        <f t="shared" si="19"/>
        <v>0</v>
      </c>
      <c r="V136" s="137">
        <f t="shared" si="20"/>
        <v>25119432</v>
      </c>
      <c r="W136" s="136">
        <v>0</v>
      </c>
      <c r="X136" s="136">
        <f t="shared" si="21"/>
        <v>25119432</v>
      </c>
      <c r="Y136" s="137">
        <v>0</v>
      </c>
      <c r="Z136" s="136">
        <f t="shared" si="22"/>
        <v>25119432</v>
      </c>
    </row>
    <row r="137" spans="1:26" ht="12.75" hidden="1" outlineLevel="1">
      <c r="A137" s="136" t="s">
        <v>1490</v>
      </c>
      <c r="C137" s="137" t="s">
        <v>1491</v>
      </c>
      <c r="D137" s="137" t="s">
        <v>1492</v>
      </c>
      <c r="E137" s="136">
        <v>0</v>
      </c>
      <c r="F137" s="136">
        <v>1253835.35</v>
      </c>
      <c r="G137" s="137">
        <f t="shared" si="16"/>
        <v>1253835.35</v>
      </c>
      <c r="H137" s="136">
        <v>0</v>
      </c>
      <c r="I137" s="136">
        <v>0</v>
      </c>
      <c r="J137" s="136">
        <v>0</v>
      </c>
      <c r="K137" s="136">
        <v>0</v>
      </c>
      <c r="L137" s="136">
        <f t="shared" si="17"/>
        <v>0</v>
      </c>
      <c r="M137" s="136">
        <v>0</v>
      </c>
      <c r="N137" s="136">
        <v>0</v>
      </c>
      <c r="O137" s="136">
        <v>0</v>
      </c>
      <c r="P137" s="136">
        <f t="shared" si="18"/>
        <v>0</v>
      </c>
      <c r="Q137" s="137">
        <v>0</v>
      </c>
      <c r="R137" s="137">
        <v>0</v>
      </c>
      <c r="S137" s="137">
        <v>0</v>
      </c>
      <c r="T137" s="137">
        <v>0</v>
      </c>
      <c r="U137" s="137">
        <f t="shared" si="19"/>
        <v>0</v>
      </c>
      <c r="V137" s="137">
        <f t="shared" si="20"/>
        <v>1253835.35</v>
      </c>
      <c r="W137" s="136">
        <v>0</v>
      </c>
      <c r="X137" s="136">
        <f t="shared" si="21"/>
        <v>1253835.35</v>
      </c>
      <c r="Y137" s="137">
        <v>0</v>
      </c>
      <c r="Z137" s="136">
        <f t="shared" si="22"/>
        <v>1253835.35</v>
      </c>
    </row>
    <row r="138" spans="1:26" ht="12.75" hidden="1" outlineLevel="1">
      <c r="A138" s="136" t="s">
        <v>1493</v>
      </c>
      <c r="C138" s="137" t="s">
        <v>1494</v>
      </c>
      <c r="D138" s="137" t="s">
        <v>1495</v>
      </c>
      <c r="E138" s="136">
        <v>0</v>
      </c>
      <c r="F138" s="136">
        <v>1012436.33</v>
      </c>
      <c r="G138" s="137">
        <f t="shared" si="16"/>
        <v>1012436.33</v>
      </c>
      <c r="H138" s="136">
        <v>0</v>
      </c>
      <c r="I138" s="136">
        <v>0</v>
      </c>
      <c r="J138" s="136">
        <v>0</v>
      </c>
      <c r="K138" s="136">
        <v>0</v>
      </c>
      <c r="L138" s="136">
        <f t="shared" si="17"/>
        <v>0</v>
      </c>
      <c r="M138" s="136">
        <v>0</v>
      </c>
      <c r="N138" s="136">
        <v>0</v>
      </c>
      <c r="O138" s="136">
        <v>0</v>
      </c>
      <c r="P138" s="136">
        <f t="shared" si="18"/>
        <v>0</v>
      </c>
      <c r="Q138" s="137">
        <v>0</v>
      </c>
      <c r="R138" s="137">
        <v>0</v>
      </c>
      <c r="S138" s="137">
        <v>0</v>
      </c>
      <c r="T138" s="137">
        <v>0</v>
      </c>
      <c r="U138" s="137">
        <f t="shared" si="19"/>
        <v>0</v>
      </c>
      <c r="V138" s="137">
        <f t="shared" si="20"/>
        <v>1012436.33</v>
      </c>
      <c r="W138" s="136">
        <v>0</v>
      </c>
      <c r="X138" s="136">
        <f t="shared" si="21"/>
        <v>1012436.33</v>
      </c>
      <c r="Y138" s="137">
        <v>0</v>
      </c>
      <c r="Z138" s="136">
        <f t="shared" si="22"/>
        <v>1012436.33</v>
      </c>
    </row>
    <row r="139" spans="1:26" ht="12.75" hidden="1" outlineLevel="1">
      <c r="A139" s="136" t="s">
        <v>1496</v>
      </c>
      <c r="C139" s="137" t="s">
        <v>1497</v>
      </c>
      <c r="D139" s="137" t="s">
        <v>1498</v>
      </c>
      <c r="E139" s="136">
        <v>0</v>
      </c>
      <c r="F139" s="136">
        <v>552247.79</v>
      </c>
      <c r="G139" s="137">
        <f t="shared" si="16"/>
        <v>552247.79</v>
      </c>
      <c r="H139" s="136">
        <v>0</v>
      </c>
      <c r="I139" s="136">
        <v>0</v>
      </c>
      <c r="J139" s="136">
        <v>0</v>
      </c>
      <c r="K139" s="136">
        <v>0</v>
      </c>
      <c r="L139" s="136">
        <f t="shared" si="17"/>
        <v>0</v>
      </c>
      <c r="M139" s="136">
        <v>0</v>
      </c>
      <c r="N139" s="136">
        <v>0</v>
      </c>
      <c r="O139" s="136">
        <v>0</v>
      </c>
      <c r="P139" s="136">
        <f t="shared" si="18"/>
        <v>0</v>
      </c>
      <c r="Q139" s="137">
        <v>0</v>
      </c>
      <c r="R139" s="137">
        <v>0</v>
      </c>
      <c r="S139" s="137">
        <v>0</v>
      </c>
      <c r="T139" s="137">
        <v>0</v>
      </c>
      <c r="U139" s="137">
        <f t="shared" si="19"/>
        <v>0</v>
      </c>
      <c r="V139" s="137">
        <f t="shared" si="20"/>
        <v>552247.79</v>
      </c>
      <c r="W139" s="136">
        <v>0</v>
      </c>
      <c r="X139" s="136">
        <f t="shared" si="21"/>
        <v>552247.79</v>
      </c>
      <c r="Y139" s="137">
        <v>0</v>
      </c>
      <c r="Z139" s="136">
        <f t="shared" si="22"/>
        <v>552247.79</v>
      </c>
    </row>
    <row r="140" spans="1:26" ht="12.75" hidden="1" outlineLevel="1">
      <c r="A140" s="136" t="s">
        <v>1499</v>
      </c>
      <c r="C140" s="137" t="s">
        <v>1500</v>
      </c>
      <c r="D140" s="137" t="s">
        <v>1501</v>
      </c>
      <c r="E140" s="136">
        <v>0</v>
      </c>
      <c r="F140" s="136">
        <v>761529.68</v>
      </c>
      <c r="G140" s="137">
        <f t="shared" si="16"/>
        <v>761529.68</v>
      </c>
      <c r="H140" s="136">
        <v>0</v>
      </c>
      <c r="I140" s="136">
        <v>0</v>
      </c>
      <c r="J140" s="136">
        <v>0</v>
      </c>
      <c r="K140" s="136">
        <v>0</v>
      </c>
      <c r="L140" s="136">
        <f t="shared" si="17"/>
        <v>0</v>
      </c>
      <c r="M140" s="136">
        <v>0</v>
      </c>
      <c r="N140" s="136">
        <v>0</v>
      </c>
      <c r="O140" s="136">
        <v>0</v>
      </c>
      <c r="P140" s="136">
        <f t="shared" si="18"/>
        <v>0</v>
      </c>
      <c r="Q140" s="137">
        <v>0</v>
      </c>
      <c r="R140" s="137">
        <v>0</v>
      </c>
      <c r="S140" s="137">
        <v>0</v>
      </c>
      <c r="T140" s="137">
        <v>0</v>
      </c>
      <c r="U140" s="137">
        <f t="shared" si="19"/>
        <v>0</v>
      </c>
      <c r="V140" s="137">
        <f t="shared" si="20"/>
        <v>761529.68</v>
      </c>
      <c r="W140" s="136">
        <v>0</v>
      </c>
      <c r="X140" s="136">
        <f t="shared" si="21"/>
        <v>761529.68</v>
      </c>
      <c r="Y140" s="137">
        <v>0</v>
      </c>
      <c r="Z140" s="136">
        <f t="shared" si="22"/>
        <v>761529.68</v>
      </c>
    </row>
    <row r="141" spans="1:26" ht="12.75" hidden="1" outlineLevel="1">
      <c r="A141" s="136" t="s">
        <v>1502</v>
      </c>
      <c r="C141" s="137" t="s">
        <v>1503</v>
      </c>
      <c r="D141" s="137" t="s">
        <v>1504</v>
      </c>
      <c r="E141" s="136">
        <v>0</v>
      </c>
      <c r="F141" s="136">
        <v>1906.18</v>
      </c>
      <c r="G141" s="137">
        <f t="shared" si="16"/>
        <v>1906.18</v>
      </c>
      <c r="H141" s="136">
        <v>0</v>
      </c>
      <c r="I141" s="136">
        <v>0</v>
      </c>
      <c r="J141" s="136">
        <v>0</v>
      </c>
      <c r="K141" s="136">
        <v>0</v>
      </c>
      <c r="L141" s="136">
        <f t="shared" si="17"/>
        <v>0</v>
      </c>
      <c r="M141" s="136">
        <v>0</v>
      </c>
      <c r="N141" s="136">
        <v>0</v>
      </c>
      <c r="O141" s="136">
        <v>0</v>
      </c>
      <c r="P141" s="136">
        <f t="shared" si="18"/>
        <v>0</v>
      </c>
      <c r="Q141" s="137">
        <v>0</v>
      </c>
      <c r="R141" s="137">
        <v>0</v>
      </c>
      <c r="S141" s="137">
        <v>0</v>
      </c>
      <c r="T141" s="137">
        <v>0</v>
      </c>
      <c r="U141" s="137">
        <f t="shared" si="19"/>
        <v>0</v>
      </c>
      <c r="V141" s="137">
        <f t="shared" si="20"/>
        <v>1906.18</v>
      </c>
      <c r="W141" s="136">
        <v>0</v>
      </c>
      <c r="X141" s="136">
        <f t="shared" si="21"/>
        <v>1906.18</v>
      </c>
      <c r="Y141" s="137">
        <v>0</v>
      </c>
      <c r="Z141" s="136">
        <f t="shared" si="22"/>
        <v>1906.18</v>
      </c>
    </row>
    <row r="142" spans="1:26" ht="12.75" hidden="1" outlineLevel="1">
      <c r="A142" s="136" t="s">
        <v>1505</v>
      </c>
      <c r="C142" s="137" t="s">
        <v>1506</v>
      </c>
      <c r="D142" s="137" t="s">
        <v>1507</v>
      </c>
      <c r="E142" s="136">
        <v>0</v>
      </c>
      <c r="F142" s="136">
        <v>1233240.48</v>
      </c>
      <c r="G142" s="137">
        <f t="shared" si="16"/>
        <v>1233240.48</v>
      </c>
      <c r="H142" s="136">
        <v>8410.67</v>
      </c>
      <c r="I142" s="136">
        <v>0</v>
      </c>
      <c r="J142" s="136">
        <v>0</v>
      </c>
      <c r="K142" s="136">
        <v>0</v>
      </c>
      <c r="L142" s="136">
        <f t="shared" si="17"/>
        <v>0</v>
      </c>
      <c r="M142" s="136">
        <v>0</v>
      </c>
      <c r="N142" s="136">
        <v>0</v>
      </c>
      <c r="O142" s="136">
        <v>0</v>
      </c>
      <c r="P142" s="136">
        <f t="shared" si="18"/>
        <v>0</v>
      </c>
      <c r="Q142" s="137">
        <v>0</v>
      </c>
      <c r="R142" s="137">
        <v>0</v>
      </c>
      <c r="S142" s="137">
        <v>0</v>
      </c>
      <c r="T142" s="137">
        <v>0</v>
      </c>
      <c r="U142" s="137">
        <f t="shared" si="19"/>
        <v>0</v>
      </c>
      <c r="V142" s="137">
        <f t="shared" si="20"/>
        <v>1241651.15</v>
      </c>
      <c r="W142" s="136">
        <v>0</v>
      </c>
      <c r="X142" s="136">
        <f t="shared" si="21"/>
        <v>1241651.15</v>
      </c>
      <c r="Y142" s="137">
        <v>0</v>
      </c>
      <c r="Z142" s="136">
        <f t="shared" si="22"/>
        <v>1241651.15</v>
      </c>
    </row>
    <row r="143" spans="1:26" ht="12.75" hidden="1" outlineLevel="1">
      <c r="A143" s="136" t="s">
        <v>1508</v>
      </c>
      <c r="C143" s="137" t="s">
        <v>1509</v>
      </c>
      <c r="D143" s="137" t="s">
        <v>1510</v>
      </c>
      <c r="E143" s="136">
        <v>0</v>
      </c>
      <c r="F143" s="136">
        <v>213754.25</v>
      </c>
      <c r="G143" s="137">
        <f t="shared" si="16"/>
        <v>213754.25</v>
      </c>
      <c r="H143" s="136">
        <v>0</v>
      </c>
      <c r="I143" s="136">
        <v>0</v>
      </c>
      <c r="J143" s="136">
        <v>0</v>
      </c>
      <c r="K143" s="136">
        <v>0</v>
      </c>
      <c r="L143" s="136">
        <f t="shared" si="17"/>
        <v>0</v>
      </c>
      <c r="M143" s="136">
        <v>0</v>
      </c>
      <c r="N143" s="136">
        <v>0</v>
      </c>
      <c r="O143" s="136">
        <v>0</v>
      </c>
      <c r="P143" s="136">
        <f t="shared" si="18"/>
        <v>0</v>
      </c>
      <c r="Q143" s="137">
        <v>0</v>
      </c>
      <c r="R143" s="137">
        <v>0</v>
      </c>
      <c r="S143" s="137">
        <v>0</v>
      </c>
      <c r="T143" s="137">
        <v>0</v>
      </c>
      <c r="U143" s="137">
        <f t="shared" si="19"/>
        <v>0</v>
      </c>
      <c r="V143" s="137">
        <f t="shared" si="20"/>
        <v>213754.25</v>
      </c>
      <c r="W143" s="136">
        <v>0</v>
      </c>
      <c r="X143" s="136">
        <f t="shared" si="21"/>
        <v>213754.25</v>
      </c>
      <c r="Y143" s="137">
        <v>0</v>
      </c>
      <c r="Z143" s="136">
        <f t="shared" si="22"/>
        <v>213754.25</v>
      </c>
    </row>
    <row r="144" spans="1:26" ht="12.75" hidden="1" outlineLevel="1">
      <c r="A144" s="136" t="s">
        <v>1511</v>
      </c>
      <c r="C144" s="137" t="s">
        <v>1512</v>
      </c>
      <c r="D144" s="137" t="s">
        <v>1513</v>
      </c>
      <c r="E144" s="136">
        <v>0</v>
      </c>
      <c r="F144" s="136">
        <v>1500.96</v>
      </c>
      <c r="G144" s="137">
        <f t="shared" si="16"/>
        <v>1500.96</v>
      </c>
      <c r="H144" s="136">
        <v>0</v>
      </c>
      <c r="I144" s="136">
        <v>0</v>
      </c>
      <c r="J144" s="136">
        <v>0</v>
      </c>
      <c r="K144" s="136">
        <v>0</v>
      </c>
      <c r="L144" s="136">
        <f t="shared" si="17"/>
        <v>0</v>
      </c>
      <c r="M144" s="136">
        <v>0</v>
      </c>
      <c r="N144" s="136">
        <v>0</v>
      </c>
      <c r="O144" s="136">
        <v>0</v>
      </c>
      <c r="P144" s="136">
        <f t="shared" si="18"/>
        <v>0</v>
      </c>
      <c r="Q144" s="137">
        <v>0</v>
      </c>
      <c r="R144" s="137">
        <v>0</v>
      </c>
      <c r="S144" s="137">
        <v>0</v>
      </c>
      <c r="T144" s="137">
        <v>0</v>
      </c>
      <c r="U144" s="137">
        <f t="shared" si="19"/>
        <v>0</v>
      </c>
      <c r="V144" s="137">
        <f t="shared" si="20"/>
        <v>1500.96</v>
      </c>
      <c r="W144" s="136">
        <v>0</v>
      </c>
      <c r="X144" s="136">
        <f t="shared" si="21"/>
        <v>1500.96</v>
      </c>
      <c r="Y144" s="137">
        <v>0</v>
      </c>
      <c r="Z144" s="136">
        <f t="shared" si="22"/>
        <v>1500.96</v>
      </c>
    </row>
    <row r="145" spans="1:26" ht="12.75" hidden="1" outlineLevel="1">
      <c r="A145" s="136" t="s">
        <v>1514</v>
      </c>
      <c r="C145" s="137" t="s">
        <v>1515</v>
      </c>
      <c r="D145" s="137" t="s">
        <v>1516</v>
      </c>
      <c r="E145" s="136">
        <v>0</v>
      </c>
      <c r="F145" s="136">
        <v>4851965.39</v>
      </c>
      <c r="G145" s="137">
        <f t="shared" si="16"/>
        <v>4851965.39</v>
      </c>
      <c r="H145" s="136">
        <v>0</v>
      </c>
      <c r="I145" s="136">
        <v>0</v>
      </c>
      <c r="J145" s="136">
        <v>0</v>
      </c>
      <c r="K145" s="136">
        <v>0</v>
      </c>
      <c r="L145" s="136">
        <f t="shared" si="17"/>
        <v>0</v>
      </c>
      <c r="M145" s="136">
        <v>0</v>
      </c>
      <c r="N145" s="136">
        <v>0</v>
      </c>
      <c r="O145" s="136">
        <v>0</v>
      </c>
      <c r="P145" s="136">
        <f t="shared" si="18"/>
        <v>0</v>
      </c>
      <c r="Q145" s="137">
        <v>0</v>
      </c>
      <c r="R145" s="137">
        <v>0</v>
      </c>
      <c r="S145" s="137">
        <v>0</v>
      </c>
      <c r="T145" s="137">
        <v>0</v>
      </c>
      <c r="U145" s="137">
        <f t="shared" si="19"/>
        <v>0</v>
      </c>
      <c r="V145" s="137">
        <f t="shared" si="20"/>
        <v>4851965.39</v>
      </c>
      <c r="W145" s="136">
        <v>0</v>
      </c>
      <c r="X145" s="136">
        <f t="shared" si="21"/>
        <v>4851965.39</v>
      </c>
      <c r="Y145" s="137">
        <v>0</v>
      </c>
      <c r="Z145" s="136">
        <f t="shared" si="22"/>
        <v>4851965.39</v>
      </c>
    </row>
    <row r="146" spans="1:26" ht="12.75" hidden="1" outlineLevel="1">
      <c r="A146" s="136" t="s">
        <v>1517</v>
      </c>
      <c r="C146" s="137" t="s">
        <v>1518</v>
      </c>
      <c r="D146" s="137" t="s">
        <v>1519</v>
      </c>
      <c r="E146" s="136">
        <v>0</v>
      </c>
      <c r="F146" s="136">
        <v>3463221.66</v>
      </c>
      <c r="G146" s="137">
        <f t="shared" si="16"/>
        <v>3463221.66</v>
      </c>
      <c r="H146" s="136">
        <v>0</v>
      </c>
      <c r="I146" s="136">
        <v>0</v>
      </c>
      <c r="J146" s="136">
        <v>0</v>
      </c>
      <c r="K146" s="136">
        <v>0</v>
      </c>
      <c r="L146" s="136">
        <f t="shared" si="17"/>
        <v>0</v>
      </c>
      <c r="M146" s="136">
        <v>0</v>
      </c>
      <c r="N146" s="136">
        <v>0</v>
      </c>
      <c r="O146" s="136">
        <v>0</v>
      </c>
      <c r="P146" s="136">
        <f t="shared" si="18"/>
        <v>0</v>
      </c>
      <c r="Q146" s="137">
        <v>0</v>
      </c>
      <c r="R146" s="137">
        <v>0</v>
      </c>
      <c r="S146" s="137">
        <v>0</v>
      </c>
      <c r="T146" s="137">
        <v>0</v>
      </c>
      <c r="U146" s="137">
        <f t="shared" si="19"/>
        <v>0</v>
      </c>
      <c r="V146" s="137">
        <f t="shared" si="20"/>
        <v>3463221.66</v>
      </c>
      <c r="W146" s="136">
        <v>0</v>
      </c>
      <c r="X146" s="136">
        <f t="shared" si="21"/>
        <v>3463221.66</v>
      </c>
      <c r="Y146" s="137">
        <v>0</v>
      </c>
      <c r="Z146" s="136">
        <f t="shared" si="22"/>
        <v>3463221.66</v>
      </c>
    </row>
    <row r="147" spans="1:26" ht="12.75" hidden="1" outlineLevel="1">
      <c r="A147" s="136" t="s">
        <v>1520</v>
      </c>
      <c r="C147" s="137" t="s">
        <v>1521</v>
      </c>
      <c r="D147" s="137" t="s">
        <v>1522</v>
      </c>
      <c r="E147" s="136">
        <v>0</v>
      </c>
      <c r="F147" s="136">
        <v>11436.63</v>
      </c>
      <c r="G147" s="137">
        <f t="shared" si="16"/>
        <v>11436.63</v>
      </c>
      <c r="H147" s="136">
        <v>0</v>
      </c>
      <c r="I147" s="136">
        <v>0</v>
      </c>
      <c r="J147" s="136">
        <v>0</v>
      </c>
      <c r="K147" s="136">
        <v>0</v>
      </c>
      <c r="L147" s="136">
        <f t="shared" si="17"/>
        <v>0</v>
      </c>
      <c r="M147" s="136">
        <v>0</v>
      </c>
      <c r="N147" s="136">
        <v>0</v>
      </c>
      <c r="O147" s="136">
        <v>0</v>
      </c>
      <c r="P147" s="136">
        <f t="shared" si="18"/>
        <v>0</v>
      </c>
      <c r="Q147" s="137">
        <v>0</v>
      </c>
      <c r="R147" s="137">
        <v>0</v>
      </c>
      <c r="S147" s="137">
        <v>0</v>
      </c>
      <c r="T147" s="137">
        <v>0</v>
      </c>
      <c r="U147" s="137">
        <f t="shared" si="19"/>
        <v>0</v>
      </c>
      <c r="V147" s="137">
        <f t="shared" si="20"/>
        <v>11436.63</v>
      </c>
      <c r="W147" s="136">
        <v>0</v>
      </c>
      <c r="X147" s="136">
        <f t="shared" si="21"/>
        <v>11436.63</v>
      </c>
      <c r="Y147" s="137">
        <v>0</v>
      </c>
      <c r="Z147" s="136">
        <f t="shared" si="22"/>
        <v>11436.63</v>
      </c>
    </row>
    <row r="148" spans="1:26" ht="12.75" hidden="1" outlineLevel="1">
      <c r="A148" s="136" t="s">
        <v>1523</v>
      </c>
      <c r="C148" s="137" t="s">
        <v>1524</v>
      </c>
      <c r="D148" s="137" t="s">
        <v>1525</v>
      </c>
      <c r="E148" s="136">
        <v>0</v>
      </c>
      <c r="F148" s="136">
        <v>640885.14</v>
      </c>
      <c r="G148" s="137">
        <f t="shared" si="16"/>
        <v>640885.14</v>
      </c>
      <c r="H148" s="136">
        <v>0</v>
      </c>
      <c r="I148" s="136">
        <v>0</v>
      </c>
      <c r="J148" s="136">
        <v>0</v>
      </c>
      <c r="K148" s="136">
        <v>0</v>
      </c>
      <c r="L148" s="136">
        <f t="shared" si="17"/>
        <v>0</v>
      </c>
      <c r="M148" s="136">
        <v>0</v>
      </c>
      <c r="N148" s="136">
        <v>0</v>
      </c>
      <c r="O148" s="136">
        <v>0</v>
      </c>
      <c r="P148" s="136">
        <f t="shared" si="18"/>
        <v>0</v>
      </c>
      <c r="Q148" s="137">
        <v>0</v>
      </c>
      <c r="R148" s="137">
        <v>0</v>
      </c>
      <c r="S148" s="137">
        <v>0</v>
      </c>
      <c r="T148" s="137">
        <v>0</v>
      </c>
      <c r="U148" s="137">
        <f t="shared" si="19"/>
        <v>0</v>
      </c>
      <c r="V148" s="137">
        <f t="shared" si="20"/>
        <v>640885.14</v>
      </c>
      <c r="W148" s="136">
        <v>0</v>
      </c>
      <c r="X148" s="136">
        <f t="shared" si="21"/>
        <v>640885.14</v>
      </c>
      <c r="Y148" s="137">
        <v>0</v>
      </c>
      <c r="Z148" s="136">
        <f t="shared" si="22"/>
        <v>640885.14</v>
      </c>
    </row>
    <row r="149" spans="1:26" ht="12.75" hidden="1" outlineLevel="1">
      <c r="A149" s="136" t="s">
        <v>1526</v>
      </c>
      <c r="C149" s="137" t="s">
        <v>1527</v>
      </c>
      <c r="D149" s="137" t="s">
        <v>1528</v>
      </c>
      <c r="E149" s="136">
        <v>0</v>
      </c>
      <c r="F149" s="136">
        <v>879848.62</v>
      </c>
      <c r="G149" s="137">
        <f t="shared" si="16"/>
        <v>879848.62</v>
      </c>
      <c r="H149" s="136">
        <v>0</v>
      </c>
      <c r="I149" s="136">
        <v>0</v>
      </c>
      <c r="J149" s="136">
        <v>0</v>
      </c>
      <c r="K149" s="136">
        <v>0</v>
      </c>
      <c r="L149" s="136">
        <f t="shared" si="17"/>
        <v>0</v>
      </c>
      <c r="M149" s="136">
        <v>0</v>
      </c>
      <c r="N149" s="136">
        <v>0</v>
      </c>
      <c r="O149" s="136">
        <v>0</v>
      </c>
      <c r="P149" s="136">
        <f t="shared" si="18"/>
        <v>0</v>
      </c>
      <c r="Q149" s="137">
        <v>0</v>
      </c>
      <c r="R149" s="137">
        <v>0</v>
      </c>
      <c r="S149" s="137">
        <v>0</v>
      </c>
      <c r="T149" s="137">
        <v>0</v>
      </c>
      <c r="U149" s="137">
        <f t="shared" si="19"/>
        <v>0</v>
      </c>
      <c r="V149" s="137">
        <f t="shared" si="20"/>
        <v>879848.62</v>
      </c>
      <c r="W149" s="136">
        <v>0</v>
      </c>
      <c r="X149" s="136">
        <f t="shared" si="21"/>
        <v>879848.62</v>
      </c>
      <c r="Y149" s="137">
        <v>0</v>
      </c>
      <c r="Z149" s="136">
        <f t="shared" si="22"/>
        <v>879848.62</v>
      </c>
    </row>
    <row r="150" spans="1:26" ht="12.75" hidden="1" outlineLevel="1">
      <c r="A150" s="136" t="s">
        <v>1529</v>
      </c>
      <c r="C150" s="137" t="s">
        <v>1530</v>
      </c>
      <c r="D150" s="137" t="s">
        <v>1531</v>
      </c>
      <c r="E150" s="136">
        <v>0</v>
      </c>
      <c r="F150" s="136">
        <v>34210391.91</v>
      </c>
      <c r="G150" s="137">
        <f t="shared" si="16"/>
        <v>34210391.91</v>
      </c>
      <c r="H150" s="136">
        <v>3479.58</v>
      </c>
      <c r="I150" s="136">
        <v>0</v>
      </c>
      <c r="J150" s="136">
        <v>0</v>
      </c>
      <c r="K150" s="136">
        <v>0</v>
      </c>
      <c r="L150" s="136">
        <f t="shared" si="17"/>
        <v>0</v>
      </c>
      <c r="M150" s="136">
        <v>0</v>
      </c>
      <c r="N150" s="136">
        <v>0</v>
      </c>
      <c r="O150" s="136">
        <v>0</v>
      </c>
      <c r="P150" s="136">
        <f t="shared" si="18"/>
        <v>0</v>
      </c>
      <c r="Q150" s="137">
        <v>0</v>
      </c>
      <c r="R150" s="137">
        <v>0</v>
      </c>
      <c r="S150" s="137">
        <v>0</v>
      </c>
      <c r="T150" s="137">
        <v>0</v>
      </c>
      <c r="U150" s="137">
        <f t="shared" si="19"/>
        <v>0</v>
      </c>
      <c r="V150" s="137">
        <f t="shared" si="20"/>
        <v>34213871.489999995</v>
      </c>
      <c r="W150" s="136">
        <v>0</v>
      </c>
      <c r="X150" s="136">
        <f t="shared" si="21"/>
        <v>34213871.489999995</v>
      </c>
      <c r="Y150" s="137">
        <v>0</v>
      </c>
      <c r="Z150" s="136">
        <f t="shared" si="22"/>
        <v>34213871.489999995</v>
      </c>
    </row>
    <row r="151" spans="1:26" ht="12.75" hidden="1" outlineLevel="1">
      <c r="A151" s="136" t="s">
        <v>1532</v>
      </c>
      <c r="C151" s="137" t="s">
        <v>1533</v>
      </c>
      <c r="D151" s="137" t="s">
        <v>1534</v>
      </c>
      <c r="E151" s="136">
        <v>0</v>
      </c>
      <c r="F151" s="136">
        <v>58165.61</v>
      </c>
      <c r="G151" s="137">
        <f t="shared" si="16"/>
        <v>58165.61</v>
      </c>
      <c r="H151" s="136">
        <v>0</v>
      </c>
      <c r="I151" s="136">
        <v>0</v>
      </c>
      <c r="J151" s="136">
        <v>0</v>
      </c>
      <c r="K151" s="136">
        <v>0</v>
      </c>
      <c r="L151" s="136">
        <f t="shared" si="17"/>
        <v>0</v>
      </c>
      <c r="M151" s="136">
        <v>0</v>
      </c>
      <c r="N151" s="136">
        <v>0</v>
      </c>
      <c r="O151" s="136">
        <v>0</v>
      </c>
      <c r="P151" s="136">
        <f t="shared" si="18"/>
        <v>0</v>
      </c>
      <c r="Q151" s="137">
        <v>0</v>
      </c>
      <c r="R151" s="137">
        <v>0</v>
      </c>
      <c r="S151" s="137">
        <v>0</v>
      </c>
      <c r="T151" s="137">
        <v>0</v>
      </c>
      <c r="U151" s="137">
        <f t="shared" si="19"/>
        <v>0</v>
      </c>
      <c r="V151" s="137">
        <f t="shared" si="20"/>
        <v>58165.61</v>
      </c>
      <c r="W151" s="136">
        <v>0</v>
      </c>
      <c r="X151" s="136">
        <f t="shared" si="21"/>
        <v>58165.61</v>
      </c>
      <c r="Y151" s="137">
        <v>0</v>
      </c>
      <c r="Z151" s="136">
        <f t="shared" si="22"/>
        <v>58165.61</v>
      </c>
    </row>
    <row r="152" spans="1:26" ht="12.75" hidden="1" outlineLevel="1">
      <c r="A152" s="136" t="s">
        <v>1535</v>
      </c>
      <c r="C152" s="137" t="s">
        <v>1536</v>
      </c>
      <c r="D152" s="137" t="s">
        <v>1537</v>
      </c>
      <c r="E152" s="136">
        <v>0</v>
      </c>
      <c r="F152" s="136">
        <v>176150.3</v>
      </c>
      <c r="G152" s="137">
        <f t="shared" si="16"/>
        <v>176150.3</v>
      </c>
      <c r="H152" s="136">
        <v>0</v>
      </c>
      <c r="I152" s="136">
        <v>0</v>
      </c>
      <c r="J152" s="136">
        <v>0</v>
      </c>
      <c r="K152" s="136">
        <v>0</v>
      </c>
      <c r="L152" s="136">
        <f t="shared" si="17"/>
        <v>0</v>
      </c>
      <c r="M152" s="136">
        <v>0</v>
      </c>
      <c r="N152" s="136">
        <v>0</v>
      </c>
      <c r="O152" s="136">
        <v>0</v>
      </c>
      <c r="P152" s="136">
        <f t="shared" si="18"/>
        <v>0</v>
      </c>
      <c r="Q152" s="137">
        <v>0</v>
      </c>
      <c r="R152" s="137">
        <v>0</v>
      </c>
      <c r="S152" s="137">
        <v>0</v>
      </c>
      <c r="T152" s="137">
        <v>0</v>
      </c>
      <c r="U152" s="137">
        <f t="shared" si="19"/>
        <v>0</v>
      </c>
      <c r="V152" s="137">
        <f t="shared" si="20"/>
        <v>176150.3</v>
      </c>
      <c r="W152" s="136">
        <v>0</v>
      </c>
      <c r="X152" s="136">
        <f t="shared" si="21"/>
        <v>176150.3</v>
      </c>
      <c r="Y152" s="137">
        <v>0</v>
      </c>
      <c r="Z152" s="136">
        <f t="shared" si="22"/>
        <v>176150.3</v>
      </c>
    </row>
    <row r="153" spans="1:26" ht="12.75" hidden="1" outlineLevel="1">
      <c r="A153" s="136" t="s">
        <v>1538</v>
      </c>
      <c r="C153" s="137" t="s">
        <v>1539</v>
      </c>
      <c r="D153" s="137" t="s">
        <v>1540</v>
      </c>
      <c r="E153" s="136">
        <v>0</v>
      </c>
      <c r="F153" s="136">
        <v>743242.99</v>
      </c>
      <c r="G153" s="137">
        <f t="shared" si="16"/>
        <v>743242.99</v>
      </c>
      <c r="H153" s="136">
        <v>100</v>
      </c>
      <c r="I153" s="136">
        <v>0</v>
      </c>
      <c r="J153" s="136">
        <v>0</v>
      </c>
      <c r="K153" s="136">
        <v>0</v>
      </c>
      <c r="L153" s="136">
        <f t="shared" si="17"/>
        <v>0</v>
      </c>
      <c r="M153" s="136">
        <v>0</v>
      </c>
      <c r="N153" s="136">
        <v>0</v>
      </c>
      <c r="O153" s="136">
        <v>0</v>
      </c>
      <c r="P153" s="136">
        <f t="shared" si="18"/>
        <v>0</v>
      </c>
      <c r="Q153" s="137">
        <v>0</v>
      </c>
      <c r="R153" s="137">
        <v>0</v>
      </c>
      <c r="S153" s="137">
        <v>0</v>
      </c>
      <c r="T153" s="137">
        <v>0</v>
      </c>
      <c r="U153" s="137">
        <f t="shared" si="19"/>
        <v>0</v>
      </c>
      <c r="V153" s="137">
        <f t="shared" si="20"/>
        <v>743342.99</v>
      </c>
      <c r="W153" s="136">
        <v>0</v>
      </c>
      <c r="X153" s="136">
        <f t="shared" si="21"/>
        <v>743342.99</v>
      </c>
      <c r="Y153" s="137">
        <v>0</v>
      </c>
      <c r="Z153" s="136">
        <f t="shared" si="22"/>
        <v>743342.99</v>
      </c>
    </row>
    <row r="154" spans="1:26" ht="12.75" hidden="1" outlineLevel="1">
      <c r="A154" s="136" t="s">
        <v>1541</v>
      </c>
      <c r="C154" s="137" t="s">
        <v>1542</v>
      </c>
      <c r="D154" s="137" t="s">
        <v>1543</v>
      </c>
      <c r="E154" s="136">
        <v>0</v>
      </c>
      <c r="F154" s="136">
        <v>539.5</v>
      </c>
      <c r="G154" s="137">
        <f t="shared" si="16"/>
        <v>539.5</v>
      </c>
      <c r="H154" s="136">
        <v>0</v>
      </c>
      <c r="I154" s="136">
        <v>0</v>
      </c>
      <c r="J154" s="136">
        <v>0</v>
      </c>
      <c r="K154" s="136">
        <v>0</v>
      </c>
      <c r="L154" s="136">
        <f t="shared" si="17"/>
        <v>0</v>
      </c>
      <c r="M154" s="136">
        <v>0</v>
      </c>
      <c r="N154" s="136">
        <v>0</v>
      </c>
      <c r="O154" s="136">
        <v>0</v>
      </c>
      <c r="P154" s="136">
        <f t="shared" si="18"/>
        <v>0</v>
      </c>
      <c r="Q154" s="137">
        <v>0</v>
      </c>
      <c r="R154" s="137">
        <v>0</v>
      </c>
      <c r="S154" s="137">
        <v>0</v>
      </c>
      <c r="T154" s="137">
        <v>0</v>
      </c>
      <c r="U154" s="137">
        <f t="shared" si="19"/>
        <v>0</v>
      </c>
      <c r="V154" s="137">
        <f t="shared" si="20"/>
        <v>539.5</v>
      </c>
      <c r="W154" s="136">
        <v>0</v>
      </c>
      <c r="X154" s="136">
        <f t="shared" si="21"/>
        <v>539.5</v>
      </c>
      <c r="Y154" s="137">
        <v>0</v>
      </c>
      <c r="Z154" s="136">
        <f t="shared" si="22"/>
        <v>539.5</v>
      </c>
    </row>
    <row r="155" spans="1:26" ht="12.75" hidden="1" outlineLevel="1">
      <c r="A155" s="136" t="s">
        <v>1544</v>
      </c>
      <c r="C155" s="137" t="s">
        <v>1545</v>
      </c>
      <c r="D155" s="137" t="s">
        <v>1546</v>
      </c>
      <c r="E155" s="136">
        <v>0</v>
      </c>
      <c r="F155" s="136">
        <v>44380.6</v>
      </c>
      <c r="G155" s="137">
        <f t="shared" si="16"/>
        <v>44380.6</v>
      </c>
      <c r="H155" s="136">
        <v>0</v>
      </c>
      <c r="I155" s="136">
        <v>0</v>
      </c>
      <c r="J155" s="136">
        <v>0</v>
      </c>
      <c r="K155" s="136">
        <v>0</v>
      </c>
      <c r="L155" s="136">
        <f t="shared" si="17"/>
        <v>0</v>
      </c>
      <c r="M155" s="136">
        <v>0</v>
      </c>
      <c r="N155" s="136">
        <v>0</v>
      </c>
      <c r="O155" s="136">
        <v>0</v>
      </c>
      <c r="P155" s="136">
        <f t="shared" si="18"/>
        <v>0</v>
      </c>
      <c r="Q155" s="137">
        <v>0</v>
      </c>
      <c r="R155" s="137">
        <v>0</v>
      </c>
      <c r="S155" s="137">
        <v>0</v>
      </c>
      <c r="T155" s="137">
        <v>0</v>
      </c>
      <c r="U155" s="137">
        <f t="shared" si="19"/>
        <v>0</v>
      </c>
      <c r="V155" s="137">
        <f t="shared" si="20"/>
        <v>44380.6</v>
      </c>
      <c r="W155" s="136">
        <v>0</v>
      </c>
      <c r="X155" s="136">
        <f t="shared" si="21"/>
        <v>44380.6</v>
      </c>
      <c r="Y155" s="137">
        <v>0</v>
      </c>
      <c r="Z155" s="136">
        <f t="shared" si="22"/>
        <v>44380.6</v>
      </c>
    </row>
    <row r="156" spans="1:26" ht="12.75" hidden="1" outlineLevel="1">
      <c r="A156" s="136" t="s">
        <v>1547</v>
      </c>
      <c r="C156" s="137" t="s">
        <v>1548</v>
      </c>
      <c r="D156" s="137" t="s">
        <v>1549</v>
      </c>
      <c r="E156" s="136">
        <v>0</v>
      </c>
      <c r="F156" s="136">
        <v>2905.36</v>
      </c>
      <c r="G156" s="137">
        <f t="shared" si="16"/>
        <v>2905.36</v>
      </c>
      <c r="H156" s="136">
        <v>0</v>
      </c>
      <c r="I156" s="136">
        <v>0</v>
      </c>
      <c r="J156" s="136">
        <v>0</v>
      </c>
      <c r="K156" s="136">
        <v>0</v>
      </c>
      <c r="L156" s="136">
        <f t="shared" si="17"/>
        <v>0</v>
      </c>
      <c r="M156" s="136">
        <v>0</v>
      </c>
      <c r="N156" s="136">
        <v>0</v>
      </c>
      <c r="O156" s="136">
        <v>0</v>
      </c>
      <c r="P156" s="136">
        <f t="shared" si="18"/>
        <v>0</v>
      </c>
      <c r="Q156" s="137">
        <v>0</v>
      </c>
      <c r="R156" s="137">
        <v>0</v>
      </c>
      <c r="S156" s="137">
        <v>0</v>
      </c>
      <c r="T156" s="137">
        <v>0</v>
      </c>
      <c r="U156" s="137">
        <f t="shared" si="19"/>
        <v>0</v>
      </c>
      <c r="V156" s="137">
        <f t="shared" si="20"/>
        <v>2905.36</v>
      </c>
      <c r="W156" s="136">
        <v>0</v>
      </c>
      <c r="X156" s="136">
        <f t="shared" si="21"/>
        <v>2905.36</v>
      </c>
      <c r="Y156" s="137">
        <v>0</v>
      </c>
      <c r="Z156" s="136">
        <f t="shared" si="22"/>
        <v>2905.36</v>
      </c>
    </row>
    <row r="157" spans="1:26" ht="12.75" hidden="1" outlineLevel="1">
      <c r="A157" s="136" t="s">
        <v>1550</v>
      </c>
      <c r="C157" s="137" t="s">
        <v>1551</v>
      </c>
      <c r="D157" s="137" t="s">
        <v>1552</v>
      </c>
      <c r="E157" s="136">
        <v>0</v>
      </c>
      <c r="F157" s="136">
        <v>127614.3</v>
      </c>
      <c r="G157" s="137">
        <f t="shared" si="16"/>
        <v>127614.3</v>
      </c>
      <c r="H157" s="136">
        <v>239</v>
      </c>
      <c r="I157" s="136">
        <v>0</v>
      </c>
      <c r="J157" s="136">
        <v>0</v>
      </c>
      <c r="K157" s="136">
        <v>0</v>
      </c>
      <c r="L157" s="136">
        <f t="shared" si="17"/>
        <v>0</v>
      </c>
      <c r="M157" s="136">
        <v>0</v>
      </c>
      <c r="N157" s="136">
        <v>0</v>
      </c>
      <c r="O157" s="136">
        <v>0</v>
      </c>
      <c r="P157" s="136">
        <f t="shared" si="18"/>
        <v>0</v>
      </c>
      <c r="Q157" s="137">
        <v>0</v>
      </c>
      <c r="R157" s="137">
        <v>0</v>
      </c>
      <c r="S157" s="137">
        <v>0</v>
      </c>
      <c r="T157" s="137">
        <v>0</v>
      </c>
      <c r="U157" s="137">
        <f t="shared" si="19"/>
        <v>0</v>
      </c>
      <c r="V157" s="137">
        <f t="shared" si="20"/>
        <v>127853.3</v>
      </c>
      <c r="W157" s="136">
        <v>0</v>
      </c>
      <c r="X157" s="136">
        <f t="shared" si="21"/>
        <v>127853.3</v>
      </c>
      <c r="Y157" s="137">
        <v>0</v>
      </c>
      <c r="Z157" s="136">
        <f t="shared" si="22"/>
        <v>127853.3</v>
      </c>
    </row>
    <row r="158" spans="1:26" ht="12.75" hidden="1" outlineLevel="1">
      <c r="A158" s="136" t="s">
        <v>1553</v>
      </c>
      <c r="C158" s="137" t="s">
        <v>1554</v>
      </c>
      <c r="D158" s="137" t="s">
        <v>1555</v>
      </c>
      <c r="E158" s="136">
        <v>0</v>
      </c>
      <c r="F158" s="136">
        <v>2025206.17</v>
      </c>
      <c r="G158" s="137">
        <f t="shared" si="16"/>
        <v>2025206.17</v>
      </c>
      <c r="H158" s="136">
        <v>0</v>
      </c>
      <c r="I158" s="136">
        <v>0</v>
      </c>
      <c r="J158" s="136">
        <v>0</v>
      </c>
      <c r="K158" s="136">
        <v>0</v>
      </c>
      <c r="L158" s="136">
        <f t="shared" si="17"/>
        <v>0</v>
      </c>
      <c r="M158" s="136">
        <v>0</v>
      </c>
      <c r="N158" s="136">
        <v>0</v>
      </c>
      <c r="O158" s="136">
        <v>0</v>
      </c>
      <c r="P158" s="136">
        <f t="shared" si="18"/>
        <v>0</v>
      </c>
      <c r="Q158" s="137">
        <v>0</v>
      </c>
      <c r="R158" s="137">
        <v>0</v>
      </c>
      <c r="S158" s="137">
        <v>0</v>
      </c>
      <c r="T158" s="137">
        <v>0</v>
      </c>
      <c r="U158" s="137">
        <f t="shared" si="19"/>
        <v>0</v>
      </c>
      <c r="V158" s="137">
        <f t="shared" si="20"/>
        <v>2025206.17</v>
      </c>
      <c r="W158" s="136">
        <v>0</v>
      </c>
      <c r="X158" s="136">
        <f t="shared" si="21"/>
        <v>2025206.17</v>
      </c>
      <c r="Y158" s="137">
        <v>0</v>
      </c>
      <c r="Z158" s="136">
        <f t="shared" si="22"/>
        <v>2025206.17</v>
      </c>
    </row>
    <row r="159" spans="1:26" ht="12.75" hidden="1" outlineLevel="1">
      <c r="A159" s="136" t="s">
        <v>1556</v>
      </c>
      <c r="C159" s="137" t="s">
        <v>1557</v>
      </c>
      <c r="D159" s="137" t="s">
        <v>1558</v>
      </c>
      <c r="E159" s="136">
        <v>0</v>
      </c>
      <c r="F159" s="136">
        <v>97539.89</v>
      </c>
      <c r="G159" s="137">
        <f t="shared" si="16"/>
        <v>97539.89</v>
      </c>
      <c r="H159" s="136">
        <v>0</v>
      </c>
      <c r="I159" s="136">
        <v>0</v>
      </c>
      <c r="J159" s="136">
        <v>0</v>
      </c>
      <c r="K159" s="136">
        <v>0</v>
      </c>
      <c r="L159" s="136">
        <f t="shared" si="17"/>
        <v>0</v>
      </c>
      <c r="M159" s="136">
        <v>0</v>
      </c>
      <c r="N159" s="136">
        <v>0</v>
      </c>
      <c r="O159" s="136">
        <v>0</v>
      </c>
      <c r="P159" s="136">
        <f t="shared" si="18"/>
        <v>0</v>
      </c>
      <c r="Q159" s="137">
        <v>0</v>
      </c>
      <c r="R159" s="137">
        <v>0</v>
      </c>
      <c r="S159" s="137">
        <v>0</v>
      </c>
      <c r="T159" s="137">
        <v>0</v>
      </c>
      <c r="U159" s="137">
        <f t="shared" si="19"/>
        <v>0</v>
      </c>
      <c r="V159" s="137">
        <f t="shared" si="20"/>
        <v>97539.89</v>
      </c>
      <c r="W159" s="136">
        <v>0</v>
      </c>
      <c r="X159" s="136">
        <f t="shared" si="21"/>
        <v>97539.89</v>
      </c>
      <c r="Y159" s="137">
        <v>0</v>
      </c>
      <c r="Z159" s="136">
        <f t="shared" si="22"/>
        <v>97539.89</v>
      </c>
    </row>
    <row r="160" spans="1:26" ht="12.75" hidden="1" outlineLevel="1">
      <c r="A160" s="136" t="s">
        <v>1559</v>
      </c>
      <c r="C160" s="137" t="s">
        <v>1560</v>
      </c>
      <c r="D160" s="137" t="s">
        <v>1561</v>
      </c>
      <c r="E160" s="136">
        <v>0</v>
      </c>
      <c r="F160" s="136">
        <v>8283</v>
      </c>
      <c r="G160" s="137">
        <f t="shared" si="16"/>
        <v>8283</v>
      </c>
      <c r="H160" s="136">
        <v>0</v>
      </c>
      <c r="I160" s="136">
        <v>0</v>
      </c>
      <c r="J160" s="136">
        <v>0</v>
      </c>
      <c r="K160" s="136">
        <v>0</v>
      </c>
      <c r="L160" s="136">
        <f t="shared" si="17"/>
        <v>0</v>
      </c>
      <c r="M160" s="136">
        <v>0</v>
      </c>
      <c r="N160" s="136">
        <v>0</v>
      </c>
      <c r="O160" s="136">
        <v>0</v>
      </c>
      <c r="P160" s="136">
        <f t="shared" si="18"/>
        <v>0</v>
      </c>
      <c r="Q160" s="137">
        <v>0</v>
      </c>
      <c r="R160" s="137">
        <v>0</v>
      </c>
      <c r="S160" s="137">
        <v>0</v>
      </c>
      <c r="T160" s="137">
        <v>0</v>
      </c>
      <c r="U160" s="137">
        <f t="shared" si="19"/>
        <v>0</v>
      </c>
      <c r="V160" s="137">
        <f t="shared" si="20"/>
        <v>8283</v>
      </c>
      <c r="W160" s="136">
        <v>0</v>
      </c>
      <c r="X160" s="136">
        <f t="shared" si="21"/>
        <v>8283</v>
      </c>
      <c r="Y160" s="137">
        <v>0</v>
      </c>
      <c r="Z160" s="136">
        <f t="shared" si="22"/>
        <v>8283</v>
      </c>
    </row>
    <row r="161" spans="1:26" ht="12.75" hidden="1" outlineLevel="1">
      <c r="A161" s="136" t="s">
        <v>1562</v>
      </c>
      <c r="C161" s="137" t="s">
        <v>1563</v>
      </c>
      <c r="D161" s="137" t="s">
        <v>1564</v>
      </c>
      <c r="E161" s="136">
        <v>0</v>
      </c>
      <c r="F161" s="136">
        <v>195324.11</v>
      </c>
      <c r="G161" s="137">
        <f aca="true" t="shared" si="23" ref="G161:G224">E161+F161</f>
        <v>195324.11</v>
      </c>
      <c r="H161" s="136">
        <v>0</v>
      </c>
      <c r="I161" s="136">
        <v>0</v>
      </c>
      <c r="J161" s="136">
        <v>0</v>
      </c>
      <c r="K161" s="136">
        <v>0</v>
      </c>
      <c r="L161" s="136">
        <f aca="true" t="shared" si="24" ref="L161:L224">J161+I161+K161</f>
        <v>0</v>
      </c>
      <c r="M161" s="136">
        <v>0</v>
      </c>
      <c r="N161" s="136">
        <v>0</v>
      </c>
      <c r="O161" s="136">
        <v>0</v>
      </c>
      <c r="P161" s="136">
        <f aca="true" t="shared" si="25" ref="P161:P224">M161+N161+O161</f>
        <v>0</v>
      </c>
      <c r="Q161" s="137">
        <v>0</v>
      </c>
      <c r="R161" s="137">
        <v>0</v>
      </c>
      <c r="S161" s="137">
        <v>0</v>
      </c>
      <c r="T161" s="137">
        <v>0</v>
      </c>
      <c r="U161" s="137">
        <f aca="true" t="shared" si="26" ref="U161:U224">Q161+R161+S161+T161</f>
        <v>0</v>
      </c>
      <c r="V161" s="137">
        <f aca="true" t="shared" si="27" ref="V161:V224">G161+H161+L161+P161+U161</f>
        <v>195324.11</v>
      </c>
      <c r="W161" s="136">
        <v>0</v>
      </c>
      <c r="X161" s="136">
        <f aca="true" t="shared" si="28" ref="X161:X224">V161+W161</f>
        <v>195324.11</v>
      </c>
      <c r="Y161" s="137">
        <v>0</v>
      </c>
      <c r="Z161" s="136">
        <f aca="true" t="shared" si="29" ref="Z161:Z224">X161+Y161</f>
        <v>195324.11</v>
      </c>
    </row>
    <row r="162" spans="1:26" ht="12.75" hidden="1" outlineLevel="1">
      <c r="A162" s="136" t="s">
        <v>1565</v>
      </c>
      <c r="C162" s="137" t="s">
        <v>1566</v>
      </c>
      <c r="D162" s="137" t="s">
        <v>1567</v>
      </c>
      <c r="E162" s="136">
        <v>0</v>
      </c>
      <c r="F162" s="136">
        <v>5450297.58</v>
      </c>
      <c r="G162" s="137">
        <f t="shared" si="23"/>
        <v>5450297.58</v>
      </c>
      <c r="H162" s="136">
        <v>0</v>
      </c>
      <c r="I162" s="136">
        <v>0</v>
      </c>
      <c r="J162" s="136">
        <v>0</v>
      </c>
      <c r="K162" s="136">
        <v>0</v>
      </c>
      <c r="L162" s="136">
        <f t="shared" si="24"/>
        <v>0</v>
      </c>
      <c r="M162" s="136">
        <v>0</v>
      </c>
      <c r="N162" s="136">
        <v>0</v>
      </c>
      <c r="O162" s="136">
        <v>0</v>
      </c>
      <c r="P162" s="136">
        <f t="shared" si="25"/>
        <v>0</v>
      </c>
      <c r="Q162" s="137">
        <v>0</v>
      </c>
      <c r="R162" s="137">
        <v>0</v>
      </c>
      <c r="S162" s="137">
        <v>0</v>
      </c>
      <c r="T162" s="137">
        <v>0</v>
      </c>
      <c r="U162" s="137">
        <f t="shared" si="26"/>
        <v>0</v>
      </c>
      <c r="V162" s="137">
        <f t="shared" si="27"/>
        <v>5450297.58</v>
      </c>
      <c r="W162" s="136">
        <v>0</v>
      </c>
      <c r="X162" s="136">
        <f t="shared" si="28"/>
        <v>5450297.58</v>
      </c>
      <c r="Y162" s="137">
        <v>0</v>
      </c>
      <c r="Z162" s="136">
        <f t="shared" si="29"/>
        <v>5450297.58</v>
      </c>
    </row>
    <row r="163" spans="1:26" ht="12.75" hidden="1" outlineLevel="1">
      <c r="A163" s="136" t="s">
        <v>1568</v>
      </c>
      <c r="C163" s="137" t="s">
        <v>1569</v>
      </c>
      <c r="D163" s="137" t="s">
        <v>1570</v>
      </c>
      <c r="E163" s="136">
        <v>0</v>
      </c>
      <c r="F163" s="136">
        <v>1864100.15</v>
      </c>
      <c r="G163" s="137">
        <f t="shared" si="23"/>
        <v>1864100.15</v>
      </c>
      <c r="H163" s="136">
        <v>5880.6</v>
      </c>
      <c r="I163" s="136">
        <v>0</v>
      </c>
      <c r="J163" s="136">
        <v>0</v>
      </c>
      <c r="K163" s="136">
        <v>0</v>
      </c>
      <c r="L163" s="136">
        <f t="shared" si="24"/>
        <v>0</v>
      </c>
      <c r="M163" s="136">
        <v>0</v>
      </c>
      <c r="N163" s="136">
        <v>0</v>
      </c>
      <c r="O163" s="136">
        <v>0</v>
      </c>
      <c r="P163" s="136">
        <f t="shared" si="25"/>
        <v>0</v>
      </c>
      <c r="Q163" s="137">
        <v>0</v>
      </c>
      <c r="R163" s="137">
        <v>0</v>
      </c>
      <c r="S163" s="137">
        <v>0</v>
      </c>
      <c r="T163" s="137">
        <v>0</v>
      </c>
      <c r="U163" s="137">
        <f t="shared" si="26"/>
        <v>0</v>
      </c>
      <c r="V163" s="137">
        <f t="shared" si="27"/>
        <v>1869980.75</v>
      </c>
      <c r="W163" s="136">
        <v>0</v>
      </c>
      <c r="X163" s="136">
        <f t="shared" si="28"/>
        <v>1869980.75</v>
      </c>
      <c r="Y163" s="137">
        <v>0</v>
      </c>
      <c r="Z163" s="136">
        <f t="shared" si="29"/>
        <v>1869980.75</v>
      </c>
    </row>
    <row r="164" spans="1:26" ht="12.75" hidden="1" outlineLevel="1">
      <c r="A164" s="136" t="s">
        <v>1571</v>
      </c>
      <c r="C164" s="137" t="s">
        <v>1572</v>
      </c>
      <c r="D164" s="137" t="s">
        <v>1573</v>
      </c>
      <c r="E164" s="136">
        <v>0</v>
      </c>
      <c r="F164" s="136">
        <v>24580.81</v>
      </c>
      <c r="G164" s="137">
        <f t="shared" si="23"/>
        <v>24580.81</v>
      </c>
      <c r="H164" s="136">
        <v>0</v>
      </c>
      <c r="I164" s="136">
        <v>0</v>
      </c>
      <c r="J164" s="136">
        <v>0</v>
      </c>
      <c r="K164" s="136">
        <v>0</v>
      </c>
      <c r="L164" s="136">
        <f t="shared" si="24"/>
        <v>0</v>
      </c>
      <c r="M164" s="136">
        <v>0</v>
      </c>
      <c r="N164" s="136">
        <v>0</v>
      </c>
      <c r="O164" s="136">
        <v>0</v>
      </c>
      <c r="P164" s="136">
        <f t="shared" si="25"/>
        <v>0</v>
      </c>
      <c r="Q164" s="137">
        <v>0</v>
      </c>
      <c r="R164" s="137">
        <v>0</v>
      </c>
      <c r="S164" s="137">
        <v>0</v>
      </c>
      <c r="T164" s="137">
        <v>0</v>
      </c>
      <c r="U164" s="137">
        <f t="shared" si="26"/>
        <v>0</v>
      </c>
      <c r="V164" s="137">
        <f t="shared" si="27"/>
        <v>24580.81</v>
      </c>
      <c r="W164" s="136">
        <v>0</v>
      </c>
      <c r="X164" s="136">
        <f t="shared" si="28"/>
        <v>24580.81</v>
      </c>
      <c r="Y164" s="137">
        <v>0</v>
      </c>
      <c r="Z164" s="136">
        <f t="shared" si="29"/>
        <v>24580.81</v>
      </c>
    </row>
    <row r="165" spans="1:26" ht="12.75" hidden="1" outlineLevel="1">
      <c r="A165" s="136" t="s">
        <v>1574</v>
      </c>
      <c r="C165" s="137" t="s">
        <v>1575</v>
      </c>
      <c r="D165" s="137" t="s">
        <v>1576</v>
      </c>
      <c r="E165" s="136">
        <v>0</v>
      </c>
      <c r="F165" s="136">
        <v>2397428.61</v>
      </c>
      <c r="G165" s="137">
        <f t="shared" si="23"/>
        <v>2397428.61</v>
      </c>
      <c r="H165" s="136">
        <v>25939.64</v>
      </c>
      <c r="I165" s="136">
        <v>0</v>
      </c>
      <c r="J165" s="136">
        <v>0</v>
      </c>
      <c r="K165" s="136">
        <v>0</v>
      </c>
      <c r="L165" s="136">
        <f t="shared" si="24"/>
        <v>0</v>
      </c>
      <c r="M165" s="136">
        <v>0</v>
      </c>
      <c r="N165" s="136">
        <v>0</v>
      </c>
      <c r="O165" s="136">
        <v>0</v>
      </c>
      <c r="P165" s="136">
        <f t="shared" si="25"/>
        <v>0</v>
      </c>
      <c r="Q165" s="137">
        <v>0</v>
      </c>
      <c r="R165" s="137">
        <v>0</v>
      </c>
      <c r="S165" s="137">
        <v>0</v>
      </c>
      <c r="T165" s="137">
        <v>0</v>
      </c>
      <c r="U165" s="137">
        <f t="shared" si="26"/>
        <v>0</v>
      </c>
      <c r="V165" s="137">
        <f t="shared" si="27"/>
        <v>2423368.25</v>
      </c>
      <c r="W165" s="136">
        <v>0</v>
      </c>
      <c r="X165" s="136">
        <f t="shared" si="28"/>
        <v>2423368.25</v>
      </c>
      <c r="Y165" s="137">
        <v>0</v>
      </c>
      <c r="Z165" s="136">
        <f t="shared" si="29"/>
        <v>2423368.25</v>
      </c>
    </row>
    <row r="166" spans="1:26" ht="12.75" hidden="1" outlineLevel="1">
      <c r="A166" s="136" t="s">
        <v>1577</v>
      </c>
      <c r="C166" s="137" t="s">
        <v>1578</v>
      </c>
      <c r="D166" s="137" t="s">
        <v>1579</v>
      </c>
      <c r="E166" s="136">
        <v>0</v>
      </c>
      <c r="F166" s="136">
        <v>2130</v>
      </c>
      <c r="G166" s="137">
        <f t="shared" si="23"/>
        <v>2130</v>
      </c>
      <c r="H166" s="136">
        <v>0</v>
      </c>
      <c r="I166" s="136">
        <v>0</v>
      </c>
      <c r="J166" s="136">
        <v>0</v>
      </c>
      <c r="K166" s="136">
        <v>0</v>
      </c>
      <c r="L166" s="136">
        <f t="shared" si="24"/>
        <v>0</v>
      </c>
      <c r="M166" s="136">
        <v>0</v>
      </c>
      <c r="N166" s="136">
        <v>0</v>
      </c>
      <c r="O166" s="136">
        <v>0</v>
      </c>
      <c r="P166" s="136">
        <f t="shared" si="25"/>
        <v>0</v>
      </c>
      <c r="Q166" s="137">
        <v>0</v>
      </c>
      <c r="R166" s="137">
        <v>0</v>
      </c>
      <c r="S166" s="137">
        <v>0</v>
      </c>
      <c r="T166" s="137">
        <v>0</v>
      </c>
      <c r="U166" s="137">
        <f t="shared" si="26"/>
        <v>0</v>
      </c>
      <c r="V166" s="137">
        <f t="shared" si="27"/>
        <v>2130</v>
      </c>
      <c r="W166" s="136">
        <v>0</v>
      </c>
      <c r="X166" s="136">
        <f t="shared" si="28"/>
        <v>2130</v>
      </c>
      <c r="Y166" s="137">
        <v>0</v>
      </c>
      <c r="Z166" s="136">
        <f t="shared" si="29"/>
        <v>2130</v>
      </c>
    </row>
    <row r="167" spans="1:26" ht="12.75" hidden="1" outlineLevel="1">
      <c r="A167" s="136" t="s">
        <v>1580</v>
      </c>
      <c r="C167" s="137" t="s">
        <v>1581</v>
      </c>
      <c r="D167" s="137" t="s">
        <v>1582</v>
      </c>
      <c r="E167" s="136">
        <v>0</v>
      </c>
      <c r="F167" s="136">
        <v>2965581.09</v>
      </c>
      <c r="G167" s="137">
        <f t="shared" si="23"/>
        <v>2965581.09</v>
      </c>
      <c r="H167" s="136">
        <v>0</v>
      </c>
      <c r="I167" s="136">
        <v>0</v>
      </c>
      <c r="J167" s="136">
        <v>0</v>
      </c>
      <c r="K167" s="136">
        <v>0</v>
      </c>
      <c r="L167" s="136">
        <f t="shared" si="24"/>
        <v>0</v>
      </c>
      <c r="M167" s="136">
        <v>0</v>
      </c>
      <c r="N167" s="136">
        <v>0</v>
      </c>
      <c r="O167" s="136">
        <v>0</v>
      </c>
      <c r="P167" s="136">
        <f t="shared" si="25"/>
        <v>0</v>
      </c>
      <c r="Q167" s="137">
        <v>0</v>
      </c>
      <c r="R167" s="137">
        <v>0</v>
      </c>
      <c r="S167" s="137">
        <v>0</v>
      </c>
      <c r="T167" s="137">
        <v>0</v>
      </c>
      <c r="U167" s="137">
        <f t="shared" si="26"/>
        <v>0</v>
      </c>
      <c r="V167" s="137">
        <f t="shared" si="27"/>
        <v>2965581.09</v>
      </c>
      <c r="W167" s="136">
        <v>0</v>
      </c>
      <c r="X167" s="136">
        <f t="shared" si="28"/>
        <v>2965581.09</v>
      </c>
      <c r="Y167" s="137">
        <v>0</v>
      </c>
      <c r="Z167" s="136">
        <f t="shared" si="29"/>
        <v>2965581.09</v>
      </c>
    </row>
    <row r="168" spans="1:26" ht="12.75" hidden="1" outlineLevel="1">
      <c r="A168" s="136" t="s">
        <v>1583</v>
      </c>
      <c r="C168" s="137" t="s">
        <v>1584</v>
      </c>
      <c r="D168" s="137" t="s">
        <v>1585</v>
      </c>
      <c r="E168" s="136">
        <v>0</v>
      </c>
      <c r="F168" s="136">
        <v>779224.53</v>
      </c>
      <c r="G168" s="137">
        <f t="shared" si="23"/>
        <v>779224.53</v>
      </c>
      <c r="H168" s="136">
        <v>0</v>
      </c>
      <c r="I168" s="136">
        <v>0</v>
      </c>
      <c r="J168" s="136">
        <v>0</v>
      </c>
      <c r="K168" s="136">
        <v>0</v>
      </c>
      <c r="L168" s="136">
        <f t="shared" si="24"/>
        <v>0</v>
      </c>
      <c r="M168" s="136">
        <v>0</v>
      </c>
      <c r="N168" s="136">
        <v>0</v>
      </c>
      <c r="O168" s="136">
        <v>0</v>
      </c>
      <c r="P168" s="136">
        <f t="shared" si="25"/>
        <v>0</v>
      </c>
      <c r="Q168" s="137">
        <v>0</v>
      </c>
      <c r="R168" s="137">
        <v>0</v>
      </c>
      <c r="S168" s="137">
        <v>0</v>
      </c>
      <c r="T168" s="137">
        <v>0</v>
      </c>
      <c r="U168" s="137">
        <f t="shared" si="26"/>
        <v>0</v>
      </c>
      <c r="V168" s="137">
        <f t="shared" si="27"/>
        <v>779224.53</v>
      </c>
      <c r="W168" s="136">
        <v>0</v>
      </c>
      <c r="X168" s="136">
        <f t="shared" si="28"/>
        <v>779224.53</v>
      </c>
      <c r="Y168" s="137">
        <v>0</v>
      </c>
      <c r="Z168" s="136">
        <f t="shared" si="29"/>
        <v>779224.53</v>
      </c>
    </row>
    <row r="169" spans="1:26" ht="12.75" hidden="1" outlineLevel="1">
      <c r="A169" s="136" t="s">
        <v>1586</v>
      </c>
      <c r="C169" s="137" t="s">
        <v>1587</v>
      </c>
      <c r="D169" s="137" t="s">
        <v>1588</v>
      </c>
      <c r="E169" s="136">
        <v>0.1</v>
      </c>
      <c r="F169" s="136">
        <v>1567728.23</v>
      </c>
      <c r="G169" s="137">
        <f t="shared" si="23"/>
        <v>1567728.33</v>
      </c>
      <c r="H169" s="136">
        <v>75011.34</v>
      </c>
      <c r="I169" s="136">
        <v>0</v>
      </c>
      <c r="J169" s="136">
        <v>0</v>
      </c>
      <c r="K169" s="136">
        <v>0</v>
      </c>
      <c r="L169" s="136">
        <f t="shared" si="24"/>
        <v>0</v>
      </c>
      <c r="M169" s="136">
        <v>0</v>
      </c>
      <c r="N169" s="136">
        <v>0</v>
      </c>
      <c r="O169" s="136">
        <v>0</v>
      </c>
      <c r="P169" s="136">
        <f t="shared" si="25"/>
        <v>0</v>
      </c>
      <c r="Q169" s="137">
        <v>0</v>
      </c>
      <c r="R169" s="137">
        <v>0</v>
      </c>
      <c r="S169" s="137">
        <v>0</v>
      </c>
      <c r="T169" s="137">
        <v>0</v>
      </c>
      <c r="U169" s="137">
        <f t="shared" si="26"/>
        <v>0</v>
      </c>
      <c r="V169" s="137">
        <f t="shared" si="27"/>
        <v>1642739.6700000002</v>
      </c>
      <c r="W169" s="136">
        <v>0</v>
      </c>
      <c r="X169" s="136">
        <f t="shared" si="28"/>
        <v>1642739.6700000002</v>
      </c>
      <c r="Y169" s="137">
        <v>0</v>
      </c>
      <c r="Z169" s="136">
        <f t="shared" si="29"/>
        <v>1642739.6700000002</v>
      </c>
    </row>
    <row r="170" spans="1:26" ht="12.75" hidden="1" outlineLevel="1">
      <c r="A170" s="136" t="s">
        <v>1589</v>
      </c>
      <c r="C170" s="137" t="s">
        <v>1590</v>
      </c>
      <c r="D170" s="137" t="s">
        <v>1591</v>
      </c>
      <c r="E170" s="136">
        <v>0</v>
      </c>
      <c r="F170" s="136">
        <v>0</v>
      </c>
      <c r="G170" s="137">
        <f t="shared" si="23"/>
        <v>0</v>
      </c>
      <c r="H170" s="136">
        <v>0</v>
      </c>
      <c r="I170" s="136">
        <v>0</v>
      </c>
      <c r="J170" s="136">
        <v>0</v>
      </c>
      <c r="K170" s="136">
        <v>0</v>
      </c>
      <c r="L170" s="136">
        <f t="shared" si="24"/>
        <v>0</v>
      </c>
      <c r="M170" s="136">
        <v>0</v>
      </c>
      <c r="N170" s="136">
        <v>0</v>
      </c>
      <c r="O170" s="136">
        <v>0</v>
      </c>
      <c r="P170" s="136">
        <f t="shared" si="25"/>
        <v>0</v>
      </c>
      <c r="Q170" s="137">
        <v>0</v>
      </c>
      <c r="R170" s="137">
        <v>0</v>
      </c>
      <c r="S170" s="137">
        <v>-2155970.8</v>
      </c>
      <c r="T170" s="137">
        <v>2155970.86</v>
      </c>
      <c r="U170" s="137">
        <f t="shared" si="26"/>
        <v>0.060000000055879354</v>
      </c>
      <c r="V170" s="137">
        <f t="shared" si="27"/>
        <v>0.060000000055879354</v>
      </c>
      <c r="W170" s="136">
        <v>0</v>
      </c>
      <c r="X170" s="136">
        <f t="shared" si="28"/>
        <v>0.060000000055879354</v>
      </c>
      <c r="Y170" s="137">
        <v>0</v>
      </c>
      <c r="Z170" s="136">
        <f t="shared" si="29"/>
        <v>0.060000000055879354</v>
      </c>
    </row>
    <row r="171" spans="1:26" ht="12.75" hidden="1" outlineLevel="1">
      <c r="A171" s="136" t="s">
        <v>1592</v>
      </c>
      <c r="C171" s="137" t="s">
        <v>1593</v>
      </c>
      <c r="D171" s="137" t="s">
        <v>1594</v>
      </c>
      <c r="E171" s="136">
        <v>0</v>
      </c>
      <c r="F171" s="136">
        <v>-90.74</v>
      </c>
      <c r="G171" s="137">
        <f t="shared" si="23"/>
        <v>-90.74</v>
      </c>
      <c r="H171" s="136">
        <v>0</v>
      </c>
      <c r="I171" s="136">
        <v>0</v>
      </c>
      <c r="J171" s="136">
        <v>0</v>
      </c>
      <c r="K171" s="136">
        <v>0</v>
      </c>
      <c r="L171" s="136">
        <f t="shared" si="24"/>
        <v>0</v>
      </c>
      <c r="M171" s="136">
        <v>0</v>
      </c>
      <c r="N171" s="136">
        <v>0</v>
      </c>
      <c r="O171" s="136">
        <v>0</v>
      </c>
      <c r="P171" s="136">
        <f t="shared" si="25"/>
        <v>0</v>
      </c>
      <c r="Q171" s="137">
        <v>0</v>
      </c>
      <c r="R171" s="137">
        <v>0</v>
      </c>
      <c r="S171" s="137">
        <v>0</v>
      </c>
      <c r="T171" s="137">
        <v>0</v>
      </c>
      <c r="U171" s="137">
        <f t="shared" si="26"/>
        <v>0</v>
      </c>
      <c r="V171" s="137">
        <f t="shared" si="27"/>
        <v>-90.74</v>
      </c>
      <c r="W171" s="136">
        <v>0</v>
      </c>
      <c r="X171" s="136">
        <f t="shared" si="28"/>
        <v>-90.74</v>
      </c>
      <c r="Y171" s="137">
        <v>0</v>
      </c>
      <c r="Z171" s="136">
        <f t="shared" si="29"/>
        <v>-90.74</v>
      </c>
    </row>
    <row r="172" spans="1:26" ht="12.75" hidden="1" outlineLevel="1">
      <c r="A172" s="136" t="s">
        <v>1595</v>
      </c>
      <c r="C172" s="137" t="s">
        <v>1596</v>
      </c>
      <c r="D172" s="137" t="s">
        <v>1597</v>
      </c>
      <c r="E172" s="136">
        <v>0</v>
      </c>
      <c r="F172" s="136">
        <v>9.5</v>
      </c>
      <c r="G172" s="137">
        <f t="shared" si="23"/>
        <v>9.5</v>
      </c>
      <c r="H172" s="136">
        <v>0</v>
      </c>
      <c r="I172" s="136">
        <v>0</v>
      </c>
      <c r="J172" s="136">
        <v>0</v>
      </c>
      <c r="K172" s="136">
        <v>0</v>
      </c>
      <c r="L172" s="136">
        <f t="shared" si="24"/>
        <v>0</v>
      </c>
      <c r="M172" s="136">
        <v>0</v>
      </c>
      <c r="N172" s="136">
        <v>0</v>
      </c>
      <c r="O172" s="136">
        <v>0</v>
      </c>
      <c r="P172" s="136">
        <f t="shared" si="25"/>
        <v>0</v>
      </c>
      <c r="Q172" s="137">
        <v>0</v>
      </c>
      <c r="R172" s="137">
        <v>0</v>
      </c>
      <c r="S172" s="137">
        <v>0</v>
      </c>
      <c r="T172" s="137">
        <v>0</v>
      </c>
      <c r="U172" s="137">
        <f t="shared" si="26"/>
        <v>0</v>
      </c>
      <c r="V172" s="137">
        <f t="shared" si="27"/>
        <v>9.5</v>
      </c>
      <c r="W172" s="136">
        <v>0</v>
      </c>
      <c r="X172" s="136">
        <f t="shared" si="28"/>
        <v>9.5</v>
      </c>
      <c r="Y172" s="137">
        <v>0</v>
      </c>
      <c r="Z172" s="136">
        <f t="shared" si="29"/>
        <v>9.5</v>
      </c>
    </row>
    <row r="173" spans="1:26" ht="12.75" hidden="1" outlineLevel="1">
      <c r="A173" s="136" t="s">
        <v>1598</v>
      </c>
      <c r="C173" s="137" t="s">
        <v>1599</v>
      </c>
      <c r="D173" s="137" t="s">
        <v>1600</v>
      </c>
      <c r="E173" s="136">
        <v>0</v>
      </c>
      <c r="F173" s="136">
        <v>192.4</v>
      </c>
      <c r="G173" s="137">
        <f t="shared" si="23"/>
        <v>192.4</v>
      </c>
      <c r="H173" s="136">
        <v>0</v>
      </c>
      <c r="I173" s="136">
        <v>0</v>
      </c>
      <c r="J173" s="136">
        <v>0</v>
      </c>
      <c r="K173" s="136">
        <v>0</v>
      </c>
      <c r="L173" s="136">
        <f t="shared" si="24"/>
        <v>0</v>
      </c>
      <c r="M173" s="136">
        <v>0</v>
      </c>
      <c r="N173" s="136">
        <v>0</v>
      </c>
      <c r="O173" s="136">
        <v>0</v>
      </c>
      <c r="P173" s="136">
        <f t="shared" si="25"/>
        <v>0</v>
      </c>
      <c r="Q173" s="137">
        <v>0</v>
      </c>
      <c r="R173" s="137">
        <v>0</v>
      </c>
      <c r="S173" s="137">
        <v>0</v>
      </c>
      <c r="T173" s="137">
        <v>0</v>
      </c>
      <c r="U173" s="137">
        <f t="shared" si="26"/>
        <v>0</v>
      </c>
      <c r="V173" s="137">
        <f t="shared" si="27"/>
        <v>192.4</v>
      </c>
      <c r="W173" s="136">
        <v>0</v>
      </c>
      <c r="X173" s="136">
        <f t="shared" si="28"/>
        <v>192.4</v>
      </c>
      <c r="Y173" s="137">
        <v>0</v>
      </c>
      <c r="Z173" s="136">
        <f t="shared" si="29"/>
        <v>192.4</v>
      </c>
    </row>
    <row r="174" spans="1:26" ht="12.75" hidden="1" outlineLevel="1">
      <c r="A174" s="136" t="s">
        <v>1601</v>
      </c>
      <c r="C174" s="137" t="s">
        <v>1602</v>
      </c>
      <c r="D174" s="137" t="s">
        <v>1603</v>
      </c>
      <c r="E174" s="136">
        <v>0</v>
      </c>
      <c r="F174" s="136">
        <v>18839.47</v>
      </c>
      <c r="G174" s="137">
        <f t="shared" si="23"/>
        <v>18839.47</v>
      </c>
      <c r="H174" s="136">
        <v>0</v>
      </c>
      <c r="I174" s="136">
        <v>0</v>
      </c>
      <c r="J174" s="136">
        <v>0</v>
      </c>
      <c r="K174" s="136">
        <v>0</v>
      </c>
      <c r="L174" s="136">
        <f t="shared" si="24"/>
        <v>0</v>
      </c>
      <c r="M174" s="136">
        <v>0</v>
      </c>
      <c r="N174" s="136">
        <v>0</v>
      </c>
      <c r="O174" s="136">
        <v>0</v>
      </c>
      <c r="P174" s="136">
        <f t="shared" si="25"/>
        <v>0</v>
      </c>
      <c r="Q174" s="137">
        <v>0</v>
      </c>
      <c r="R174" s="137">
        <v>0</v>
      </c>
      <c r="S174" s="137">
        <v>0</v>
      </c>
      <c r="T174" s="137">
        <v>0</v>
      </c>
      <c r="U174" s="137">
        <f t="shared" si="26"/>
        <v>0</v>
      </c>
      <c r="V174" s="137">
        <f t="shared" si="27"/>
        <v>18839.47</v>
      </c>
      <c r="W174" s="136">
        <v>0</v>
      </c>
      <c r="X174" s="136">
        <f t="shared" si="28"/>
        <v>18839.47</v>
      </c>
      <c r="Y174" s="137">
        <v>0</v>
      </c>
      <c r="Z174" s="136">
        <f t="shared" si="29"/>
        <v>18839.47</v>
      </c>
    </row>
    <row r="175" spans="1:26" ht="12.75" hidden="1" outlineLevel="1">
      <c r="A175" s="136" t="s">
        <v>1604</v>
      </c>
      <c r="C175" s="137" t="s">
        <v>1605</v>
      </c>
      <c r="D175" s="137" t="s">
        <v>1606</v>
      </c>
      <c r="E175" s="136">
        <v>0</v>
      </c>
      <c r="F175" s="136">
        <v>10653.9</v>
      </c>
      <c r="G175" s="137">
        <f t="shared" si="23"/>
        <v>10653.9</v>
      </c>
      <c r="H175" s="136">
        <v>0</v>
      </c>
      <c r="I175" s="136">
        <v>0</v>
      </c>
      <c r="J175" s="136">
        <v>0</v>
      </c>
      <c r="K175" s="136">
        <v>0</v>
      </c>
      <c r="L175" s="136">
        <f t="shared" si="24"/>
        <v>0</v>
      </c>
      <c r="M175" s="136">
        <v>0</v>
      </c>
      <c r="N175" s="136">
        <v>0</v>
      </c>
      <c r="O175" s="136">
        <v>0</v>
      </c>
      <c r="P175" s="136">
        <f t="shared" si="25"/>
        <v>0</v>
      </c>
      <c r="Q175" s="137">
        <v>0</v>
      </c>
      <c r="R175" s="137">
        <v>0</v>
      </c>
      <c r="S175" s="137">
        <v>0</v>
      </c>
      <c r="T175" s="137">
        <v>0</v>
      </c>
      <c r="U175" s="137">
        <f t="shared" si="26"/>
        <v>0</v>
      </c>
      <c r="V175" s="137">
        <f t="shared" si="27"/>
        <v>10653.9</v>
      </c>
      <c r="W175" s="136">
        <v>0</v>
      </c>
      <c r="X175" s="136">
        <f t="shared" si="28"/>
        <v>10653.9</v>
      </c>
      <c r="Y175" s="137">
        <v>0</v>
      </c>
      <c r="Z175" s="136">
        <f t="shared" si="29"/>
        <v>10653.9</v>
      </c>
    </row>
    <row r="176" spans="1:26" ht="12.75" hidden="1" outlineLevel="1">
      <c r="A176" s="136" t="s">
        <v>1607</v>
      </c>
      <c r="C176" s="137" t="s">
        <v>1608</v>
      </c>
      <c r="D176" s="137" t="s">
        <v>1609</v>
      </c>
      <c r="E176" s="136">
        <v>0</v>
      </c>
      <c r="F176" s="136">
        <v>25143384.52</v>
      </c>
      <c r="G176" s="137">
        <f t="shared" si="23"/>
        <v>25143384.52</v>
      </c>
      <c r="H176" s="136">
        <v>0</v>
      </c>
      <c r="I176" s="136">
        <v>0</v>
      </c>
      <c r="J176" s="136">
        <v>0</v>
      </c>
      <c r="K176" s="136">
        <v>0</v>
      </c>
      <c r="L176" s="136">
        <f t="shared" si="24"/>
        <v>0</v>
      </c>
      <c r="M176" s="136">
        <v>0</v>
      </c>
      <c r="N176" s="136">
        <v>0</v>
      </c>
      <c r="O176" s="136">
        <v>0</v>
      </c>
      <c r="P176" s="136">
        <f t="shared" si="25"/>
        <v>0</v>
      </c>
      <c r="Q176" s="137">
        <v>0</v>
      </c>
      <c r="R176" s="137">
        <v>0</v>
      </c>
      <c r="S176" s="137">
        <v>0</v>
      </c>
      <c r="T176" s="137">
        <v>0</v>
      </c>
      <c r="U176" s="137">
        <f t="shared" si="26"/>
        <v>0</v>
      </c>
      <c r="V176" s="137">
        <f t="shared" si="27"/>
        <v>25143384.52</v>
      </c>
      <c r="W176" s="136">
        <v>0</v>
      </c>
      <c r="X176" s="136">
        <f t="shared" si="28"/>
        <v>25143384.52</v>
      </c>
      <c r="Y176" s="137">
        <v>0</v>
      </c>
      <c r="Z176" s="136">
        <f t="shared" si="29"/>
        <v>25143384.52</v>
      </c>
    </row>
    <row r="177" spans="1:26" ht="12.75" hidden="1" outlineLevel="1">
      <c r="A177" s="136" t="s">
        <v>1610</v>
      </c>
      <c r="C177" s="137" t="s">
        <v>1611</v>
      </c>
      <c r="D177" s="137" t="s">
        <v>1612</v>
      </c>
      <c r="E177" s="136">
        <v>0</v>
      </c>
      <c r="F177" s="136">
        <v>0.34</v>
      </c>
      <c r="G177" s="137">
        <f t="shared" si="23"/>
        <v>0.34</v>
      </c>
      <c r="H177" s="136">
        <v>0</v>
      </c>
      <c r="I177" s="136">
        <v>0</v>
      </c>
      <c r="J177" s="136">
        <v>0</v>
      </c>
      <c r="K177" s="136">
        <v>0</v>
      </c>
      <c r="L177" s="136">
        <f t="shared" si="24"/>
        <v>0</v>
      </c>
      <c r="M177" s="136">
        <v>0</v>
      </c>
      <c r="N177" s="136">
        <v>0</v>
      </c>
      <c r="O177" s="136">
        <v>0</v>
      </c>
      <c r="P177" s="136">
        <f t="shared" si="25"/>
        <v>0</v>
      </c>
      <c r="Q177" s="137">
        <v>0</v>
      </c>
      <c r="R177" s="137">
        <v>0</v>
      </c>
      <c r="S177" s="137">
        <v>0</v>
      </c>
      <c r="T177" s="137">
        <v>0</v>
      </c>
      <c r="U177" s="137">
        <f t="shared" si="26"/>
        <v>0</v>
      </c>
      <c r="V177" s="137">
        <f t="shared" si="27"/>
        <v>0.34</v>
      </c>
      <c r="W177" s="136">
        <v>0</v>
      </c>
      <c r="X177" s="136">
        <f t="shared" si="28"/>
        <v>0.34</v>
      </c>
      <c r="Y177" s="137">
        <v>0</v>
      </c>
      <c r="Z177" s="136">
        <f t="shared" si="29"/>
        <v>0.34</v>
      </c>
    </row>
    <row r="178" spans="1:26" ht="12.75" hidden="1" outlineLevel="1">
      <c r="A178" s="136" t="s">
        <v>1613</v>
      </c>
      <c r="C178" s="137" t="s">
        <v>1614</v>
      </c>
      <c r="D178" s="137" t="s">
        <v>1615</v>
      </c>
      <c r="E178" s="136">
        <v>0</v>
      </c>
      <c r="F178" s="136">
        <v>267779.47</v>
      </c>
      <c r="G178" s="137">
        <f t="shared" si="23"/>
        <v>267779.47</v>
      </c>
      <c r="H178" s="136">
        <v>3473.31</v>
      </c>
      <c r="I178" s="136">
        <v>0</v>
      </c>
      <c r="J178" s="136">
        <v>0</v>
      </c>
      <c r="K178" s="136">
        <v>0</v>
      </c>
      <c r="L178" s="136">
        <f t="shared" si="24"/>
        <v>0</v>
      </c>
      <c r="M178" s="136">
        <v>0</v>
      </c>
      <c r="N178" s="136">
        <v>0</v>
      </c>
      <c r="O178" s="136">
        <v>0</v>
      </c>
      <c r="P178" s="136">
        <f t="shared" si="25"/>
        <v>0</v>
      </c>
      <c r="Q178" s="137">
        <v>0</v>
      </c>
      <c r="R178" s="137">
        <v>0</v>
      </c>
      <c r="S178" s="137">
        <v>0</v>
      </c>
      <c r="T178" s="137">
        <v>0</v>
      </c>
      <c r="U178" s="137">
        <f t="shared" si="26"/>
        <v>0</v>
      </c>
      <c r="V178" s="137">
        <f t="shared" si="27"/>
        <v>271252.77999999997</v>
      </c>
      <c r="W178" s="136">
        <v>0</v>
      </c>
      <c r="X178" s="136">
        <f t="shared" si="28"/>
        <v>271252.77999999997</v>
      </c>
      <c r="Y178" s="137">
        <v>0</v>
      </c>
      <c r="Z178" s="136">
        <f t="shared" si="29"/>
        <v>271252.77999999997</v>
      </c>
    </row>
    <row r="179" spans="1:26" ht="12.75" hidden="1" outlineLevel="1">
      <c r="A179" s="136" t="s">
        <v>1616</v>
      </c>
      <c r="C179" s="137" t="s">
        <v>1617</v>
      </c>
      <c r="D179" s="137" t="s">
        <v>1618</v>
      </c>
      <c r="E179" s="136">
        <v>0</v>
      </c>
      <c r="F179" s="136">
        <v>1079.87</v>
      </c>
      <c r="G179" s="137">
        <f t="shared" si="23"/>
        <v>1079.87</v>
      </c>
      <c r="H179" s="136">
        <v>0</v>
      </c>
      <c r="I179" s="136">
        <v>0</v>
      </c>
      <c r="J179" s="136">
        <v>0</v>
      </c>
      <c r="K179" s="136">
        <v>0</v>
      </c>
      <c r="L179" s="136">
        <f t="shared" si="24"/>
        <v>0</v>
      </c>
      <c r="M179" s="136">
        <v>0</v>
      </c>
      <c r="N179" s="136">
        <v>0</v>
      </c>
      <c r="O179" s="136">
        <v>0</v>
      </c>
      <c r="P179" s="136">
        <f t="shared" si="25"/>
        <v>0</v>
      </c>
      <c r="Q179" s="137">
        <v>0</v>
      </c>
      <c r="R179" s="137">
        <v>0</v>
      </c>
      <c r="S179" s="137">
        <v>0</v>
      </c>
      <c r="T179" s="137">
        <v>0</v>
      </c>
      <c r="U179" s="137">
        <f t="shared" si="26"/>
        <v>0</v>
      </c>
      <c r="V179" s="137">
        <f t="shared" si="27"/>
        <v>1079.87</v>
      </c>
      <c r="W179" s="136">
        <v>0</v>
      </c>
      <c r="X179" s="136">
        <f t="shared" si="28"/>
        <v>1079.87</v>
      </c>
      <c r="Y179" s="137">
        <v>0</v>
      </c>
      <c r="Z179" s="136">
        <f t="shared" si="29"/>
        <v>1079.87</v>
      </c>
    </row>
    <row r="180" spans="1:26" ht="12.75" hidden="1" outlineLevel="1">
      <c r="A180" s="136" t="s">
        <v>1619</v>
      </c>
      <c r="C180" s="137" t="s">
        <v>1620</v>
      </c>
      <c r="D180" s="137" t="s">
        <v>1621</v>
      </c>
      <c r="E180" s="136">
        <v>0</v>
      </c>
      <c r="F180" s="136">
        <v>125217.83</v>
      </c>
      <c r="G180" s="137">
        <f t="shared" si="23"/>
        <v>125217.83</v>
      </c>
      <c r="H180" s="136">
        <v>0</v>
      </c>
      <c r="I180" s="136">
        <v>0</v>
      </c>
      <c r="J180" s="136">
        <v>0</v>
      </c>
      <c r="K180" s="136">
        <v>0</v>
      </c>
      <c r="L180" s="136">
        <f t="shared" si="24"/>
        <v>0</v>
      </c>
      <c r="M180" s="136">
        <v>0</v>
      </c>
      <c r="N180" s="136">
        <v>0</v>
      </c>
      <c r="O180" s="136">
        <v>0</v>
      </c>
      <c r="P180" s="136">
        <f t="shared" si="25"/>
        <v>0</v>
      </c>
      <c r="Q180" s="137">
        <v>0</v>
      </c>
      <c r="R180" s="137">
        <v>0</v>
      </c>
      <c r="S180" s="137">
        <v>0</v>
      </c>
      <c r="T180" s="137">
        <v>0</v>
      </c>
      <c r="U180" s="137">
        <f t="shared" si="26"/>
        <v>0</v>
      </c>
      <c r="V180" s="137">
        <f t="shared" si="27"/>
        <v>125217.83</v>
      </c>
      <c r="W180" s="136">
        <v>0</v>
      </c>
      <c r="X180" s="136">
        <f t="shared" si="28"/>
        <v>125217.83</v>
      </c>
      <c r="Y180" s="137">
        <v>0</v>
      </c>
      <c r="Z180" s="136">
        <f t="shared" si="29"/>
        <v>125217.83</v>
      </c>
    </row>
    <row r="181" spans="1:26" ht="12.75" hidden="1" outlineLevel="1">
      <c r="A181" s="136" t="s">
        <v>1622</v>
      </c>
      <c r="C181" s="137" t="s">
        <v>0</v>
      </c>
      <c r="D181" s="137" t="s">
        <v>1</v>
      </c>
      <c r="E181" s="136">
        <v>0</v>
      </c>
      <c r="F181" s="136">
        <v>210429.7</v>
      </c>
      <c r="G181" s="137">
        <f t="shared" si="23"/>
        <v>210429.7</v>
      </c>
      <c r="H181" s="136">
        <v>0</v>
      </c>
      <c r="I181" s="136">
        <v>0</v>
      </c>
      <c r="J181" s="136">
        <v>0</v>
      </c>
      <c r="K181" s="136">
        <v>0</v>
      </c>
      <c r="L181" s="136">
        <f t="shared" si="24"/>
        <v>0</v>
      </c>
      <c r="M181" s="136">
        <v>0</v>
      </c>
      <c r="N181" s="136">
        <v>0</v>
      </c>
      <c r="O181" s="136">
        <v>0</v>
      </c>
      <c r="P181" s="136">
        <f t="shared" si="25"/>
        <v>0</v>
      </c>
      <c r="Q181" s="137">
        <v>0</v>
      </c>
      <c r="R181" s="137">
        <v>0</v>
      </c>
      <c r="S181" s="137">
        <v>0</v>
      </c>
      <c r="T181" s="137">
        <v>0</v>
      </c>
      <c r="U181" s="137">
        <f t="shared" si="26"/>
        <v>0</v>
      </c>
      <c r="V181" s="137">
        <f t="shared" si="27"/>
        <v>210429.7</v>
      </c>
      <c r="W181" s="136">
        <v>0</v>
      </c>
      <c r="X181" s="136">
        <f t="shared" si="28"/>
        <v>210429.7</v>
      </c>
      <c r="Y181" s="137">
        <v>0</v>
      </c>
      <c r="Z181" s="136">
        <f t="shared" si="29"/>
        <v>210429.7</v>
      </c>
    </row>
    <row r="182" spans="1:26" ht="12.75" hidden="1" outlineLevel="1">
      <c r="A182" s="136" t="s">
        <v>2</v>
      </c>
      <c r="C182" s="137" t="s">
        <v>3</v>
      </c>
      <c r="D182" s="137" t="s">
        <v>4</v>
      </c>
      <c r="E182" s="136">
        <v>0</v>
      </c>
      <c r="F182" s="136">
        <v>367361.26</v>
      </c>
      <c r="G182" s="137">
        <f t="shared" si="23"/>
        <v>367361.26</v>
      </c>
      <c r="H182" s="136">
        <v>0</v>
      </c>
      <c r="I182" s="136">
        <v>0</v>
      </c>
      <c r="J182" s="136">
        <v>0</v>
      </c>
      <c r="K182" s="136">
        <v>0</v>
      </c>
      <c r="L182" s="136">
        <f t="shared" si="24"/>
        <v>0</v>
      </c>
      <c r="M182" s="136">
        <v>0</v>
      </c>
      <c r="N182" s="136">
        <v>0</v>
      </c>
      <c r="O182" s="136">
        <v>0</v>
      </c>
      <c r="P182" s="136">
        <f t="shared" si="25"/>
        <v>0</v>
      </c>
      <c r="Q182" s="137">
        <v>0</v>
      </c>
      <c r="R182" s="137">
        <v>0</v>
      </c>
      <c r="S182" s="137">
        <v>0</v>
      </c>
      <c r="T182" s="137">
        <v>0</v>
      </c>
      <c r="U182" s="137">
        <f t="shared" si="26"/>
        <v>0</v>
      </c>
      <c r="V182" s="137">
        <f t="shared" si="27"/>
        <v>367361.26</v>
      </c>
      <c r="W182" s="136">
        <v>0</v>
      </c>
      <c r="X182" s="136">
        <f t="shared" si="28"/>
        <v>367361.26</v>
      </c>
      <c r="Y182" s="137">
        <v>0</v>
      </c>
      <c r="Z182" s="136">
        <f t="shared" si="29"/>
        <v>367361.26</v>
      </c>
    </row>
    <row r="183" spans="1:26" ht="12.75" hidden="1" outlineLevel="1">
      <c r="A183" s="136" t="s">
        <v>5</v>
      </c>
      <c r="C183" s="137" t="s">
        <v>6</v>
      </c>
      <c r="D183" s="137" t="s">
        <v>7</v>
      </c>
      <c r="E183" s="136">
        <v>0</v>
      </c>
      <c r="F183" s="136">
        <v>168559.14</v>
      </c>
      <c r="G183" s="137">
        <f t="shared" si="23"/>
        <v>168559.14</v>
      </c>
      <c r="H183" s="136">
        <v>0</v>
      </c>
      <c r="I183" s="136">
        <v>0</v>
      </c>
      <c r="J183" s="136">
        <v>0</v>
      </c>
      <c r="K183" s="136">
        <v>0</v>
      </c>
      <c r="L183" s="136">
        <f t="shared" si="24"/>
        <v>0</v>
      </c>
      <c r="M183" s="136">
        <v>0</v>
      </c>
      <c r="N183" s="136">
        <v>0</v>
      </c>
      <c r="O183" s="136">
        <v>0</v>
      </c>
      <c r="P183" s="136">
        <f t="shared" si="25"/>
        <v>0</v>
      </c>
      <c r="Q183" s="137">
        <v>3821.67</v>
      </c>
      <c r="R183" s="137">
        <v>0</v>
      </c>
      <c r="S183" s="137">
        <v>0</v>
      </c>
      <c r="T183" s="137">
        <v>0</v>
      </c>
      <c r="U183" s="137">
        <f t="shared" si="26"/>
        <v>3821.67</v>
      </c>
      <c r="V183" s="137">
        <f t="shared" si="27"/>
        <v>172380.81000000003</v>
      </c>
      <c r="W183" s="136">
        <v>0</v>
      </c>
      <c r="X183" s="136">
        <f t="shared" si="28"/>
        <v>172380.81000000003</v>
      </c>
      <c r="Y183" s="137">
        <v>0</v>
      </c>
      <c r="Z183" s="136">
        <f t="shared" si="29"/>
        <v>172380.81000000003</v>
      </c>
    </row>
    <row r="184" spans="1:26" ht="12.75" hidden="1" outlineLevel="1">
      <c r="A184" s="136" t="s">
        <v>8</v>
      </c>
      <c r="C184" s="137" t="s">
        <v>9</v>
      </c>
      <c r="D184" s="137" t="s">
        <v>10</v>
      </c>
      <c r="E184" s="136">
        <v>0</v>
      </c>
      <c r="F184" s="136">
        <v>4033148.1</v>
      </c>
      <c r="G184" s="137">
        <f t="shared" si="23"/>
        <v>4033148.1</v>
      </c>
      <c r="H184" s="136">
        <v>3440</v>
      </c>
      <c r="I184" s="136">
        <v>0</v>
      </c>
      <c r="J184" s="136">
        <v>0</v>
      </c>
      <c r="K184" s="136">
        <v>0</v>
      </c>
      <c r="L184" s="136">
        <f t="shared" si="24"/>
        <v>0</v>
      </c>
      <c r="M184" s="136">
        <v>0</v>
      </c>
      <c r="N184" s="136">
        <v>0</v>
      </c>
      <c r="O184" s="136">
        <v>0</v>
      </c>
      <c r="P184" s="136">
        <f t="shared" si="25"/>
        <v>0</v>
      </c>
      <c r="Q184" s="137">
        <v>0</v>
      </c>
      <c r="R184" s="137">
        <v>0</v>
      </c>
      <c r="S184" s="137">
        <v>0</v>
      </c>
      <c r="T184" s="137">
        <v>0</v>
      </c>
      <c r="U184" s="137">
        <f t="shared" si="26"/>
        <v>0</v>
      </c>
      <c r="V184" s="137">
        <f t="shared" si="27"/>
        <v>4036588.1</v>
      </c>
      <c r="W184" s="136">
        <v>0</v>
      </c>
      <c r="X184" s="136">
        <f t="shared" si="28"/>
        <v>4036588.1</v>
      </c>
      <c r="Y184" s="137">
        <v>0</v>
      </c>
      <c r="Z184" s="136">
        <f t="shared" si="29"/>
        <v>4036588.1</v>
      </c>
    </row>
    <row r="185" spans="1:26" ht="12.75" hidden="1" outlineLevel="1">
      <c r="A185" s="136" t="s">
        <v>11</v>
      </c>
      <c r="C185" s="137" t="s">
        <v>12</v>
      </c>
      <c r="D185" s="137" t="s">
        <v>13</v>
      </c>
      <c r="E185" s="136">
        <v>0</v>
      </c>
      <c r="F185" s="136">
        <v>201405.51</v>
      </c>
      <c r="G185" s="137">
        <f t="shared" si="23"/>
        <v>201405.51</v>
      </c>
      <c r="H185" s="136">
        <v>0</v>
      </c>
      <c r="I185" s="136">
        <v>0</v>
      </c>
      <c r="J185" s="136">
        <v>0</v>
      </c>
      <c r="K185" s="136">
        <v>0</v>
      </c>
      <c r="L185" s="136">
        <f t="shared" si="24"/>
        <v>0</v>
      </c>
      <c r="M185" s="136">
        <v>0</v>
      </c>
      <c r="N185" s="136">
        <v>0</v>
      </c>
      <c r="O185" s="136">
        <v>0</v>
      </c>
      <c r="P185" s="136">
        <f t="shared" si="25"/>
        <v>0</v>
      </c>
      <c r="Q185" s="137">
        <v>0</v>
      </c>
      <c r="R185" s="137">
        <v>0</v>
      </c>
      <c r="S185" s="137">
        <v>0</v>
      </c>
      <c r="T185" s="137">
        <v>0</v>
      </c>
      <c r="U185" s="137">
        <f t="shared" si="26"/>
        <v>0</v>
      </c>
      <c r="V185" s="137">
        <f t="shared" si="27"/>
        <v>201405.51</v>
      </c>
      <c r="W185" s="136">
        <v>0</v>
      </c>
      <c r="X185" s="136">
        <f t="shared" si="28"/>
        <v>201405.51</v>
      </c>
      <c r="Y185" s="137">
        <v>0</v>
      </c>
      <c r="Z185" s="136">
        <f t="shared" si="29"/>
        <v>201405.51</v>
      </c>
    </row>
    <row r="186" spans="1:26" ht="12.75" hidden="1" outlineLevel="1">
      <c r="A186" s="136" t="s">
        <v>14</v>
      </c>
      <c r="C186" s="137" t="s">
        <v>15</v>
      </c>
      <c r="D186" s="137" t="s">
        <v>16</v>
      </c>
      <c r="E186" s="136">
        <v>0</v>
      </c>
      <c r="F186" s="136">
        <v>72783.64</v>
      </c>
      <c r="G186" s="137">
        <f t="shared" si="23"/>
        <v>72783.64</v>
      </c>
      <c r="H186" s="136">
        <v>0</v>
      </c>
      <c r="I186" s="136">
        <v>0</v>
      </c>
      <c r="J186" s="136">
        <v>0</v>
      </c>
      <c r="K186" s="136">
        <v>0</v>
      </c>
      <c r="L186" s="136">
        <f t="shared" si="24"/>
        <v>0</v>
      </c>
      <c r="M186" s="136">
        <v>0</v>
      </c>
      <c r="N186" s="136">
        <v>0</v>
      </c>
      <c r="O186" s="136">
        <v>0</v>
      </c>
      <c r="P186" s="136">
        <f t="shared" si="25"/>
        <v>0</v>
      </c>
      <c r="Q186" s="137">
        <v>0</v>
      </c>
      <c r="R186" s="137">
        <v>0</v>
      </c>
      <c r="S186" s="137">
        <v>0</v>
      </c>
      <c r="T186" s="137">
        <v>0</v>
      </c>
      <c r="U186" s="137">
        <f t="shared" si="26"/>
        <v>0</v>
      </c>
      <c r="V186" s="137">
        <f t="shared" si="27"/>
        <v>72783.64</v>
      </c>
      <c r="W186" s="136">
        <v>0</v>
      </c>
      <c r="X186" s="136">
        <f t="shared" si="28"/>
        <v>72783.64</v>
      </c>
      <c r="Y186" s="137">
        <v>0</v>
      </c>
      <c r="Z186" s="136">
        <f t="shared" si="29"/>
        <v>72783.64</v>
      </c>
    </row>
    <row r="187" spans="1:26" ht="12.75" hidden="1" outlineLevel="1">
      <c r="A187" s="136" t="s">
        <v>17</v>
      </c>
      <c r="C187" s="137" t="s">
        <v>18</v>
      </c>
      <c r="D187" s="137" t="s">
        <v>19</v>
      </c>
      <c r="E187" s="136">
        <v>0</v>
      </c>
      <c r="F187" s="136">
        <v>27820.51</v>
      </c>
      <c r="G187" s="137">
        <f t="shared" si="23"/>
        <v>27820.51</v>
      </c>
      <c r="H187" s="136">
        <v>0</v>
      </c>
      <c r="I187" s="136">
        <v>0</v>
      </c>
      <c r="J187" s="136">
        <v>0</v>
      </c>
      <c r="K187" s="136">
        <v>0</v>
      </c>
      <c r="L187" s="136">
        <f t="shared" si="24"/>
        <v>0</v>
      </c>
      <c r="M187" s="136">
        <v>0</v>
      </c>
      <c r="N187" s="136">
        <v>0</v>
      </c>
      <c r="O187" s="136">
        <v>0</v>
      </c>
      <c r="P187" s="136">
        <f t="shared" si="25"/>
        <v>0</v>
      </c>
      <c r="Q187" s="137">
        <v>0</v>
      </c>
      <c r="R187" s="137">
        <v>0</v>
      </c>
      <c r="S187" s="137">
        <v>0</v>
      </c>
      <c r="T187" s="137">
        <v>0</v>
      </c>
      <c r="U187" s="137">
        <f t="shared" si="26"/>
        <v>0</v>
      </c>
      <c r="V187" s="137">
        <f t="shared" si="27"/>
        <v>27820.51</v>
      </c>
      <c r="W187" s="136">
        <v>0</v>
      </c>
      <c r="X187" s="136">
        <f t="shared" si="28"/>
        <v>27820.51</v>
      </c>
      <c r="Y187" s="137">
        <v>0</v>
      </c>
      <c r="Z187" s="136">
        <f t="shared" si="29"/>
        <v>27820.51</v>
      </c>
    </row>
    <row r="188" spans="1:26" ht="12.75" hidden="1" outlineLevel="1">
      <c r="A188" s="136" t="s">
        <v>20</v>
      </c>
      <c r="C188" s="137" t="s">
        <v>21</v>
      </c>
      <c r="D188" s="137" t="s">
        <v>22</v>
      </c>
      <c r="E188" s="136">
        <v>0</v>
      </c>
      <c r="F188" s="136">
        <v>15162</v>
      </c>
      <c r="G188" s="137">
        <f t="shared" si="23"/>
        <v>15162</v>
      </c>
      <c r="H188" s="136">
        <v>0</v>
      </c>
      <c r="I188" s="136">
        <v>0</v>
      </c>
      <c r="J188" s="136">
        <v>0</v>
      </c>
      <c r="K188" s="136">
        <v>0</v>
      </c>
      <c r="L188" s="136">
        <f t="shared" si="24"/>
        <v>0</v>
      </c>
      <c r="M188" s="136">
        <v>0</v>
      </c>
      <c r="N188" s="136">
        <v>0</v>
      </c>
      <c r="O188" s="136">
        <v>0</v>
      </c>
      <c r="P188" s="136">
        <f t="shared" si="25"/>
        <v>0</v>
      </c>
      <c r="Q188" s="137">
        <v>0</v>
      </c>
      <c r="R188" s="137">
        <v>0</v>
      </c>
      <c r="S188" s="137">
        <v>0</v>
      </c>
      <c r="T188" s="137">
        <v>0</v>
      </c>
      <c r="U188" s="137">
        <f t="shared" si="26"/>
        <v>0</v>
      </c>
      <c r="V188" s="137">
        <f t="shared" si="27"/>
        <v>15162</v>
      </c>
      <c r="W188" s="136">
        <v>0</v>
      </c>
      <c r="X188" s="136">
        <f t="shared" si="28"/>
        <v>15162</v>
      </c>
      <c r="Y188" s="137">
        <v>0</v>
      </c>
      <c r="Z188" s="136">
        <f t="shared" si="29"/>
        <v>15162</v>
      </c>
    </row>
    <row r="189" spans="1:26" ht="12.75" hidden="1" outlineLevel="1">
      <c r="A189" s="136" t="s">
        <v>23</v>
      </c>
      <c r="C189" s="137" t="s">
        <v>24</v>
      </c>
      <c r="D189" s="137" t="s">
        <v>25</v>
      </c>
      <c r="E189" s="136">
        <v>0</v>
      </c>
      <c r="F189" s="136">
        <v>95087.44</v>
      </c>
      <c r="G189" s="137">
        <f t="shared" si="23"/>
        <v>95087.44</v>
      </c>
      <c r="H189" s="136">
        <v>0</v>
      </c>
      <c r="I189" s="136">
        <v>0</v>
      </c>
      <c r="J189" s="136">
        <v>0</v>
      </c>
      <c r="K189" s="136">
        <v>0</v>
      </c>
      <c r="L189" s="136">
        <f t="shared" si="24"/>
        <v>0</v>
      </c>
      <c r="M189" s="136">
        <v>0</v>
      </c>
      <c r="N189" s="136">
        <v>0</v>
      </c>
      <c r="O189" s="136">
        <v>0</v>
      </c>
      <c r="P189" s="136">
        <f t="shared" si="25"/>
        <v>0</v>
      </c>
      <c r="Q189" s="137">
        <v>0</v>
      </c>
      <c r="R189" s="137">
        <v>0</v>
      </c>
      <c r="S189" s="137">
        <v>0</v>
      </c>
      <c r="T189" s="137">
        <v>0</v>
      </c>
      <c r="U189" s="137">
        <f t="shared" si="26"/>
        <v>0</v>
      </c>
      <c r="V189" s="137">
        <f t="shared" si="27"/>
        <v>95087.44</v>
      </c>
      <c r="W189" s="136">
        <v>0</v>
      </c>
      <c r="X189" s="136">
        <f t="shared" si="28"/>
        <v>95087.44</v>
      </c>
      <c r="Y189" s="137">
        <v>0</v>
      </c>
      <c r="Z189" s="136">
        <f t="shared" si="29"/>
        <v>95087.44</v>
      </c>
    </row>
    <row r="190" spans="1:26" ht="12.75" hidden="1" outlineLevel="1">
      <c r="A190" s="136" t="s">
        <v>26</v>
      </c>
      <c r="C190" s="137" t="s">
        <v>27</v>
      </c>
      <c r="D190" s="137" t="s">
        <v>28</v>
      </c>
      <c r="E190" s="136">
        <v>0</v>
      </c>
      <c r="F190" s="136">
        <v>1126029.81</v>
      </c>
      <c r="G190" s="137">
        <f t="shared" si="23"/>
        <v>1126029.81</v>
      </c>
      <c r="H190" s="136">
        <v>192</v>
      </c>
      <c r="I190" s="136">
        <v>0</v>
      </c>
      <c r="J190" s="136">
        <v>0</v>
      </c>
      <c r="K190" s="136">
        <v>0</v>
      </c>
      <c r="L190" s="136">
        <f t="shared" si="24"/>
        <v>0</v>
      </c>
      <c r="M190" s="136">
        <v>0</v>
      </c>
      <c r="N190" s="136">
        <v>0</v>
      </c>
      <c r="O190" s="136">
        <v>0</v>
      </c>
      <c r="P190" s="136">
        <f t="shared" si="25"/>
        <v>0</v>
      </c>
      <c r="Q190" s="137">
        <v>0</v>
      </c>
      <c r="R190" s="137">
        <v>0</v>
      </c>
      <c r="S190" s="137">
        <v>0</v>
      </c>
      <c r="T190" s="137">
        <v>0</v>
      </c>
      <c r="U190" s="137">
        <f t="shared" si="26"/>
        <v>0</v>
      </c>
      <c r="V190" s="137">
        <f t="shared" si="27"/>
        <v>1126221.81</v>
      </c>
      <c r="W190" s="136">
        <v>0</v>
      </c>
      <c r="X190" s="136">
        <f t="shared" si="28"/>
        <v>1126221.81</v>
      </c>
      <c r="Y190" s="137">
        <v>0</v>
      </c>
      <c r="Z190" s="136">
        <f t="shared" si="29"/>
        <v>1126221.81</v>
      </c>
    </row>
    <row r="191" spans="1:26" ht="12.75" hidden="1" outlineLevel="1">
      <c r="A191" s="136" t="s">
        <v>29</v>
      </c>
      <c r="C191" s="137" t="s">
        <v>30</v>
      </c>
      <c r="D191" s="137" t="s">
        <v>31</v>
      </c>
      <c r="E191" s="136">
        <v>0</v>
      </c>
      <c r="F191" s="136">
        <v>1089744.97</v>
      </c>
      <c r="G191" s="137">
        <f t="shared" si="23"/>
        <v>1089744.97</v>
      </c>
      <c r="H191" s="136">
        <v>0</v>
      </c>
      <c r="I191" s="136">
        <v>0</v>
      </c>
      <c r="J191" s="136">
        <v>0</v>
      </c>
      <c r="K191" s="136">
        <v>0</v>
      </c>
      <c r="L191" s="136">
        <f t="shared" si="24"/>
        <v>0</v>
      </c>
      <c r="M191" s="136">
        <v>0</v>
      </c>
      <c r="N191" s="136">
        <v>0</v>
      </c>
      <c r="O191" s="136">
        <v>0</v>
      </c>
      <c r="P191" s="136">
        <f t="shared" si="25"/>
        <v>0</v>
      </c>
      <c r="Q191" s="137">
        <v>0</v>
      </c>
      <c r="R191" s="137">
        <v>0</v>
      </c>
      <c r="S191" s="137">
        <v>0</v>
      </c>
      <c r="T191" s="137">
        <v>0</v>
      </c>
      <c r="U191" s="137">
        <f t="shared" si="26"/>
        <v>0</v>
      </c>
      <c r="V191" s="137">
        <f t="shared" si="27"/>
        <v>1089744.97</v>
      </c>
      <c r="W191" s="136">
        <v>0</v>
      </c>
      <c r="X191" s="136">
        <f t="shared" si="28"/>
        <v>1089744.97</v>
      </c>
      <c r="Y191" s="137">
        <v>0</v>
      </c>
      <c r="Z191" s="136">
        <f t="shared" si="29"/>
        <v>1089744.97</v>
      </c>
    </row>
    <row r="192" spans="1:26" ht="12.75" hidden="1" outlineLevel="1">
      <c r="A192" s="136" t="s">
        <v>32</v>
      </c>
      <c r="C192" s="137" t="s">
        <v>33</v>
      </c>
      <c r="D192" s="137" t="s">
        <v>34</v>
      </c>
      <c r="E192" s="136">
        <v>0</v>
      </c>
      <c r="F192" s="136">
        <v>299561.01</v>
      </c>
      <c r="G192" s="137">
        <f t="shared" si="23"/>
        <v>299561.01</v>
      </c>
      <c r="H192" s="136">
        <v>0</v>
      </c>
      <c r="I192" s="136">
        <v>0</v>
      </c>
      <c r="J192" s="136">
        <v>0</v>
      </c>
      <c r="K192" s="136">
        <v>0</v>
      </c>
      <c r="L192" s="136">
        <f t="shared" si="24"/>
        <v>0</v>
      </c>
      <c r="M192" s="136">
        <v>0</v>
      </c>
      <c r="N192" s="136">
        <v>0</v>
      </c>
      <c r="O192" s="136">
        <v>0</v>
      </c>
      <c r="P192" s="136">
        <f t="shared" si="25"/>
        <v>0</v>
      </c>
      <c r="Q192" s="137">
        <v>0</v>
      </c>
      <c r="R192" s="137">
        <v>0</v>
      </c>
      <c r="S192" s="137">
        <v>0</v>
      </c>
      <c r="T192" s="137">
        <v>0</v>
      </c>
      <c r="U192" s="137">
        <f t="shared" si="26"/>
        <v>0</v>
      </c>
      <c r="V192" s="137">
        <f t="shared" si="27"/>
        <v>299561.01</v>
      </c>
      <c r="W192" s="136">
        <v>0</v>
      </c>
      <c r="X192" s="136">
        <f t="shared" si="28"/>
        <v>299561.01</v>
      </c>
      <c r="Y192" s="137">
        <v>0</v>
      </c>
      <c r="Z192" s="136">
        <f t="shared" si="29"/>
        <v>299561.01</v>
      </c>
    </row>
    <row r="193" spans="1:26" ht="12.75" hidden="1" outlineLevel="1">
      <c r="A193" s="136" t="s">
        <v>35</v>
      </c>
      <c r="C193" s="137" t="s">
        <v>36</v>
      </c>
      <c r="D193" s="137" t="s">
        <v>37</v>
      </c>
      <c r="E193" s="136">
        <v>0</v>
      </c>
      <c r="F193" s="136">
        <v>70651.28</v>
      </c>
      <c r="G193" s="137">
        <f t="shared" si="23"/>
        <v>70651.28</v>
      </c>
      <c r="H193" s="136">
        <v>0</v>
      </c>
      <c r="I193" s="136">
        <v>0</v>
      </c>
      <c r="J193" s="136">
        <v>0</v>
      </c>
      <c r="K193" s="136">
        <v>0</v>
      </c>
      <c r="L193" s="136">
        <f t="shared" si="24"/>
        <v>0</v>
      </c>
      <c r="M193" s="136">
        <v>0</v>
      </c>
      <c r="N193" s="136">
        <v>0</v>
      </c>
      <c r="O193" s="136">
        <v>0</v>
      </c>
      <c r="P193" s="136">
        <f t="shared" si="25"/>
        <v>0</v>
      </c>
      <c r="Q193" s="137">
        <v>0</v>
      </c>
      <c r="R193" s="137">
        <v>0</v>
      </c>
      <c r="S193" s="137">
        <v>0</v>
      </c>
      <c r="T193" s="137">
        <v>0</v>
      </c>
      <c r="U193" s="137">
        <f t="shared" si="26"/>
        <v>0</v>
      </c>
      <c r="V193" s="137">
        <f t="shared" si="27"/>
        <v>70651.28</v>
      </c>
      <c r="W193" s="136">
        <v>0</v>
      </c>
      <c r="X193" s="136">
        <f t="shared" si="28"/>
        <v>70651.28</v>
      </c>
      <c r="Y193" s="137">
        <v>0</v>
      </c>
      <c r="Z193" s="136">
        <f t="shared" si="29"/>
        <v>70651.28</v>
      </c>
    </row>
    <row r="194" spans="1:26" ht="12.75" hidden="1" outlineLevel="1">
      <c r="A194" s="136" t="s">
        <v>38</v>
      </c>
      <c r="C194" s="137" t="s">
        <v>39</v>
      </c>
      <c r="D194" s="137" t="s">
        <v>40</v>
      </c>
      <c r="E194" s="136">
        <v>0</v>
      </c>
      <c r="F194" s="136">
        <v>7438990.37</v>
      </c>
      <c r="G194" s="137">
        <f t="shared" si="23"/>
        <v>7438990.37</v>
      </c>
      <c r="H194" s="136">
        <v>2523392.45</v>
      </c>
      <c r="I194" s="136">
        <v>0</v>
      </c>
      <c r="J194" s="136">
        <v>0</v>
      </c>
      <c r="K194" s="136">
        <v>0</v>
      </c>
      <c r="L194" s="136">
        <f t="shared" si="24"/>
        <v>0</v>
      </c>
      <c r="M194" s="136">
        <v>0</v>
      </c>
      <c r="N194" s="136">
        <v>0</v>
      </c>
      <c r="O194" s="136">
        <v>0</v>
      </c>
      <c r="P194" s="136">
        <f t="shared" si="25"/>
        <v>0</v>
      </c>
      <c r="Q194" s="137">
        <v>0</v>
      </c>
      <c r="R194" s="137">
        <v>0</v>
      </c>
      <c r="S194" s="137">
        <v>0</v>
      </c>
      <c r="T194" s="137">
        <v>0</v>
      </c>
      <c r="U194" s="137">
        <f t="shared" si="26"/>
        <v>0</v>
      </c>
      <c r="V194" s="137">
        <f t="shared" si="27"/>
        <v>9962382.82</v>
      </c>
      <c r="W194" s="136">
        <v>0</v>
      </c>
      <c r="X194" s="136">
        <f t="shared" si="28"/>
        <v>9962382.82</v>
      </c>
      <c r="Y194" s="137">
        <v>0</v>
      </c>
      <c r="Z194" s="136">
        <f t="shared" si="29"/>
        <v>9962382.82</v>
      </c>
    </row>
    <row r="195" spans="1:26" ht="12.75" hidden="1" outlineLevel="1">
      <c r="A195" s="136" t="s">
        <v>41</v>
      </c>
      <c r="C195" s="137" t="s">
        <v>42</v>
      </c>
      <c r="D195" s="137" t="s">
        <v>43</v>
      </c>
      <c r="E195" s="136">
        <v>0</v>
      </c>
      <c r="F195" s="136">
        <v>14828.44</v>
      </c>
      <c r="G195" s="137">
        <f t="shared" si="23"/>
        <v>14828.44</v>
      </c>
      <c r="H195" s="136">
        <v>0</v>
      </c>
      <c r="I195" s="136">
        <v>0</v>
      </c>
      <c r="J195" s="136">
        <v>0</v>
      </c>
      <c r="K195" s="136">
        <v>0</v>
      </c>
      <c r="L195" s="136">
        <f t="shared" si="24"/>
        <v>0</v>
      </c>
      <c r="M195" s="136">
        <v>0</v>
      </c>
      <c r="N195" s="136">
        <v>0</v>
      </c>
      <c r="O195" s="136">
        <v>0</v>
      </c>
      <c r="P195" s="136">
        <f t="shared" si="25"/>
        <v>0</v>
      </c>
      <c r="Q195" s="137">
        <v>0</v>
      </c>
      <c r="R195" s="137">
        <v>0</v>
      </c>
      <c r="S195" s="137">
        <v>0</v>
      </c>
      <c r="T195" s="137">
        <v>0</v>
      </c>
      <c r="U195" s="137">
        <f t="shared" si="26"/>
        <v>0</v>
      </c>
      <c r="V195" s="137">
        <f t="shared" si="27"/>
        <v>14828.44</v>
      </c>
      <c r="W195" s="136">
        <v>0</v>
      </c>
      <c r="X195" s="136">
        <f t="shared" si="28"/>
        <v>14828.44</v>
      </c>
      <c r="Y195" s="137">
        <v>0</v>
      </c>
      <c r="Z195" s="136">
        <f t="shared" si="29"/>
        <v>14828.44</v>
      </c>
    </row>
    <row r="196" spans="1:26" ht="12.75" hidden="1" outlineLevel="1">
      <c r="A196" s="136" t="s">
        <v>44</v>
      </c>
      <c r="C196" s="137" t="s">
        <v>45</v>
      </c>
      <c r="D196" s="137" t="s">
        <v>46</v>
      </c>
      <c r="E196" s="136">
        <v>0</v>
      </c>
      <c r="F196" s="136">
        <v>195360</v>
      </c>
      <c r="G196" s="137">
        <f t="shared" si="23"/>
        <v>195360</v>
      </c>
      <c r="H196" s="136">
        <v>0</v>
      </c>
      <c r="I196" s="136">
        <v>0</v>
      </c>
      <c r="J196" s="136">
        <v>0</v>
      </c>
      <c r="K196" s="136">
        <v>0</v>
      </c>
      <c r="L196" s="136">
        <f t="shared" si="24"/>
        <v>0</v>
      </c>
      <c r="M196" s="136">
        <v>0</v>
      </c>
      <c r="N196" s="136">
        <v>0</v>
      </c>
      <c r="O196" s="136">
        <v>0</v>
      </c>
      <c r="P196" s="136">
        <f t="shared" si="25"/>
        <v>0</v>
      </c>
      <c r="Q196" s="137">
        <v>0</v>
      </c>
      <c r="R196" s="137">
        <v>0</v>
      </c>
      <c r="S196" s="137">
        <v>0</v>
      </c>
      <c r="T196" s="137">
        <v>0</v>
      </c>
      <c r="U196" s="137">
        <f t="shared" si="26"/>
        <v>0</v>
      </c>
      <c r="V196" s="137">
        <f t="shared" si="27"/>
        <v>195360</v>
      </c>
      <c r="W196" s="136">
        <v>0</v>
      </c>
      <c r="X196" s="136">
        <f t="shared" si="28"/>
        <v>195360</v>
      </c>
      <c r="Y196" s="137">
        <v>0</v>
      </c>
      <c r="Z196" s="136">
        <f t="shared" si="29"/>
        <v>195360</v>
      </c>
    </row>
    <row r="197" spans="1:26" ht="12.75" hidden="1" outlineLevel="1">
      <c r="A197" s="136" t="s">
        <v>47</v>
      </c>
      <c r="C197" s="137" t="s">
        <v>48</v>
      </c>
      <c r="D197" s="137" t="s">
        <v>49</v>
      </c>
      <c r="E197" s="136">
        <v>0</v>
      </c>
      <c r="F197" s="136">
        <v>671</v>
      </c>
      <c r="G197" s="137">
        <f t="shared" si="23"/>
        <v>671</v>
      </c>
      <c r="H197" s="136">
        <v>0</v>
      </c>
      <c r="I197" s="136">
        <v>0</v>
      </c>
      <c r="J197" s="136">
        <v>0</v>
      </c>
      <c r="K197" s="136">
        <v>0</v>
      </c>
      <c r="L197" s="136">
        <f t="shared" si="24"/>
        <v>0</v>
      </c>
      <c r="M197" s="136">
        <v>0</v>
      </c>
      <c r="N197" s="136">
        <v>0</v>
      </c>
      <c r="O197" s="136">
        <v>0</v>
      </c>
      <c r="P197" s="136">
        <f t="shared" si="25"/>
        <v>0</v>
      </c>
      <c r="Q197" s="137">
        <v>0</v>
      </c>
      <c r="R197" s="137">
        <v>0</v>
      </c>
      <c r="S197" s="137">
        <v>0</v>
      </c>
      <c r="T197" s="137">
        <v>0</v>
      </c>
      <c r="U197" s="137">
        <f t="shared" si="26"/>
        <v>0</v>
      </c>
      <c r="V197" s="137">
        <f t="shared" si="27"/>
        <v>671</v>
      </c>
      <c r="W197" s="136">
        <v>0</v>
      </c>
      <c r="X197" s="136">
        <f t="shared" si="28"/>
        <v>671</v>
      </c>
      <c r="Y197" s="137">
        <v>0</v>
      </c>
      <c r="Z197" s="136">
        <f t="shared" si="29"/>
        <v>671</v>
      </c>
    </row>
    <row r="198" spans="1:26" ht="12.75" hidden="1" outlineLevel="1">
      <c r="A198" s="136" t="s">
        <v>50</v>
      </c>
      <c r="C198" s="137" t="s">
        <v>51</v>
      </c>
      <c r="D198" s="137" t="s">
        <v>52</v>
      </c>
      <c r="E198" s="136">
        <v>0</v>
      </c>
      <c r="F198" s="136">
        <v>923541.91</v>
      </c>
      <c r="G198" s="137">
        <f t="shared" si="23"/>
        <v>923541.91</v>
      </c>
      <c r="H198" s="136">
        <v>0</v>
      </c>
      <c r="I198" s="136">
        <v>0</v>
      </c>
      <c r="J198" s="136">
        <v>0</v>
      </c>
      <c r="K198" s="136">
        <v>0</v>
      </c>
      <c r="L198" s="136">
        <f t="shared" si="24"/>
        <v>0</v>
      </c>
      <c r="M198" s="136">
        <v>0</v>
      </c>
      <c r="N198" s="136">
        <v>0</v>
      </c>
      <c r="O198" s="136">
        <v>0</v>
      </c>
      <c r="P198" s="136">
        <f t="shared" si="25"/>
        <v>0</v>
      </c>
      <c r="Q198" s="137">
        <v>0</v>
      </c>
      <c r="R198" s="137">
        <v>0</v>
      </c>
      <c r="S198" s="137">
        <v>0</v>
      </c>
      <c r="T198" s="137">
        <v>0</v>
      </c>
      <c r="U198" s="137">
        <f t="shared" si="26"/>
        <v>0</v>
      </c>
      <c r="V198" s="137">
        <f t="shared" si="27"/>
        <v>923541.91</v>
      </c>
      <c r="W198" s="136">
        <v>0</v>
      </c>
      <c r="X198" s="136">
        <f t="shared" si="28"/>
        <v>923541.91</v>
      </c>
      <c r="Y198" s="137">
        <v>0</v>
      </c>
      <c r="Z198" s="136">
        <f t="shared" si="29"/>
        <v>923541.91</v>
      </c>
    </row>
    <row r="199" spans="1:26" ht="12.75" hidden="1" outlineLevel="1">
      <c r="A199" s="136" t="s">
        <v>53</v>
      </c>
      <c r="C199" s="137" t="s">
        <v>54</v>
      </c>
      <c r="D199" s="137" t="s">
        <v>55</v>
      </c>
      <c r="E199" s="136">
        <v>0</v>
      </c>
      <c r="F199" s="136">
        <v>24530</v>
      </c>
      <c r="G199" s="137">
        <f t="shared" si="23"/>
        <v>24530</v>
      </c>
      <c r="H199" s="136">
        <v>0</v>
      </c>
      <c r="I199" s="136">
        <v>0</v>
      </c>
      <c r="J199" s="136">
        <v>0</v>
      </c>
      <c r="K199" s="136">
        <v>0</v>
      </c>
      <c r="L199" s="136">
        <f t="shared" si="24"/>
        <v>0</v>
      </c>
      <c r="M199" s="136">
        <v>0</v>
      </c>
      <c r="N199" s="136">
        <v>0</v>
      </c>
      <c r="O199" s="136">
        <v>0</v>
      </c>
      <c r="P199" s="136">
        <f t="shared" si="25"/>
        <v>0</v>
      </c>
      <c r="Q199" s="137">
        <v>0</v>
      </c>
      <c r="R199" s="137">
        <v>0</v>
      </c>
      <c r="S199" s="137">
        <v>0</v>
      </c>
      <c r="T199" s="137">
        <v>0</v>
      </c>
      <c r="U199" s="137">
        <f t="shared" si="26"/>
        <v>0</v>
      </c>
      <c r="V199" s="137">
        <f t="shared" si="27"/>
        <v>24530</v>
      </c>
      <c r="W199" s="136">
        <v>0</v>
      </c>
      <c r="X199" s="136">
        <f t="shared" si="28"/>
        <v>24530</v>
      </c>
      <c r="Y199" s="137">
        <v>0</v>
      </c>
      <c r="Z199" s="136">
        <f t="shared" si="29"/>
        <v>24530</v>
      </c>
    </row>
    <row r="200" spans="1:26" ht="12.75" hidden="1" outlineLevel="1">
      <c r="A200" s="136" t="s">
        <v>56</v>
      </c>
      <c r="C200" s="137" t="s">
        <v>57</v>
      </c>
      <c r="D200" s="137" t="s">
        <v>58</v>
      </c>
      <c r="E200" s="136">
        <v>0</v>
      </c>
      <c r="F200" s="136">
        <v>30</v>
      </c>
      <c r="G200" s="137">
        <f t="shared" si="23"/>
        <v>30</v>
      </c>
      <c r="H200" s="136">
        <v>0</v>
      </c>
      <c r="I200" s="136">
        <v>0</v>
      </c>
      <c r="J200" s="136">
        <v>0</v>
      </c>
      <c r="K200" s="136">
        <v>0</v>
      </c>
      <c r="L200" s="136">
        <f t="shared" si="24"/>
        <v>0</v>
      </c>
      <c r="M200" s="136">
        <v>0</v>
      </c>
      <c r="N200" s="136">
        <v>0</v>
      </c>
      <c r="O200" s="136">
        <v>0</v>
      </c>
      <c r="P200" s="136">
        <f t="shared" si="25"/>
        <v>0</v>
      </c>
      <c r="Q200" s="137">
        <v>0</v>
      </c>
      <c r="R200" s="137">
        <v>0</v>
      </c>
      <c r="S200" s="137">
        <v>0</v>
      </c>
      <c r="T200" s="137">
        <v>0</v>
      </c>
      <c r="U200" s="137">
        <f t="shared" si="26"/>
        <v>0</v>
      </c>
      <c r="V200" s="137">
        <f t="shared" si="27"/>
        <v>30</v>
      </c>
      <c r="W200" s="136">
        <v>0</v>
      </c>
      <c r="X200" s="136">
        <f t="shared" si="28"/>
        <v>30</v>
      </c>
      <c r="Y200" s="137">
        <v>0</v>
      </c>
      <c r="Z200" s="136">
        <f t="shared" si="29"/>
        <v>30</v>
      </c>
    </row>
    <row r="201" spans="1:26" ht="12.75" hidden="1" outlineLevel="1">
      <c r="A201" s="136" t="s">
        <v>59</v>
      </c>
      <c r="C201" s="137" t="s">
        <v>60</v>
      </c>
      <c r="D201" s="137" t="s">
        <v>61</v>
      </c>
      <c r="E201" s="136">
        <v>0</v>
      </c>
      <c r="F201" s="136">
        <v>139208.54</v>
      </c>
      <c r="G201" s="137">
        <f t="shared" si="23"/>
        <v>139208.54</v>
      </c>
      <c r="H201" s="136">
        <v>0</v>
      </c>
      <c r="I201" s="136">
        <v>0</v>
      </c>
      <c r="J201" s="136">
        <v>0</v>
      </c>
      <c r="K201" s="136">
        <v>0</v>
      </c>
      <c r="L201" s="136">
        <f t="shared" si="24"/>
        <v>0</v>
      </c>
      <c r="M201" s="136">
        <v>0</v>
      </c>
      <c r="N201" s="136">
        <v>0</v>
      </c>
      <c r="O201" s="136">
        <v>0</v>
      </c>
      <c r="P201" s="136">
        <f t="shared" si="25"/>
        <v>0</v>
      </c>
      <c r="Q201" s="137">
        <v>0</v>
      </c>
      <c r="R201" s="137">
        <v>0</v>
      </c>
      <c r="S201" s="137">
        <v>0</v>
      </c>
      <c r="T201" s="137">
        <v>0</v>
      </c>
      <c r="U201" s="137">
        <f t="shared" si="26"/>
        <v>0</v>
      </c>
      <c r="V201" s="137">
        <f t="shared" si="27"/>
        <v>139208.54</v>
      </c>
      <c r="W201" s="136">
        <v>0</v>
      </c>
      <c r="X201" s="136">
        <f t="shared" si="28"/>
        <v>139208.54</v>
      </c>
      <c r="Y201" s="137">
        <v>0</v>
      </c>
      <c r="Z201" s="136">
        <f t="shared" si="29"/>
        <v>139208.54</v>
      </c>
    </row>
    <row r="202" spans="1:26" ht="12.75" hidden="1" outlineLevel="1">
      <c r="A202" s="136" t="s">
        <v>62</v>
      </c>
      <c r="C202" s="137" t="s">
        <v>63</v>
      </c>
      <c r="D202" s="137" t="s">
        <v>64</v>
      </c>
      <c r="E202" s="136">
        <v>0</v>
      </c>
      <c r="F202" s="136">
        <v>1376057.89</v>
      </c>
      <c r="G202" s="137">
        <f t="shared" si="23"/>
        <v>1376057.89</v>
      </c>
      <c r="H202" s="136">
        <v>0</v>
      </c>
      <c r="I202" s="136">
        <v>0</v>
      </c>
      <c r="J202" s="136">
        <v>0</v>
      </c>
      <c r="K202" s="136">
        <v>0</v>
      </c>
      <c r="L202" s="136">
        <f t="shared" si="24"/>
        <v>0</v>
      </c>
      <c r="M202" s="136">
        <v>0</v>
      </c>
      <c r="N202" s="136">
        <v>0</v>
      </c>
      <c r="O202" s="136">
        <v>0</v>
      </c>
      <c r="P202" s="136">
        <f t="shared" si="25"/>
        <v>0</v>
      </c>
      <c r="Q202" s="137">
        <v>0</v>
      </c>
      <c r="R202" s="137">
        <v>0</v>
      </c>
      <c r="S202" s="137">
        <v>0</v>
      </c>
      <c r="T202" s="137">
        <v>0</v>
      </c>
      <c r="U202" s="137">
        <f t="shared" si="26"/>
        <v>0</v>
      </c>
      <c r="V202" s="137">
        <f t="shared" si="27"/>
        <v>1376057.89</v>
      </c>
      <c r="W202" s="136">
        <v>0</v>
      </c>
      <c r="X202" s="136">
        <f t="shared" si="28"/>
        <v>1376057.89</v>
      </c>
      <c r="Y202" s="137">
        <v>0</v>
      </c>
      <c r="Z202" s="136">
        <f t="shared" si="29"/>
        <v>1376057.89</v>
      </c>
    </row>
    <row r="203" spans="1:26" ht="12.75" hidden="1" outlineLevel="1">
      <c r="A203" s="136" t="s">
        <v>65</v>
      </c>
      <c r="C203" s="137" t="s">
        <v>66</v>
      </c>
      <c r="D203" s="137" t="s">
        <v>67</v>
      </c>
      <c r="E203" s="136">
        <v>0</v>
      </c>
      <c r="F203" s="136">
        <v>19390486.89</v>
      </c>
      <c r="G203" s="137">
        <f t="shared" si="23"/>
        <v>19390486.89</v>
      </c>
      <c r="H203" s="136">
        <v>0</v>
      </c>
      <c r="I203" s="136">
        <v>0</v>
      </c>
      <c r="J203" s="136">
        <v>0</v>
      </c>
      <c r="K203" s="136">
        <v>0</v>
      </c>
      <c r="L203" s="136">
        <f t="shared" si="24"/>
        <v>0</v>
      </c>
      <c r="M203" s="136">
        <v>0</v>
      </c>
      <c r="N203" s="136">
        <v>0</v>
      </c>
      <c r="O203" s="136">
        <v>0</v>
      </c>
      <c r="P203" s="136">
        <f t="shared" si="25"/>
        <v>0</v>
      </c>
      <c r="Q203" s="137">
        <v>0</v>
      </c>
      <c r="R203" s="137">
        <v>0</v>
      </c>
      <c r="S203" s="137">
        <v>0</v>
      </c>
      <c r="T203" s="137">
        <v>0</v>
      </c>
      <c r="U203" s="137">
        <f t="shared" si="26"/>
        <v>0</v>
      </c>
      <c r="V203" s="137">
        <f t="shared" si="27"/>
        <v>19390486.89</v>
      </c>
      <c r="W203" s="136">
        <v>0</v>
      </c>
      <c r="X203" s="136">
        <f t="shared" si="28"/>
        <v>19390486.89</v>
      </c>
      <c r="Y203" s="137">
        <v>0</v>
      </c>
      <c r="Z203" s="136">
        <f t="shared" si="29"/>
        <v>19390486.89</v>
      </c>
    </row>
    <row r="204" spans="1:26" ht="12.75" hidden="1" outlineLevel="1">
      <c r="A204" s="136" t="s">
        <v>68</v>
      </c>
      <c r="C204" s="137" t="s">
        <v>69</v>
      </c>
      <c r="D204" s="137" t="s">
        <v>70</v>
      </c>
      <c r="E204" s="136">
        <v>0</v>
      </c>
      <c r="F204" s="136">
        <v>24623.5</v>
      </c>
      <c r="G204" s="137">
        <f t="shared" si="23"/>
        <v>24623.5</v>
      </c>
      <c r="H204" s="136">
        <v>3763.48</v>
      </c>
      <c r="I204" s="136">
        <v>0</v>
      </c>
      <c r="J204" s="136">
        <v>0</v>
      </c>
      <c r="K204" s="136">
        <v>0</v>
      </c>
      <c r="L204" s="136">
        <f t="shared" si="24"/>
        <v>0</v>
      </c>
      <c r="M204" s="136">
        <v>0</v>
      </c>
      <c r="N204" s="136">
        <v>0</v>
      </c>
      <c r="O204" s="136">
        <v>0</v>
      </c>
      <c r="P204" s="136">
        <f t="shared" si="25"/>
        <v>0</v>
      </c>
      <c r="Q204" s="137">
        <v>0</v>
      </c>
      <c r="R204" s="137">
        <v>0</v>
      </c>
      <c r="S204" s="137">
        <v>0</v>
      </c>
      <c r="T204" s="137">
        <v>0</v>
      </c>
      <c r="U204" s="137">
        <f t="shared" si="26"/>
        <v>0</v>
      </c>
      <c r="V204" s="137">
        <f t="shared" si="27"/>
        <v>28386.98</v>
      </c>
      <c r="W204" s="136">
        <v>0</v>
      </c>
      <c r="X204" s="136">
        <f t="shared" si="28"/>
        <v>28386.98</v>
      </c>
      <c r="Y204" s="137">
        <v>0</v>
      </c>
      <c r="Z204" s="136">
        <f t="shared" si="29"/>
        <v>28386.98</v>
      </c>
    </row>
    <row r="205" spans="1:26" ht="12.75" hidden="1" outlineLevel="1">
      <c r="A205" s="136" t="s">
        <v>71</v>
      </c>
      <c r="C205" s="137" t="s">
        <v>72</v>
      </c>
      <c r="D205" s="137" t="s">
        <v>73</v>
      </c>
      <c r="E205" s="136">
        <v>0</v>
      </c>
      <c r="F205" s="136">
        <v>32614.81</v>
      </c>
      <c r="G205" s="137">
        <f t="shared" si="23"/>
        <v>32614.81</v>
      </c>
      <c r="H205" s="136">
        <v>26825.97</v>
      </c>
      <c r="I205" s="136">
        <v>0</v>
      </c>
      <c r="J205" s="136">
        <v>0</v>
      </c>
      <c r="K205" s="136">
        <v>0</v>
      </c>
      <c r="L205" s="136">
        <f t="shared" si="24"/>
        <v>0</v>
      </c>
      <c r="M205" s="136">
        <v>0</v>
      </c>
      <c r="N205" s="136">
        <v>0</v>
      </c>
      <c r="O205" s="136">
        <v>0</v>
      </c>
      <c r="P205" s="136">
        <f t="shared" si="25"/>
        <v>0</v>
      </c>
      <c r="Q205" s="137">
        <v>0</v>
      </c>
      <c r="R205" s="137">
        <v>0</v>
      </c>
      <c r="S205" s="137">
        <v>0</v>
      </c>
      <c r="T205" s="137">
        <v>0</v>
      </c>
      <c r="U205" s="137">
        <f t="shared" si="26"/>
        <v>0</v>
      </c>
      <c r="V205" s="137">
        <f t="shared" si="27"/>
        <v>59440.78</v>
      </c>
      <c r="W205" s="136">
        <v>0</v>
      </c>
      <c r="X205" s="136">
        <f t="shared" si="28"/>
        <v>59440.78</v>
      </c>
      <c r="Y205" s="137">
        <v>0</v>
      </c>
      <c r="Z205" s="136">
        <f t="shared" si="29"/>
        <v>59440.78</v>
      </c>
    </row>
    <row r="206" spans="1:26" ht="12.75" hidden="1" outlineLevel="1">
      <c r="A206" s="136" t="s">
        <v>74</v>
      </c>
      <c r="C206" s="137" t="s">
        <v>75</v>
      </c>
      <c r="D206" s="137" t="s">
        <v>76</v>
      </c>
      <c r="E206" s="136">
        <v>0</v>
      </c>
      <c r="F206" s="136">
        <v>6989.4</v>
      </c>
      <c r="G206" s="137">
        <f t="shared" si="23"/>
        <v>6989.4</v>
      </c>
      <c r="H206" s="136">
        <v>3287.45</v>
      </c>
      <c r="I206" s="136">
        <v>0</v>
      </c>
      <c r="J206" s="136">
        <v>0</v>
      </c>
      <c r="K206" s="136">
        <v>0</v>
      </c>
      <c r="L206" s="136">
        <f t="shared" si="24"/>
        <v>0</v>
      </c>
      <c r="M206" s="136">
        <v>0</v>
      </c>
      <c r="N206" s="136">
        <v>0</v>
      </c>
      <c r="O206" s="136">
        <v>0</v>
      </c>
      <c r="P206" s="136">
        <f t="shared" si="25"/>
        <v>0</v>
      </c>
      <c r="Q206" s="137">
        <v>0</v>
      </c>
      <c r="R206" s="137">
        <v>0</v>
      </c>
      <c r="S206" s="137">
        <v>0</v>
      </c>
      <c r="T206" s="137">
        <v>0</v>
      </c>
      <c r="U206" s="137">
        <f t="shared" si="26"/>
        <v>0</v>
      </c>
      <c r="V206" s="137">
        <f t="shared" si="27"/>
        <v>10276.849999999999</v>
      </c>
      <c r="W206" s="136">
        <v>0</v>
      </c>
      <c r="X206" s="136">
        <f t="shared" si="28"/>
        <v>10276.849999999999</v>
      </c>
      <c r="Y206" s="137">
        <v>0</v>
      </c>
      <c r="Z206" s="136">
        <f t="shared" si="29"/>
        <v>10276.849999999999</v>
      </c>
    </row>
    <row r="207" spans="1:26" ht="12.75" hidden="1" outlineLevel="1">
      <c r="A207" s="136" t="s">
        <v>77</v>
      </c>
      <c r="C207" s="137" t="s">
        <v>78</v>
      </c>
      <c r="D207" s="137" t="s">
        <v>79</v>
      </c>
      <c r="E207" s="136">
        <v>0</v>
      </c>
      <c r="F207" s="136">
        <v>-1586.2</v>
      </c>
      <c r="G207" s="137">
        <f t="shared" si="23"/>
        <v>-1586.2</v>
      </c>
      <c r="H207" s="136">
        <v>0</v>
      </c>
      <c r="I207" s="136">
        <v>0</v>
      </c>
      <c r="J207" s="136">
        <v>0</v>
      </c>
      <c r="K207" s="136">
        <v>0</v>
      </c>
      <c r="L207" s="136">
        <f t="shared" si="24"/>
        <v>0</v>
      </c>
      <c r="M207" s="136">
        <v>0</v>
      </c>
      <c r="N207" s="136">
        <v>0</v>
      </c>
      <c r="O207" s="136">
        <v>0</v>
      </c>
      <c r="P207" s="136">
        <f t="shared" si="25"/>
        <v>0</v>
      </c>
      <c r="Q207" s="137">
        <v>0</v>
      </c>
      <c r="R207" s="137">
        <v>0</v>
      </c>
      <c r="S207" s="137">
        <v>0</v>
      </c>
      <c r="T207" s="137">
        <v>0</v>
      </c>
      <c r="U207" s="137">
        <f t="shared" si="26"/>
        <v>0</v>
      </c>
      <c r="V207" s="137">
        <f t="shared" si="27"/>
        <v>-1586.2</v>
      </c>
      <c r="W207" s="136">
        <v>0</v>
      </c>
      <c r="X207" s="136">
        <f t="shared" si="28"/>
        <v>-1586.2</v>
      </c>
      <c r="Y207" s="137">
        <v>0</v>
      </c>
      <c r="Z207" s="136">
        <f t="shared" si="29"/>
        <v>-1586.2</v>
      </c>
    </row>
    <row r="208" spans="1:26" ht="12.75" hidden="1" outlineLevel="1">
      <c r="A208" s="136" t="s">
        <v>80</v>
      </c>
      <c r="C208" s="137" t="s">
        <v>81</v>
      </c>
      <c r="D208" s="137" t="s">
        <v>82</v>
      </c>
      <c r="E208" s="136">
        <v>0</v>
      </c>
      <c r="F208" s="136">
        <v>5724.99</v>
      </c>
      <c r="G208" s="137">
        <f t="shared" si="23"/>
        <v>5724.99</v>
      </c>
      <c r="H208" s="136">
        <v>0</v>
      </c>
      <c r="I208" s="136">
        <v>0</v>
      </c>
      <c r="J208" s="136">
        <v>0</v>
      </c>
      <c r="K208" s="136">
        <v>0</v>
      </c>
      <c r="L208" s="136">
        <f t="shared" si="24"/>
        <v>0</v>
      </c>
      <c r="M208" s="136">
        <v>0</v>
      </c>
      <c r="N208" s="136">
        <v>0</v>
      </c>
      <c r="O208" s="136">
        <v>0</v>
      </c>
      <c r="P208" s="136">
        <f t="shared" si="25"/>
        <v>0</v>
      </c>
      <c r="Q208" s="137">
        <v>0</v>
      </c>
      <c r="R208" s="137">
        <v>0</v>
      </c>
      <c r="S208" s="137">
        <v>0</v>
      </c>
      <c r="T208" s="137">
        <v>0</v>
      </c>
      <c r="U208" s="137">
        <f t="shared" si="26"/>
        <v>0</v>
      </c>
      <c r="V208" s="137">
        <f t="shared" si="27"/>
        <v>5724.99</v>
      </c>
      <c r="W208" s="136">
        <v>0</v>
      </c>
      <c r="X208" s="136">
        <f t="shared" si="28"/>
        <v>5724.99</v>
      </c>
      <c r="Y208" s="137">
        <v>0</v>
      </c>
      <c r="Z208" s="136">
        <f t="shared" si="29"/>
        <v>5724.99</v>
      </c>
    </row>
    <row r="209" spans="1:26" ht="12.75" hidden="1" outlineLevel="1">
      <c r="A209" s="136" t="s">
        <v>83</v>
      </c>
      <c r="C209" s="137" t="s">
        <v>84</v>
      </c>
      <c r="D209" s="137" t="s">
        <v>85</v>
      </c>
      <c r="E209" s="136">
        <v>0</v>
      </c>
      <c r="F209" s="136">
        <v>-20.18</v>
      </c>
      <c r="G209" s="137">
        <f t="shared" si="23"/>
        <v>-20.18</v>
      </c>
      <c r="H209" s="136">
        <v>0</v>
      </c>
      <c r="I209" s="136">
        <v>0</v>
      </c>
      <c r="J209" s="136">
        <v>0</v>
      </c>
      <c r="K209" s="136">
        <v>0</v>
      </c>
      <c r="L209" s="136">
        <f t="shared" si="24"/>
        <v>0</v>
      </c>
      <c r="M209" s="136">
        <v>0</v>
      </c>
      <c r="N209" s="136">
        <v>0</v>
      </c>
      <c r="O209" s="136">
        <v>0</v>
      </c>
      <c r="P209" s="136">
        <f t="shared" si="25"/>
        <v>0</v>
      </c>
      <c r="Q209" s="137">
        <v>0</v>
      </c>
      <c r="R209" s="137">
        <v>0</v>
      </c>
      <c r="S209" s="137">
        <v>0</v>
      </c>
      <c r="T209" s="137">
        <v>0</v>
      </c>
      <c r="U209" s="137">
        <f t="shared" si="26"/>
        <v>0</v>
      </c>
      <c r="V209" s="137">
        <f t="shared" si="27"/>
        <v>-20.18</v>
      </c>
      <c r="W209" s="136">
        <v>0</v>
      </c>
      <c r="X209" s="136">
        <f t="shared" si="28"/>
        <v>-20.18</v>
      </c>
      <c r="Y209" s="137">
        <v>0</v>
      </c>
      <c r="Z209" s="136">
        <f t="shared" si="29"/>
        <v>-20.18</v>
      </c>
    </row>
    <row r="210" spans="1:26" ht="12.75" hidden="1" outlineLevel="1">
      <c r="A210" s="136" t="s">
        <v>86</v>
      </c>
      <c r="C210" s="137" t="s">
        <v>87</v>
      </c>
      <c r="D210" s="137" t="s">
        <v>88</v>
      </c>
      <c r="E210" s="136">
        <v>0</v>
      </c>
      <c r="F210" s="136">
        <v>46083.47</v>
      </c>
      <c r="G210" s="137">
        <f t="shared" si="23"/>
        <v>46083.47</v>
      </c>
      <c r="H210" s="136">
        <v>0</v>
      </c>
      <c r="I210" s="136">
        <v>0</v>
      </c>
      <c r="J210" s="136">
        <v>0</v>
      </c>
      <c r="K210" s="136">
        <v>0</v>
      </c>
      <c r="L210" s="136">
        <f t="shared" si="24"/>
        <v>0</v>
      </c>
      <c r="M210" s="136">
        <v>0</v>
      </c>
      <c r="N210" s="136">
        <v>0</v>
      </c>
      <c r="O210" s="136">
        <v>0</v>
      </c>
      <c r="P210" s="136">
        <f t="shared" si="25"/>
        <v>0</v>
      </c>
      <c r="Q210" s="137">
        <v>0</v>
      </c>
      <c r="R210" s="137">
        <v>0</v>
      </c>
      <c r="S210" s="137">
        <v>0</v>
      </c>
      <c r="T210" s="137">
        <v>0</v>
      </c>
      <c r="U210" s="137">
        <f t="shared" si="26"/>
        <v>0</v>
      </c>
      <c r="V210" s="137">
        <f t="shared" si="27"/>
        <v>46083.47</v>
      </c>
      <c r="W210" s="136">
        <v>0</v>
      </c>
      <c r="X210" s="136">
        <f t="shared" si="28"/>
        <v>46083.47</v>
      </c>
      <c r="Y210" s="137">
        <v>0</v>
      </c>
      <c r="Z210" s="136">
        <f t="shared" si="29"/>
        <v>46083.47</v>
      </c>
    </row>
    <row r="211" spans="1:26" ht="12.75" hidden="1" outlineLevel="1">
      <c r="A211" s="136" t="s">
        <v>89</v>
      </c>
      <c r="C211" s="137" t="s">
        <v>90</v>
      </c>
      <c r="D211" s="137" t="s">
        <v>91</v>
      </c>
      <c r="E211" s="136">
        <v>0</v>
      </c>
      <c r="F211" s="136">
        <v>1732.91</v>
      </c>
      <c r="G211" s="137">
        <f t="shared" si="23"/>
        <v>1732.91</v>
      </c>
      <c r="H211" s="136">
        <v>0</v>
      </c>
      <c r="I211" s="136">
        <v>0</v>
      </c>
      <c r="J211" s="136">
        <v>0</v>
      </c>
      <c r="K211" s="136">
        <v>0</v>
      </c>
      <c r="L211" s="136">
        <f t="shared" si="24"/>
        <v>0</v>
      </c>
      <c r="M211" s="136">
        <v>0</v>
      </c>
      <c r="N211" s="136">
        <v>0</v>
      </c>
      <c r="O211" s="136">
        <v>0</v>
      </c>
      <c r="P211" s="136">
        <f t="shared" si="25"/>
        <v>0</v>
      </c>
      <c r="Q211" s="137">
        <v>0</v>
      </c>
      <c r="R211" s="137">
        <v>0</v>
      </c>
      <c r="S211" s="137">
        <v>0</v>
      </c>
      <c r="T211" s="137">
        <v>0</v>
      </c>
      <c r="U211" s="137">
        <f t="shared" si="26"/>
        <v>0</v>
      </c>
      <c r="V211" s="137">
        <f t="shared" si="27"/>
        <v>1732.91</v>
      </c>
      <c r="W211" s="136">
        <v>0</v>
      </c>
      <c r="X211" s="136">
        <f t="shared" si="28"/>
        <v>1732.91</v>
      </c>
      <c r="Y211" s="137">
        <v>0</v>
      </c>
      <c r="Z211" s="136">
        <f t="shared" si="29"/>
        <v>1732.91</v>
      </c>
    </row>
    <row r="212" spans="1:26" ht="12.75" hidden="1" outlineLevel="1">
      <c r="A212" s="136" t="s">
        <v>92</v>
      </c>
      <c r="C212" s="137" t="s">
        <v>93</v>
      </c>
      <c r="D212" s="137" t="s">
        <v>94</v>
      </c>
      <c r="E212" s="136">
        <v>0</v>
      </c>
      <c r="F212" s="136">
        <v>237029.06</v>
      </c>
      <c r="G212" s="137">
        <f t="shared" si="23"/>
        <v>237029.06</v>
      </c>
      <c r="H212" s="136">
        <v>0</v>
      </c>
      <c r="I212" s="136">
        <v>0</v>
      </c>
      <c r="J212" s="136">
        <v>0</v>
      </c>
      <c r="K212" s="136">
        <v>0</v>
      </c>
      <c r="L212" s="136">
        <f t="shared" si="24"/>
        <v>0</v>
      </c>
      <c r="M212" s="136">
        <v>0</v>
      </c>
      <c r="N212" s="136">
        <v>0</v>
      </c>
      <c r="O212" s="136">
        <v>0</v>
      </c>
      <c r="P212" s="136">
        <f t="shared" si="25"/>
        <v>0</v>
      </c>
      <c r="Q212" s="137">
        <v>0</v>
      </c>
      <c r="R212" s="137">
        <v>0</v>
      </c>
      <c r="S212" s="137">
        <v>0</v>
      </c>
      <c r="T212" s="137">
        <v>0</v>
      </c>
      <c r="U212" s="137">
        <f t="shared" si="26"/>
        <v>0</v>
      </c>
      <c r="V212" s="137">
        <f t="shared" si="27"/>
        <v>237029.06</v>
      </c>
      <c r="W212" s="136">
        <v>0</v>
      </c>
      <c r="X212" s="136">
        <f t="shared" si="28"/>
        <v>237029.06</v>
      </c>
      <c r="Y212" s="137">
        <v>0</v>
      </c>
      <c r="Z212" s="136">
        <f t="shared" si="29"/>
        <v>237029.06</v>
      </c>
    </row>
    <row r="213" spans="1:26" ht="12.75" hidden="1" outlineLevel="1">
      <c r="A213" s="136" t="s">
        <v>95</v>
      </c>
      <c r="C213" s="137" t="s">
        <v>96</v>
      </c>
      <c r="D213" s="137" t="s">
        <v>97</v>
      </c>
      <c r="E213" s="136">
        <v>0</v>
      </c>
      <c r="F213" s="136">
        <v>5920783.8</v>
      </c>
      <c r="G213" s="137">
        <f t="shared" si="23"/>
        <v>5920783.8</v>
      </c>
      <c r="H213" s="136">
        <v>7119.59</v>
      </c>
      <c r="I213" s="136">
        <v>0</v>
      </c>
      <c r="J213" s="136">
        <v>0</v>
      </c>
      <c r="K213" s="136">
        <v>0</v>
      </c>
      <c r="L213" s="136">
        <f t="shared" si="24"/>
        <v>0</v>
      </c>
      <c r="M213" s="136">
        <v>0</v>
      </c>
      <c r="N213" s="136">
        <v>0</v>
      </c>
      <c r="O213" s="136">
        <v>0</v>
      </c>
      <c r="P213" s="136">
        <f t="shared" si="25"/>
        <v>0</v>
      </c>
      <c r="Q213" s="137">
        <v>0</v>
      </c>
      <c r="R213" s="137">
        <v>0</v>
      </c>
      <c r="S213" s="137">
        <v>0</v>
      </c>
      <c r="T213" s="137">
        <v>0</v>
      </c>
      <c r="U213" s="137">
        <f t="shared" si="26"/>
        <v>0</v>
      </c>
      <c r="V213" s="137">
        <f t="shared" si="27"/>
        <v>5927903.39</v>
      </c>
      <c r="W213" s="136">
        <v>0</v>
      </c>
      <c r="X213" s="136">
        <f t="shared" si="28"/>
        <v>5927903.39</v>
      </c>
      <c r="Y213" s="137">
        <v>0</v>
      </c>
      <c r="Z213" s="136">
        <f t="shared" si="29"/>
        <v>5927903.39</v>
      </c>
    </row>
    <row r="214" spans="1:26" ht="12.75" hidden="1" outlineLevel="1">
      <c r="A214" s="136" t="s">
        <v>98</v>
      </c>
      <c r="C214" s="137" t="s">
        <v>99</v>
      </c>
      <c r="D214" s="137" t="s">
        <v>100</v>
      </c>
      <c r="E214" s="136">
        <v>0</v>
      </c>
      <c r="F214" s="136">
        <v>452.5</v>
      </c>
      <c r="G214" s="137">
        <f t="shared" si="23"/>
        <v>452.5</v>
      </c>
      <c r="H214" s="136">
        <v>0</v>
      </c>
      <c r="I214" s="136">
        <v>0</v>
      </c>
      <c r="J214" s="136">
        <v>0</v>
      </c>
      <c r="K214" s="136">
        <v>0</v>
      </c>
      <c r="L214" s="136">
        <f t="shared" si="24"/>
        <v>0</v>
      </c>
      <c r="M214" s="136">
        <v>0</v>
      </c>
      <c r="N214" s="136">
        <v>0</v>
      </c>
      <c r="O214" s="136">
        <v>0</v>
      </c>
      <c r="P214" s="136">
        <f t="shared" si="25"/>
        <v>0</v>
      </c>
      <c r="Q214" s="137">
        <v>0</v>
      </c>
      <c r="R214" s="137">
        <v>0</v>
      </c>
      <c r="S214" s="137">
        <v>0</v>
      </c>
      <c r="T214" s="137">
        <v>0</v>
      </c>
      <c r="U214" s="137">
        <f t="shared" si="26"/>
        <v>0</v>
      </c>
      <c r="V214" s="137">
        <f t="shared" si="27"/>
        <v>452.5</v>
      </c>
      <c r="W214" s="136">
        <v>0</v>
      </c>
      <c r="X214" s="136">
        <f t="shared" si="28"/>
        <v>452.5</v>
      </c>
      <c r="Y214" s="137">
        <v>0</v>
      </c>
      <c r="Z214" s="136">
        <f t="shared" si="29"/>
        <v>452.5</v>
      </c>
    </row>
    <row r="215" spans="1:26" ht="12.75" hidden="1" outlineLevel="1">
      <c r="A215" s="136" t="s">
        <v>101</v>
      </c>
      <c r="C215" s="137" t="s">
        <v>102</v>
      </c>
      <c r="D215" s="137" t="s">
        <v>103</v>
      </c>
      <c r="E215" s="136">
        <v>0</v>
      </c>
      <c r="F215" s="136">
        <v>390461.97</v>
      </c>
      <c r="G215" s="137">
        <f t="shared" si="23"/>
        <v>390461.97</v>
      </c>
      <c r="H215" s="136">
        <v>0</v>
      </c>
      <c r="I215" s="136">
        <v>0</v>
      </c>
      <c r="J215" s="136">
        <v>0</v>
      </c>
      <c r="K215" s="136">
        <v>0</v>
      </c>
      <c r="L215" s="136">
        <f t="shared" si="24"/>
        <v>0</v>
      </c>
      <c r="M215" s="136">
        <v>0</v>
      </c>
      <c r="N215" s="136">
        <v>0</v>
      </c>
      <c r="O215" s="136">
        <v>0</v>
      </c>
      <c r="P215" s="136">
        <f t="shared" si="25"/>
        <v>0</v>
      </c>
      <c r="Q215" s="137">
        <v>0</v>
      </c>
      <c r="R215" s="137">
        <v>0</v>
      </c>
      <c r="S215" s="137">
        <v>0</v>
      </c>
      <c r="T215" s="137">
        <v>0</v>
      </c>
      <c r="U215" s="137">
        <f t="shared" si="26"/>
        <v>0</v>
      </c>
      <c r="V215" s="137">
        <f t="shared" si="27"/>
        <v>390461.97</v>
      </c>
      <c r="W215" s="136">
        <v>0</v>
      </c>
      <c r="X215" s="136">
        <f t="shared" si="28"/>
        <v>390461.97</v>
      </c>
      <c r="Y215" s="137">
        <v>0</v>
      </c>
      <c r="Z215" s="136">
        <f t="shared" si="29"/>
        <v>390461.97</v>
      </c>
    </row>
    <row r="216" spans="1:26" ht="12.75" hidden="1" outlineLevel="1">
      <c r="A216" s="136" t="s">
        <v>104</v>
      </c>
      <c r="C216" s="137" t="s">
        <v>105</v>
      </c>
      <c r="D216" s="137" t="s">
        <v>106</v>
      </c>
      <c r="E216" s="136">
        <v>0</v>
      </c>
      <c r="F216" s="136">
        <v>7348.96</v>
      </c>
      <c r="G216" s="137">
        <f t="shared" si="23"/>
        <v>7348.96</v>
      </c>
      <c r="H216" s="136">
        <v>0</v>
      </c>
      <c r="I216" s="136">
        <v>0</v>
      </c>
      <c r="J216" s="136">
        <v>0</v>
      </c>
      <c r="K216" s="136">
        <v>0</v>
      </c>
      <c r="L216" s="136">
        <f t="shared" si="24"/>
        <v>0</v>
      </c>
      <c r="M216" s="136">
        <v>0</v>
      </c>
      <c r="N216" s="136">
        <v>0</v>
      </c>
      <c r="O216" s="136">
        <v>0</v>
      </c>
      <c r="P216" s="136">
        <f t="shared" si="25"/>
        <v>0</v>
      </c>
      <c r="Q216" s="137">
        <v>0</v>
      </c>
      <c r="R216" s="137">
        <v>0</v>
      </c>
      <c r="S216" s="137">
        <v>0</v>
      </c>
      <c r="T216" s="137">
        <v>0</v>
      </c>
      <c r="U216" s="137">
        <f t="shared" si="26"/>
        <v>0</v>
      </c>
      <c r="V216" s="137">
        <f t="shared" si="27"/>
        <v>7348.96</v>
      </c>
      <c r="W216" s="136">
        <v>0</v>
      </c>
      <c r="X216" s="136">
        <f t="shared" si="28"/>
        <v>7348.96</v>
      </c>
      <c r="Y216" s="137">
        <v>0</v>
      </c>
      <c r="Z216" s="136">
        <f t="shared" si="29"/>
        <v>7348.96</v>
      </c>
    </row>
    <row r="217" spans="1:26" ht="12.75" hidden="1" outlineLevel="1">
      <c r="A217" s="136" t="s">
        <v>107</v>
      </c>
      <c r="C217" s="137" t="s">
        <v>108</v>
      </c>
      <c r="D217" s="137" t="s">
        <v>109</v>
      </c>
      <c r="E217" s="136">
        <v>0</v>
      </c>
      <c r="F217" s="136">
        <v>220058.59</v>
      </c>
      <c r="G217" s="137">
        <f t="shared" si="23"/>
        <v>220058.59</v>
      </c>
      <c r="H217" s="136">
        <v>0</v>
      </c>
      <c r="I217" s="136">
        <v>0</v>
      </c>
      <c r="J217" s="136">
        <v>0</v>
      </c>
      <c r="K217" s="136">
        <v>0</v>
      </c>
      <c r="L217" s="136">
        <f t="shared" si="24"/>
        <v>0</v>
      </c>
      <c r="M217" s="136">
        <v>0</v>
      </c>
      <c r="N217" s="136">
        <v>0</v>
      </c>
      <c r="O217" s="136">
        <v>0</v>
      </c>
      <c r="P217" s="136">
        <f t="shared" si="25"/>
        <v>0</v>
      </c>
      <c r="Q217" s="137">
        <v>0</v>
      </c>
      <c r="R217" s="137">
        <v>0</v>
      </c>
      <c r="S217" s="137">
        <v>0</v>
      </c>
      <c r="T217" s="137">
        <v>0</v>
      </c>
      <c r="U217" s="137">
        <f t="shared" si="26"/>
        <v>0</v>
      </c>
      <c r="V217" s="137">
        <f t="shared" si="27"/>
        <v>220058.59</v>
      </c>
      <c r="W217" s="136">
        <v>0</v>
      </c>
      <c r="X217" s="136">
        <f t="shared" si="28"/>
        <v>220058.59</v>
      </c>
      <c r="Y217" s="137">
        <v>0</v>
      </c>
      <c r="Z217" s="136">
        <f t="shared" si="29"/>
        <v>220058.59</v>
      </c>
    </row>
    <row r="218" spans="1:26" ht="12.75" hidden="1" outlineLevel="1">
      <c r="A218" s="136" t="s">
        <v>110</v>
      </c>
      <c r="C218" s="137" t="s">
        <v>111</v>
      </c>
      <c r="D218" s="137" t="s">
        <v>112</v>
      </c>
      <c r="E218" s="136">
        <v>0</v>
      </c>
      <c r="F218" s="136">
        <v>9446.18</v>
      </c>
      <c r="G218" s="137">
        <f t="shared" si="23"/>
        <v>9446.18</v>
      </c>
      <c r="H218" s="136">
        <v>0</v>
      </c>
      <c r="I218" s="136">
        <v>0</v>
      </c>
      <c r="J218" s="136">
        <v>0</v>
      </c>
      <c r="K218" s="136">
        <v>0</v>
      </c>
      <c r="L218" s="136">
        <f t="shared" si="24"/>
        <v>0</v>
      </c>
      <c r="M218" s="136">
        <v>0</v>
      </c>
      <c r="N218" s="136">
        <v>0</v>
      </c>
      <c r="O218" s="136">
        <v>0</v>
      </c>
      <c r="P218" s="136">
        <f t="shared" si="25"/>
        <v>0</v>
      </c>
      <c r="Q218" s="137">
        <v>0</v>
      </c>
      <c r="R218" s="137">
        <v>0</v>
      </c>
      <c r="S218" s="137">
        <v>0</v>
      </c>
      <c r="T218" s="137">
        <v>0</v>
      </c>
      <c r="U218" s="137">
        <f t="shared" si="26"/>
        <v>0</v>
      </c>
      <c r="V218" s="137">
        <f t="shared" si="27"/>
        <v>9446.18</v>
      </c>
      <c r="W218" s="136">
        <v>0</v>
      </c>
      <c r="X218" s="136">
        <f t="shared" si="28"/>
        <v>9446.18</v>
      </c>
      <c r="Y218" s="137">
        <v>0</v>
      </c>
      <c r="Z218" s="136">
        <f t="shared" si="29"/>
        <v>9446.18</v>
      </c>
    </row>
    <row r="219" spans="1:26" ht="12.75" hidden="1" outlineLevel="1">
      <c r="A219" s="136" t="s">
        <v>113</v>
      </c>
      <c r="C219" s="137" t="s">
        <v>114</v>
      </c>
      <c r="D219" s="137" t="s">
        <v>115</v>
      </c>
      <c r="E219" s="136">
        <v>0</v>
      </c>
      <c r="F219" s="136">
        <v>1680248.41</v>
      </c>
      <c r="G219" s="137">
        <f t="shared" si="23"/>
        <v>1680248.41</v>
      </c>
      <c r="H219" s="136">
        <v>0</v>
      </c>
      <c r="I219" s="136">
        <v>0</v>
      </c>
      <c r="J219" s="136">
        <v>0</v>
      </c>
      <c r="K219" s="136">
        <v>0</v>
      </c>
      <c r="L219" s="136">
        <f t="shared" si="24"/>
        <v>0</v>
      </c>
      <c r="M219" s="136">
        <v>0</v>
      </c>
      <c r="N219" s="136">
        <v>0</v>
      </c>
      <c r="O219" s="136">
        <v>0</v>
      </c>
      <c r="P219" s="136">
        <f t="shared" si="25"/>
        <v>0</v>
      </c>
      <c r="Q219" s="137">
        <v>0</v>
      </c>
      <c r="R219" s="137">
        <v>0</v>
      </c>
      <c r="S219" s="137">
        <v>0</v>
      </c>
      <c r="T219" s="137">
        <v>0</v>
      </c>
      <c r="U219" s="137">
        <f t="shared" si="26"/>
        <v>0</v>
      </c>
      <c r="V219" s="137">
        <f t="shared" si="27"/>
        <v>1680248.41</v>
      </c>
      <c r="W219" s="136">
        <v>0</v>
      </c>
      <c r="X219" s="136">
        <f t="shared" si="28"/>
        <v>1680248.41</v>
      </c>
      <c r="Y219" s="137">
        <v>0</v>
      </c>
      <c r="Z219" s="136">
        <f t="shared" si="29"/>
        <v>1680248.41</v>
      </c>
    </row>
    <row r="220" spans="1:26" ht="12.75" hidden="1" outlineLevel="1">
      <c r="A220" s="136" t="s">
        <v>116</v>
      </c>
      <c r="C220" s="137" t="s">
        <v>117</v>
      </c>
      <c r="D220" s="137" t="s">
        <v>118</v>
      </c>
      <c r="E220" s="136">
        <v>0</v>
      </c>
      <c r="F220" s="136">
        <v>586616.27</v>
      </c>
      <c r="G220" s="137">
        <f t="shared" si="23"/>
        <v>586616.27</v>
      </c>
      <c r="H220" s="136">
        <v>0</v>
      </c>
      <c r="I220" s="136">
        <v>0</v>
      </c>
      <c r="J220" s="136">
        <v>0</v>
      </c>
      <c r="K220" s="136">
        <v>0</v>
      </c>
      <c r="L220" s="136">
        <f t="shared" si="24"/>
        <v>0</v>
      </c>
      <c r="M220" s="136">
        <v>0</v>
      </c>
      <c r="N220" s="136">
        <v>0</v>
      </c>
      <c r="O220" s="136">
        <v>0</v>
      </c>
      <c r="P220" s="136">
        <f t="shared" si="25"/>
        <v>0</v>
      </c>
      <c r="Q220" s="137">
        <v>0</v>
      </c>
      <c r="R220" s="137">
        <v>0</v>
      </c>
      <c r="S220" s="137">
        <v>0</v>
      </c>
      <c r="T220" s="137">
        <v>0</v>
      </c>
      <c r="U220" s="137">
        <f t="shared" si="26"/>
        <v>0</v>
      </c>
      <c r="V220" s="137">
        <f t="shared" si="27"/>
        <v>586616.27</v>
      </c>
      <c r="W220" s="136">
        <v>0</v>
      </c>
      <c r="X220" s="136">
        <f t="shared" si="28"/>
        <v>586616.27</v>
      </c>
      <c r="Y220" s="137">
        <v>0</v>
      </c>
      <c r="Z220" s="136">
        <f t="shared" si="29"/>
        <v>586616.27</v>
      </c>
    </row>
    <row r="221" spans="1:26" ht="12.75" hidden="1" outlineLevel="1">
      <c r="A221" s="136" t="s">
        <v>119</v>
      </c>
      <c r="C221" s="137" t="s">
        <v>120</v>
      </c>
      <c r="D221" s="137" t="s">
        <v>121</v>
      </c>
      <c r="E221" s="136">
        <v>0</v>
      </c>
      <c r="F221" s="136">
        <v>2878309.39</v>
      </c>
      <c r="G221" s="137">
        <f t="shared" si="23"/>
        <v>2878309.39</v>
      </c>
      <c r="H221" s="136">
        <v>550</v>
      </c>
      <c r="I221" s="136">
        <v>0</v>
      </c>
      <c r="J221" s="136">
        <v>0</v>
      </c>
      <c r="K221" s="136">
        <v>0</v>
      </c>
      <c r="L221" s="136">
        <f t="shared" si="24"/>
        <v>0</v>
      </c>
      <c r="M221" s="136">
        <v>0</v>
      </c>
      <c r="N221" s="136">
        <v>0</v>
      </c>
      <c r="O221" s="136">
        <v>0</v>
      </c>
      <c r="P221" s="136">
        <f t="shared" si="25"/>
        <v>0</v>
      </c>
      <c r="Q221" s="137">
        <v>0</v>
      </c>
      <c r="R221" s="137">
        <v>0</v>
      </c>
      <c r="S221" s="137">
        <v>0</v>
      </c>
      <c r="T221" s="137">
        <v>0</v>
      </c>
      <c r="U221" s="137">
        <f t="shared" si="26"/>
        <v>0</v>
      </c>
      <c r="V221" s="137">
        <f t="shared" si="27"/>
        <v>2878859.39</v>
      </c>
      <c r="W221" s="136">
        <v>0</v>
      </c>
      <c r="X221" s="136">
        <f t="shared" si="28"/>
        <v>2878859.39</v>
      </c>
      <c r="Y221" s="137">
        <v>0</v>
      </c>
      <c r="Z221" s="136">
        <f t="shared" si="29"/>
        <v>2878859.39</v>
      </c>
    </row>
    <row r="222" spans="1:26" ht="12.75" hidden="1" outlineLevel="1">
      <c r="A222" s="136" t="s">
        <v>122</v>
      </c>
      <c r="C222" s="137" t="s">
        <v>123</v>
      </c>
      <c r="D222" s="137" t="s">
        <v>124</v>
      </c>
      <c r="E222" s="136">
        <v>0</v>
      </c>
      <c r="F222" s="136">
        <v>625640.67</v>
      </c>
      <c r="G222" s="137">
        <f t="shared" si="23"/>
        <v>625640.67</v>
      </c>
      <c r="H222" s="136">
        <v>0</v>
      </c>
      <c r="I222" s="136">
        <v>0</v>
      </c>
      <c r="J222" s="136">
        <v>0</v>
      </c>
      <c r="K222" s="136">
        <v>0</v>
      </c>
      <c r="L222" s="136">
        <f t="shared" si="24"/>
        <v>0</v>
      </c>
      <c r="M222" s="136">
        <v>0</v>
      </c>
      <c r="N222" s="136">
        <v>0</v>
      </c>
      <c r="O222" s="136">
        <v>0</v>
      </c>
      <c r="P222" s="136">
        <f t="shared" si="25"/>
        <v>0</v>
      </c>
      <c r="Q222" s="137">
        <v>0</v>
      </c>
      <c r="R222" s="137">
        <v>0</v>
      </c>
      <c r="S222" s="137">
        <v>0</v>
      </c>
      <c r="T222" s="137">
        <v>0</v>
      </c>
      <c r="U222" s="137">
        <f t="shared" si="26"/>
        <v>0</v>
      </c>
      <c r="V222" s="137">
        <f t="shared" si="27"/>
        <v>625640.67</v>
      </c>
      <c r="W222" s="136">
        <v>0</v>
      </c>
      <c r="X222" s="136">
        <f t="shared" si="28"/>
        <v>625640.67</v>
      </c>
      <c r="Y222" s="137">
        <v>0</v>
      </c>
      <c r="Z222" s="136">
        <f t="shared" si="29"/>
        <v>625640.67</v>
      </c>
    </row>
    <row r="223" spans="1:26" ht="12.75" hidden="1" outlineLevel="1">
      <c r="A223" s="136" t="s">
        <v>125</v>
      </c>
      <c r="C223" s="137" t="s">
        <v>126</v>
      </c>
      <c r="D223" s="137" t="s">
        <v>127</v>
      </c>
      <c r="E223" s="136">
        <v>0</v>
      </c>
      <c r="F223" s="136">
        <v>33184.89</v>
      </c>
      <c r="G223" s="137">
        <f t="shared" si="23"/>
        <v>33184.89</v>
      </c>
      <c r="H223" s="136">
        <v>0</v>
      </c>
      <c r="I223" s="136">
        <v>0</v>
      </c>
      <c r="J223" s="136">
        <v>0</v>
      </c>
      <c r="K223" s="136">
        <v>0</v>
      </c>
      <c r="L223" s="136">
        <f t="shared" si="24"/>
        <v>0</v>
      </c>
      <c r="M223" s="136">
        <v>0</v>
      </c>
      <c r="N223" s="136">
        <v>0</v>
      </c>
      <c r="O223" s="136">
        <v>0</v>
      </c>
      <c r="P223" s="136">
        <f t="shared" si="25"/>
        <v>0</v>
      </c>
      <c r="Q223" s="137">
        <v>0</v>
      </c>
      <c r="R223" s="137">
        <v>0</v>
      </c>
      <c r="S223" s="137">
        <v>0</v>
      </c>
      <c r="T223" s="137">
        <v>0</v>
      </c>
      <c r="U223" s="137">
        <f t="shared" si="26"/>
        <v>0</v>
      </c>
      <c r="V223" s="137">
        <f t="shared" si="27"/>
        <v>33184.89</v>
      </c>
      <c r="W223" s="136">
        <v>0</v>
      </c>
      <c r="X223" s="136">
        <f t="shared" si="28"/>
        <v>33184.89</v>
      </c>
      <c r="Y223" s="137">
        <v>0</v>
      </c>
      <c r="Z223" s="136">
        <f t="shared" si="29"/>
        <v>33184.89</v>
      </c>
    </row>
    <row r="224" spans="1:26" ht="12.75" hidden="1" outlineLevel="1">
      <c r="A224" s="136" t="s">
        <v>128</v>
      </c>
      <c r="C224" s="137" t="s">
        <v>129</v>
      </c>
      <c r="D224" s="137" t="s">
        <v>130</v>
      </c>
      <c r="E224" s="136">
        <v>0</v>
      </c>
      <c r="F224" s="136">
        <v>469785.25</v>
      </c>
      <c r="G224" s="137">
        <f t="shared" si="23"/>
        <v>469785.25</v>
      </c>
      <c r="H224" s="136">
        <v>0</v>
      </c>
      <c r="I224" s="136">
        <v>0</v>
      </c>
      <c r="J224" s="136">
        <v>0</v>
      </c>
      <c r="K224" s="136">
        <v>0</v>
      </c>
      <c r="L224" s="136">
        <f t="shared" si="24"/>
        <v>0</v>
      </c>
      <c r="M224" s="136">
        <v>0</v>
      </c>
      <c r="N224" s="136">
        <v>0</v>
      </c>
      <c r="O224" s="136">
        <v>0</v>
      </c>
      <c r="P224" s="136">
        <f t="shared" si="25"/>
        <v>0</v>
      </c>
      <c r="Q224" s="137">
        <v>0</v>
      </c>
      <c r="R224" s="137">
        <v>0</v>
      </c>
      <c r="S224" s="137">
        <v>0</v>
      </c>
      <c r="T224" s="137">
        <v>0</v>
      </c>
      <c r="U224" s="137">
        <f t="shared" si="26"/>
        <v>0</v>
      </c>
      <c r="V224" s="137">
        <f t="shared" si="27"/>
        <v>469785.25</v>
      </c>
      <c r="W224" s="136">
        <v>0</v>
      </c>
      <c r="X224" s="136">
        <f t="shared" si="28"/>
        <v>469785.25</v>
      </c>
      <c r="Y224" s="137">
        <v>0</v>
      </c>
      <c r="Z224" s="136">
        <f t="shared" si="29"/>
        <v>469785.25</v>
      </c>
    </row>
    <row r="225" spans="1:26" ht="12.75" hidden="1" outlineLevel="1">
      <c r="A225" s="136" t="s">
        <v>131</v>
      </c>
      <c r="C225" s="137" t="s">
        <v>132</v>
      </c>
      <c r="D225" s="137" t="s">
        <v>133</v>
      </c>
      <c r="E225" s="136">
        <v>0</v>
      </c>
      <c r="F225" s="136">
        <v>153532.42</v>
      </c>
      <c r="G225" s="137">
        <f aca="true" t="shared" si="30" ref="G225:G272">E225+F225</f>
        <v>153532.42</v>
      </c>
      <c r="H225" s="136">
        <v>0</v>
      </c>
      <c r="I225" s="136">
        <v>0</v>
      </c>
      <c r="J225" s="136">
        <v>0</v>
      </c>
      <c r="K225" s="136">
        <v>0</v>
      </c>
      <c r="L225" s="136">
        <f aca="true" t="shared" si="31" ref="L225:L272">J225+I225+K225</f>
        <v>0</v>
      </c>
      <c r="M225" s="136">
        <v>0</v>
      </c>
      <c r="N225" s="136">
        <v>0</v>
      </c>
      <c r="O225" s="136">
        <v>0</v>
      </c>
      <c r="P225" s="136">
        <f aca="true" t="shared" si="32" ref="P225:P272">M225+N225+O225</f>
        <v>0</v>
      </c>
      <c r="Q225" s="137">
        <v>0</v>
      </c>
      <c r="R225" s="137">
        <v>0</v>
      </c>
      <c r="S225" s="137">
        <v>0</v>
      </c>
      <c r="T225" s="137">
        <v>0</v>
      </c>
      <c r="U225" s="137">
        <f aca="true" t="shared" si="33" ref="U225:U272">Q225+R225+S225+T225</f>
        <v>0</v>
      </c>
      <c r="V225" s="137">
        <f aca="true" t="shared" si="34" ref="V225:V267">G225+H225+L225+P225+U225</f>
        <v>153532.42</v>
      </c>
      <c r="W225" s="136">
        <v>0</v>
      </c>
      <c r="X225" s="136">
        <f aca="true" t="shared" si="35" ref="X225:X272">V225+W225</f>
        <v>153532.42</v>
      </c>
      <c r="Y225" s="137">
        <v>0</v>
      </c>
      <c r="Z225" s="136">
        <f aca="true" t="shared" si="36" ref="Z225:Z272">X225+Y225</f>
        <v>153532.42</v>
      </c>
    </row>
    <row r="226" spans="1:26" ht="12.75" hidden="1" outlineLevel="1">
      <c r="A226" s="136" t="s">
        <v>134</v>
      </c>
      <c r="C226" s="137" t="s">
        <v>135</v>
      </c>
      <c r="D226" s="137" t="s">
        <v>136</v>
      </c>
      <c r="E226" s="136">
        <v>0</v>
      </c>
      <c r="F226" s="136">
        <v>-2766548.79</v>
      </c>
      <c r="G226" s="137">
        <f t="shared" si="30"/>
        <v>-2766548.79</v>
      </c>
      <c r="H226" s="136">
        <v>7024.95</v>
      </c>
      <c r="I226" s="136">
        <v>0</v>
      </c>
      <c r="J226" s="136">
        <v>0</v>
      </c>
      <c r="K226" s="136">
        <v>0</v>
      </c>
      <c r="L226" s="136">
        <f t="shared" si="31"/>
        <v>0</v>
      </c>
      <c r="M226" s="136">
        <v>0</v>
      </c>
      <c r="N226" s="136">
        <v>0</v>
      </c>
      <c r="O226" s="136">
        <v>0</v>
      </c>
      <c r="P226" s="136">
        <f t="shared" si="32"/>
        <v>0</v>
      </c>
      <c r="Q226" s="137">
        <v>0</v>
      </c>
      <c r="R226" s="137">
        <v>0</v>
      </c>
      <c r="S226" s="137">
        <v>0</v>
      </c>
      <c r="T226" s="137">
        <v>0</v>
      </c>
      <c r="U226" s="137">
        <f t="shared" si="33"/>
        <v>0</v>
      </c>
      <c r="V226" s="137">
        <f t="shared" si="34"/>
        <v>-2759523.84</v>
      </c>
      <c r="W226" s="136">
        <v>0</v>
      </c>
      <c r="X226" s="136">
        <f t="shared" si="35"/>
        <v>-2759523.84</v>
      </c>
      <c r="Y226" s="137">
        <v>0</v>
      </c>
      <c r="Z226" s="136">
        <f t="shared" si="36"/>
        <v>-2759523.84</v>
      </c>
    </row>
    <row r="227" spans="1:26" ht="12.75" hidden="1" outlineLevel="1">
      <c r="A227" s="136" t="s">
        <v>137</v>
      </c>
      <c r="C227" s="137" t="s">
        <v>138</v>
      </c>
      <c r="D227" s="137" t="s">
        <v>139</v>
      </c>
      <c r="E227" s="136">
        <v>0</v>
      </c>
      <c r="F227" s="136">
        <v>6685.5</v>
      </c>
      <c r="G227" s="137">
        <f t="shared" si="30"/>
        <v>6685.5</v>
      </c>
      <c r="H227" s="136">
        <v>0</v>
      </c>
      <c r="I227" s="136">
        <v>0</v>
      </c>
      <c r="J227" s="136">
        <v>0</v>
      </c>
      <c r="K227" s="136">
        <v>0</v>
      </c>
      <c r="L227" s="136">
        <f t="shared" si="31"/>
        <v>0</v>
      </c>
      <c r="M227" s="136">
        <v>0</v>
      </c>
      <c r="N227" s="136">
        <v>0</v>
      </c>
      <c r="O227" s="136">
        <v>0</v>
      </c>
      <c r="P227" s="136">
        <f t="shared" si="32"/>
        <v>0</v>
      </c>
      <c r="Q227" s="137">
        <v>0</v>
      </c>
      <c r="R227" s="137">
        <v>0</v>
      </c>
      <c r="S227" s="137">
        <v>0</v>
      </c>
      <c r="T227" s="137">
        <v>0</v>
      </c>
      <c r="U227" s="137">
        <f t="shared" si="33"/>
        <v>0</v>
      </c>
      <c r="V227" s="137">
        <f t="shared" si="34"/>
        <v>6685.5</v>
      </c>
      <c r="W227" s="136">
        <v>0</v>
      </c>
      <c r="X227" s="136">
        <f t="shared" si="35"/>
        <v>6685.5</v>
      </c>
      <c r="Y227" s="137">
        <v>0</v>
      </c>
      <c r="Z227" s="136">
        <f t="shared" si="36"/>
        <v>6685.5</v>
      </c>
    </row>
    <row r="228" spans="1:26" ht="12.75" hidden="1" outlineLevel="1">
      <c r="A228" s="136" t="s">
        <v>140</v>
      </c>
      <c r="C228" s="137" t="s">
        <v>141</v>
      </c>
      <c r="D228" s="137" t="s">
        <v>142</v>
      </c>
      <c r="E228" s="136">
        <v>0</v>
      </c>
      <c r="F228" s="136">
        <v>2135453.25</v>
      </c>
      <c r="G228" s="137">
        <f t="shared" si="30"/>
        <v>2135453.25</v>
      </c>
      <c r="H228" s="136">
        <v>0</v>
      </c>
      <c r="I228" s="136">
        <v>0</v>
      </c>
      <c r="J228" s="136">
        <v>0</v>
      </c>
      <c r="K228" s="136">
        <v>0</v>
      </c>
      <c r="L228" s="136">
        <f t="shared" si="31"/>
        <v>0</v>
      </c>
      <c r="M228" s="136">
        <v>0</v>
      </c>
      <c r="N228" s="136">
        <v>0</v>
      </c>
      <c r="O228" s="136">
        <v>0</v>
      </c>
      <c r="P228" s="136">
        <f t="shared" si="32"/>
        <v>0</v>
      </c>
      <c r="Q228" s="137">
        <v>0</v>
      </c>
      <c r="R228" s="137">
        <v>0</v>
      </c>
      <c r="S228" s="137">
        <v>0</v>
      </c>
      <c r="T228" s="137">
        <v>0</v>
      </c>
      <c r="U228" s="137">
        <f t="shared" si="33"/>
        <v>0</v>
      </c>
      <c r="V228" s="137">
        <f t="shared" si="34"/>
        <v>2135453.25</v>
      </c>
      <c r="W228" s="136">
        <v>0</v>
      </c>
      <c r="X228" s="136">
        <f t="shared" si="35"/>
        <v>2135453.25</v>
      </c>
      <c r="Y228" s="137">
        <v>0</v>
      </c>
      <c r="Z228" s="136">
        <f t="shared" si="36"/>
        <v>2135453.25</v>
      </c>
    </row>
    <row r="229" spans="1:26" ht="12.75" hidden="1" outlineLevel="1">
      <c r="A229" s="136" t="s">
        <v>143</v>
      </c>
      <c r="C229" s="137" t="s">
        <v>144</v>
      </c>
      <c r="D229" s="137" t="s">
        <v>145</v>
      </c>
      <c r="E229" s="136">
        <v>0</v>
      </c>
      <c r="F229" s="136">
        <v>133510.18</v>
      </c>
      <c r="G229" s="137">
        <f t="shared" si="30"/>
        <v>133510.18</v>
      </c>
      <c r="H229" s="136">
        <v>0</v>
      </c>
      <c r="I229" s="136">
        <v>0</v>
      </c>
      <c r="J229" s="136">
        <v>0</v>
      </c>
      <c r="K229" s="136">
        <v>0</v>
      </c>
      <c r="L229" s="136">
        <f t="shared" si="31"/>
        <v>0</v>
      </c>
      <c r="M229" s="136">
        <v>0</v>
      </c>
      <c r="N229" s="136">
        <v>0</v>
      </c>
      <c r="O229" s="136">
        <v>0</v>
      </c>
      <c r="P229" s="136">
        <f t="shared" si="32"/>
        <v>0</v>
      </c>
      <c r="Q229" s="137">
        <v>0</v>
      </c>
      <c r="R229" s="137">
        <v>0</v>
      </c>
      <c r="S229" s="137">
        <v>0</v>
      </c>
      <c r="T229" s="137">
        <v>0</v>
      </c>
      <c r="U229" s="137">
        <f t="shared" si="33"/>
        <v>0</v>
      </c>
      <c r="V229" s="137">
        <f t="shared" si="34"/>
        <v>133510.18</v>
      </c>
      <c r="W229" s="136">
        <v>0</v>
      </c>
      <c r="X229" s="136">
        <f t="shared" si="35"/>
        <v>133510.18</v>
      </c>
      <c r="Y229" s="137">
        <v>0</v>
      </c>
      <c r="Z229" s="136">
        <f t="shared" si="36"/>
        <v>133510.18</v>
      </c>
    </row>
    <row r="230" spans="1:26" ht="12.75" hidden="1" outlineLevel="1">
      <c r="A230" s="136" t="s">
        <v>146</v>
      </c>
      <c r="C230" s="137" t="s">
        <v>147</v>
      </c>
      <c r="D230" s="137" t="s">
        <v>148</v>
      </c>
      <c r="E230" s="136">
        <v>0</v>
      </c>
      <c r="F230" s="136">
        <v>86696.19</v>
      </c>
      <c r="G230" s="137">
        <f t="shared" si="30"/>
        <v>86696.19</v>
      </c>
      <c r="H230" s="136">
        <v>0</v>
      </c>
      <c r="I230" s="136">
        <v>0</v>
      </c>
      <c r="J230" s="136">
        <v>0</v>
      </c>
      <c r="K230" s="136">
        <v>0</v>
      </c>
      <c r="L230" s="136">
        <f t="shared" si="31"/>
        <v>0</v>
      </c>
      <c r="M230" s="136">
        <v>0</v>
      </c>
      <c r="N230" s="136">
        <v>0</v>
      </c>
      <c r="O230" s="136">
        <v>0</v>
      </c>
      <c r="P230" s="136">
        <f t="shared" si="32"/>
        <v>0</v>
      </c>
      <c r="Q230" s="137">
        <v>0</v>
      </c>
      <c r="R230" s="137">
        <v>0</v>
      </c>
      <c r="S230" s="137">
        <v>0</v>
      </c>
      <c r="T230" s="137">
        <v>0</v>
      </c>
      <c r="U230" s="137">
        <f t="shared" si="33"/>
        <v>0</v>
      </c>
      <c r="V230" s="137">
        <f t="shared" si="34"/>
        <v>86696.19</v>
      </c>
      <c r="W230" s="136">
        <v>0</v>
      </c>
      <c r="X230" s="136">
        <f t="shared" si="35"/>
        <v>86696.19</v>
      </c>
      <c r="Y230" s="137">
        <v>0</v>
      </c>
      <c r="Z230" s="136">
        <f t="shared" si="36"/>
        <v>86696.19</v>
      </c>
    </row>
    <row r="231" spans="1:26" ht="12.75" hidden="1" outlineLevel="1">
      <c r="A231" s="136" t="s">
        <v>149</v>
      </c>
      <c r="C231" s="137" t="s">
        <v>150</v>
      </c>
      <c r="D231" s="137" t="s">
        <v>151</v>
      </c>
      <c r="E231" s="136">
        <v>0</v>
      </c>
      <c r="F231" s="136">
        <v>2208467.66</v>
      </c>
      <c r="G231" s="137">
        <f t="shared" si="30"/>
        <v>2208467.66</v>
      </c>
      <c r="H231" s="136">
        <v>0</v>
      </c>
      <c r="I231" s="136">
        <v>0</v>
      </c>
      <c r="J231" s="136">
        <v>0</v>
      </c>
      <c r="K231" s="136">
        <v>0</v>
      </c>
      <c r="L231" s="136">
        <f t="shared" si="31"/>
        <v>0</v>
      </c>
      <c r="M231" s="136">
        <v>0</v>
      </c>
      <c r="N231" s="136">
        <v>0</v>
      </c>
      <c r="O231" s="136">
        <v>0</v>
      </c>
      <c r="P231" s="136">
        <f t="shared" si="32"/>
        <v>0</v>
      </c>
      <c r="Q231" s="137">
        <v>0</v>
      </c>
      <c r="R231" s="137">
        <v>0</v>
      </c>
      <c r="S231" s="137">
        <v>0</v>
      </c>
      <c r="T231" s="137">
        <v>0</v>
      </c>
      <c r="U231" s="137">
        <f t="shared" si="33"/>
        <v>0</v>
      </c>
      <c r="V231" s="137">
        <f t="shared" si="34"/>
        <v>2208467.66</v>
      </c>
      <c r="W231" s="136">
        <v>0</v>
      </c>
      <c r="X231" s="136">
        <f t="shared" si="35"/>
        <v>2208467.66</v>
      </c>
      <c r="Y231" s="137">
        <v>0</v>
      </c>
      <c r="Z231" s="136">
        <f t="shared" si="36"/>
        <v>2208467.66</v>
      </c>
    </row>
    <row r="232" spans="1:26" ht="12.75" hidden="1" outlineLevel="1">
      <c r="A232" s="136" t="s">
        <v>152</v>
      </c>
      <c r="C232" s="137" t="s">
        <v>153</v>
      </c>
      <c r="D232" s="137" t="s">
        <v>154</v>
      </c>
      <c r="E232" s="136">
        <v>0</v>
      </c>
      <c r="F232" s="136">
        <v>70388.09</v>
      </c>
      <c r="G232" s="137">
        <f t="shared" si="30"/>
        <v>70388.09</v>
      </c>
      <c r="H232" s="136">
        <v>0</v>
      </c>
      <c r="I232" s="136">
        <v>0</v>
      </c>
      <c r="J232" s="136">
        <v>0</v>
      </c>
      <c r="K232" s="136">
        <v>0</v>
      </c>
      <c r="L232" s="136">
        <f t="shared" si="31"/>
        <v>0</v>
      </c>
      <c r="M232" s="136">
        <v>0</v>
      </c>
      <c r="N232" s="136">
        <v>0</v>
      </c>
      <c r="O232" s="136">
        <v>0</v>
      </c>
      <c r="P232" s="136">
        <f t="shared" si="32"/>
        <v>0</v>
      </c>
      <c r="Q232" s="137">
        <v>0</v>
      </c>
      <c r="R232" s="137">
        <v>0</v>
      </c>
      <c r="S232" s="137">
        <v>0</v>
      </c>
      <c r="T232" s="137">
        <v>0</v>
      </c>
      <c r="U232" s="137">
        <f t="shared" si="33"/>
        <v>0</v>
      </c>
      <c r="V232" s="137">
        <f t="shared" si="34"/>
        <v>70388.09</v>
      </c>
      <c r="W232" s="136">
        <v>0</v>
      </c>
      <c r="X232" s="136">
        <f t="shared" si="35"/>
        <v>70388.09</v>
      </c>
      <c r="Y232" s="137">
        <v>0</v>
      </c>
      <c r="Z232" s="136">
        <f t="shared" si="36"/>
        <v>70388.09</v>
      </c>
    </row>
    <row r="233" spans="1:26" ht="12.75" hidden="1" outlineLevel="1">
      <c r="A233" s="136" t="s">
        <v>155</v>
      </c>
      <c r="C233" s="137" t="s">
        <v>156</v>
      </c>
      <c r="D233" s="137" t="s">
        <v>157</v>
      </c>
      <c r="E233" s="136">
        <v>0</v>
      </c>
      <c r="F233" s="136">
        <v>19571.46</v>
      </c>
      <c r="G233" s="137">
        <f t="shared" si="30"/>
        <v>19571.46</v>
      </c>
      <c r="H233" s="136">
        <v>0</v>
      </c>
      <c r="I233" s="136">
        <v>0</v>
      </c>
      <c r="J233" s="136">
        <v>0</v>
      </c>
      <c r="K233" s="136">
        <v>0</v>
      </c>
      <c r="L233" s="136">
        <f t="shared" si="31"/>
        <v>0</v>
      </c>
      <c r="M233" s="136">
        <v>0</v>
      </c>
      <c r="N233" s="136">
        <v>0</v>
      </c>
      <c r="O233" s="136">
        <v>0</v>
      </c>
      <c r="P233" s="136">
        <f t="shared" si="32"/>
        <v>0</v>
      </c>
      <c r="Q233" s="137">
        <v>0</v>
      </c>
      <c r="R233" s="137">
        <v>0</v>
      </c>
      <c r="S233" s="137">
        <v>0</v>
      </c>
      <c r="T233" s="137">
        <v>0</v>
      </c>
      <c r="U233" s="137">
        <f t="shared" si="33"/>
        <v>0</v>
      </c>
      <c r="V233" s="137">
        <f t="shared" si="34"/>
        <v>19571.46</v>
      </c>
      <c r="W233" s="136">
        <v>0</v>
      </c>
      <c r="X233" s="136">
        <f t="shared" si="35"/>
        <v>19571.46</v>
      </c>
      <c r="Y233" s="137">
        <v>0</v>
      </c>
      <c r="Z233" s="136">
        <f t="shared" si="36"/>
        <v>19571.46</v>
      </c>
    </row>
    <row r="234" spans="1:26" ht="12.75" hidden="1" outlineLevel="1">
      <c r="A234" s="136" t="s">
        <v>158</v>
      </c>
      <c r="C234" s="137" t="s">
        <v>159</v>
      </c>
      <c r="D234" s="137" t="s">
        <v>160</v>
      </c>
      <c r="E234" s="136">
        <v>0</v>
      </c>
      <c r="F234" s="136">
        <v>1943691.57</v>
      </c>
      <c r="G234" s="137">
        <f t="shared" si="30"/>
        <v>1943691.57</v>
      </c>
      <c r="H234" s="136">
        <v>74.2</v>
      </c>
      <c r="I234" s="136">
        <v>0</v>
      </c>
      <c r="J234" s="136">
        <v>0</v>
      </c>
      <c r="K234" s="136">
        <v>0</v>
      </c>
      <c r="L234" s="136">
        <f t="shared" si="31"/>
        <v>0</v>
      </c>
      <c r="M234" s="136">
        <v>0</v>
      </c>
      <c r="N234" s="136">
        <v>0</v>
      </c>
      <c r="O234" s="136">
        <v>0</v>
      </c>
      <c r="P234" s="136">
        <f t="shared" si="32"/>
        <v>0</v>
      </c>
      <c r="Q234" s="137">
        <v>0</v>
      </c>
      <c r="R234" s="137">
        <v>0</v>
      </c>
      <c r="S234" s="137">
        <v>0</v>
      </c>
      <c r="T234" s="137">
        <v>0</v>
      </c>
      <c r="U234" s="137">
        <f t="shared" si="33"/>
        <v>0</v>
      </c>
      <c r="V234" s="137">
        <f t="shared" si="34"/>
        <v>1943765.77</v>
      </c>
      <c r="W234" s="136">
        <v>0</v>
      </c>
      <c r="X234" s="136">
        <f t="shared" si="35"/>
        <v>1943765.77</v>
      </c>
      <c r="Y234" s="137">
        <v>0</v>
      </c>
      <c r="Z234" s="136">
        <f t="shared" si="36"/>
        <v>1943765.77</v>
      </c>
    </row>
    <row r="235" spans="1:26" ht="12.75" hidden="1" outlineLevel="1">
      <c r="A235" s="136" t="s">
        <v>161</v>
      </c>
      <c r="C235" s="137" t="s">
        <v>162</v>
      </c>
      <c r="D235" s="137" t="s">
        <v>163</v>
      </c>
      <c r="E235" s="136">
        <v>0</v>
      </c>
      <c r="F235" s="136">
        <v>90861.96</v>
      </c>
      <c r="G235" s="137">
        <f t="shared" si="30"/>
        <v>90861.96</v>
      </c>
      <c r="H235" s="136">
        <v>0</v>
      </c>
      <c r="I235" s="136">
        <v>0</v>
      </c>
      <c r="J235" s="136">
        <v>0</v>
      </c>
      <c r="K235" s="136">
        <v>0</v>
      </c>
      <c r="L235" s="136">
        <f t="shared" si="31"/>
        <v>0</v>
      </c>
      <c r="M235" s="136">
        <v>0</v>
      </c>
      <c r="N235" s="136">
        <v>0</v>
      </c>
      <c r="O235" s="136">
        <v>0</v>
      </c>
      <c r="P235" s="136">
        <f t="shared" si="32"/>
        <v>0</v>
      </c>
      <c r="Q235" s="137">
        <v>0</v>
      </c>
      <c r="R235" s="137">
        <v>0</v>
      </c>
      <c r="S235" s="137">
        <v>0</v>
      </c>
      <c r="T235" s="137">
        <v>0</v>
      </c>
      <c r="U235" s="137">
        <f t="shared" si="33"/>
        <v>0</v>
      </c>
      <c r="V235" s="137">
        <f t="shared" si="34"/>
        <v>90861.96</v>
      </c>
      <c r="W235" s="136">
        <v>0</v>
      </c>
      <c r="X235" s="136">
        <f t="shared" si="35"/>
        <v>90861.96</v>
      </c>
      <c r="Y235" s="137">
        <v>0</v>
      </c>
      <c r="Z235" s="136">
        <f t="shared" si="36"/>
        <v>90861.96</v>
      </c>
    </row>
    <row r="236" spans="1:26" ht="12.75" hidden="1" outlineLevel="1">
      <c r="A236" s="136" t="s">
        <v>164</v>
      </c>
      <c r="C236" s="137" t="s">
        <v>165</v>
      </c>
      <c r="D236" s="137" t="s">
        <v>166</v>
      </c>
      <c r="E236" s="136">
        <v>0</v>
      </c>
      <c r="F236" s="136">
        <v>144406.64</v>
      </c>
      <c r="G236" s="137">
        <f t="shared" si="30"/>
        <v>144406.64</v>
      </c>
      <c r="H236" s="136">
        <v>0</v>
      </c>
      <c r="I236" s="136">
        <v>0</v>
      </c>
      <c r="J236" s="136">
        <v>0</v>
      </c>
      <c r="K236" s="136">
        <v>0</v>
      </c>
      <c r="L236" s="136">
        <f t="shared" si="31"/>
        <v>0</v>
      </c>
      <c r="M236" s="136">
        <v>0</v>
      </c>
      <c r="N236" s="136">
        <v>0</v>
      </c>
      <c r="O236" s="136">
        <v>0</v>
      </c>
      <c r="P236" s="136">
        <f t="shared" si="32"/>
        <v>0</v>
      </c>
      <c r="Q236" s="137">
        <v>0</v>
      </c>
      <c r="R236" s="137">
        <v>0</v>
      </c>
      <c r="S236" s="137">
        <v>0</v>
      </c>
      <c r="T236" s="137">
        <v>0</v>
      </c>
      <c r="U236" s="137">
        <f t="shared" si="33"/>
        <v>0</v>
      </c>
      <c r="V236" s="137">
        <f t="shared" si="34"/>
        <v>144406.64</v>
      </c>
      <c r="W236" s="136">
        <v>0</v>
      </c>
      <c r="X236" s="136">
        <f t="shared" si="35"/>
        <v>144406.64</v>
      </c>
      <c r="Y236" s="137">
        <v>0</v>
      </c>
      <c r="Z236" s="136">
        <f t="shared" si="36"/>
        <v>144406.64</v>
      </c>
    </row>
    <row r="237" spans="1:26" ht="12.75" hidden="1" outlineLevel="1">
      <c r="A237" s="136" t="s">
        <v>167</v>
      </c>
      <c r="C237" s="137" t="s">
        <v>168</v>
      </c>
      <c r="D237" s="137" t="s">
        <v>169</v>
      </c>
      <c r="E237" s="136">
        <v>0</v>
      </c>
      <c r="F237" s="136">
        <v>0</v>
      </c>
      <c r="G237" s="137">
        <f t="shared" si="30"/>
        <v>0</v>
      </c>
      <c r="H237" s="136">
        <v>290</v>
      </c>
      <c r="I237" s="136">
        <v>0</v>
      </c>
      <c r="J237" s="136">
        <v>0</v>
      </c>
      <c r="K237" s="136">
        <v>0</v>
      </c>
      <c r="L237" s="136">
        <f t="shared" si="31"/>
        <v>0</v>
      </c>
      <c r="M237" s="136">
        <v>0</v>
      </c>
      <c r="N237" s="136">
        <v>0</v>
      </c>
      <c r="O237" s="136">
        <v>0</v>
      </c>
      <c r="P237" s="136">
        <f t="shared" si="32"/>
        <v>0</v>
      </c>
      <c r="Q237" s="137">
        <v>0</v>
      </c>
      <c r="R237" s="137">
        <v>0</v>
      </c>
      <c r="S237" s="137">
        <v>0</v>
      </c>
      <c r="T237" s="137">
        <v>0</v>
      </c>
      <c r="U237" s="137">
        <f t="shared" si="33"/>
        <v>0</v>
      </c>
      <c r="V237" s="137">
        <f t="shared" si="34"/>
        <v>290</v>
      </c>
      <c r="W237" s="136">
        <v>0</v>
      </c>
      <c r="X237" s="136">
        <f t="shared" si="35"/>
        <v>290</v>
      </c>
      <c r="Y237" s="137">
        <v>0</v>
      </c>
      <c r="Z237" s="136">
        <f t="shared" si="36"/>
        <v>290</v>
      </c>
    </row>
    <row r="238" spans="1:26" ht="12.75" hidden="1" outlineLevel="1">
      <c r="A238" s="136" t="s">
        <v>170</v>
      </c>
      <c r="C238" s="137" t="s">
        <v>171</v>
      </c>
      <c r="D238" s="137" t="s">
        <v>172</v>
      </c>
      <c r="E238" s="136">
        <v>0</v>
      </c>
      <c r="F238" s="136">
        <v>1507650.17</v>
      </c>
      <c r="G238" s="137">
        <f t="shared" si="30"/>
        <v>1507650.17</v>
      </c>
      <c r="H238" s="136">
        <v>0</v>
      </c>
      <c r="I238" s="136">
        <v>0</v>
      </c>
      <c r="J238" s="136">
        <v>0</v>
      </c>
      <c r="K238" s="136">
        <v>0</v>
      </c>
      <c r="L238" s="136">
        <f t="shared" si="31"/>
        <v>0</v>
      </c>
      <c r="M238" s="136">
        <v>0</v>
      </c>
      <c r="N238" s="136">
        <v>0</v>
      </c>
      <c r="O238" s="136">
        <v>0</v>
      </c>
      <c r="P238" s="136">
        <f t="shared" si="32"/>
        <v>0</v>
      </c>
      <c r="Q238" s="137">
        <v>0</v>
      </c>
      <c r="R238" s="137">
        <v>0</v>
      </c>
      <c r="S238" s="137">
        <v>0</v>
      </c>
      <c r="T238" s="137">
        <v>0</v>
      </c>
      <c r="U238" s="137">
        <f t="shared" si="33"/>
        <v>0</v>
      </c>
      <c r="V238" s="137">
        <f t="shared" si="34"/>
        <v>1507650.17</v>
      </c>
      <c r="W238" s="136">
        <v>0</v>
      </c>
      <c r="X238" s="136">
        <f t="shared" si="35"/>
        <v>1507650.17</v>
      </c>
      <c r="Y238" s="137">
        <v>0</v>
      </c>
      <c r="Z238" s="136">
        <f t="shared" si="36"/>
        <v>1507650.17</v>
      </c>
    </row>
    <row r="239" spans="1:26" ht="12.75" hidden="1" outlineLevel="1">
      <c r="A239" s="136" t="s">
        <v>173</v>
      </c>
      <c r="C239" s="137" t="s">
        <v>174</v>
      </c>
      <c r="D239" s="137" t="s">
        <v>175</v>
      </c>
      <c r="E239" s="136">
        <v>0</v>
      </c>
      <c r="F239" s="136">
        <v>24220.1</v>
      </c>
      <c r="G239" s="137">
        <f t="shared" si="30"/>
        <v>24220.1</v>
      </c>
      <c r="H239" s="136">
        <v>3980.2</v>
      </c>
      <c r="I239" s="136">
        <v>0</v>
      </c>
      <c r="J239" s="136">
        <v>0</v>
      </c>
      <c r="K239" s="136">
        <v>0</v>
      </c>
      <c r="L239" s="136">
        <f t="shared" si="31"/>
        <v>0</v>
      </c>
      <c r="M239" s="136">
        <v>0</v>
      </c>
      <c r="N239" s="136">
        <v>0</v>
      </c>
      <c r="O239" s="136">
        <v>0</v>
      </c>
      <c r="P239" s="136">
        <f t="shared" si="32"/>
        <v>0</v>
      </c>
      <c r="Q239" s="137">
        <v>0</v>
      </c>
      <c r="R239" s="137">
        <v>0</v>
      </c>
      <c r="S239" s="137">
        <v>0</v>
      </c>
      <c r="T239" s="137">
        <v>0</v>
      </c>
      <c r="U239" s="137">
        <f t="shared" si="33"/>
        <v>0</v>
      </c>
      <c r="V239" s="137">
        <f t="shared" si="34"/>
        <v>28200.3</v>
      </c>
      <c r="W239" s="136">
        <v>0</v>
      </c>
      <c r="X239" s="136">
        <f t="shared" si="35"/>
        <v>28200.3</v>
      </c>
      <c r="Y239" s="137">
        <v>0</v>
      </c>
      <c r="Z239" s="136">
        <f t="shared" si="36"/>
        <v>28200.3</v>
      </c>
    </row>
    <row r="240" spans="1:26" ht="12.75" hidden="1" outlineLevel="1">
      <c r="A240" s="136" t="s">
        <v>176</v>
      </c>
      <c r="C240" s="137" t="s">
        <v>177</v>
      </c>
      <c r="D240" s="137" t="s">
        <v>178</v>
      </c>
      <c r="E240" s="136">
        <v>0</v>
      </c>
      <c r="F240" s="136">
        <v>-622192.95</v>
      </c>
      <c r="G240" s="137">
        <f t="shared" si="30"/>
        <v>-622192.95</v>
      </c>
      <c r="H240" s="136">
        <v>0</v>
      </c>
      <c r="I240" s="136">
        <v>0</v>
      </c>
      <c r="J240" s="136">
        <v>0</v>
      </c>
      <c r="K240" s="136">
        <v>0</v>
      </c>
      <c r="L240" s="136">
        <f t="shared" si="31"/>
        <v>0</v>
      </c>
      <c r="M240" s="136">
        <v>0</v>
      </c>
      <c r="N240" s="136">
        <v>0</v>
      </c>
      <c r="O240" s="136">
        <v>0</v>
      </c>
      <c r="P240" s="136">
        <f t="shared" si="32"/>
        <v>0</v>
      </c>
      <c r="Q240" s="137">
        <v>0</v>
      </c>
      <c r="R240" s="137">
        <v>0</v>
      </c>
      <c r="S240" s="137">
        <v>0</v>
      </c>
      <c r="T240" s="137">
        <v>0</v>
      </c>
      <c r="U240" s="137">
        <f t="shared" si="33"/>
        <v>0</v>
      </c>
      <c r="V240" s="137">
        <f t="shared" si="34"/>
        <v>-622192.95</v>
      </c>
      <c r="W240" s="136">
        <v>0</v>
      </c>
      <c r="X240" s="136">
        <f t="shared" si="35"/>
        <v>-622192.95</v>
      </c>
      <c r="Y240" s="137">
        <v>0</v>
      </c>
      <c r="Z240" s="136">
        <f t="shared" si="36"/>
        <v>-622192.95</v>
      </c>
    </row>
    <row r="241" spans="1:26" ht="12.75" hidden="1" outlineLevel="1">
      <c r="A241" s="136" t="s">
        <v>179</v>
      </c>
      <c r="C241" s="137" t="s">
        <v>180</v>
      </c>
      <c r="D241" s="137" t="s">
        <v>181</v>
      </c>
      <c r="E241" s="136">
        <v>0</v>
      </c>
      <c r="F241" s="136">
        <v>0</v>
      </c>
      <c r="G241" s="137">
        <f t="shared" si="30"/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f t="shared" si="31"/>
        <v>0</v>
      </c>
      <c r="M241" s="136">
        <v>0</v>
      </c>
      <c r="N241" s="136">
        <v>0</v>
      </c>
      <c r="O241" s="136">
        <v>0</v>
      </c>
      <c r="P241" s="136">
        <f t="shared" si="32"/>
        <v>0</v>
      </c>
      <c r="Q241" s="137">
        <v>0</v>
      </c>
      <c r="R241" s="137">
        <v>0</v>
      </c>
      <c r="S241" s="137">
        <v>0</v>
      </c>
      <c r="T241" s="137">
        <v>1861963.56</v>
      </c>
      <c r="U241" s="137">
        <f t="shared" si="33"/>
        <v>1861963.56</v>
      </c>
      <c r="V241" s="137">
        <f t="shared" si="34"/>
        <v>1861963.56</v>
      </c>
      <c r="W241" s="136">
        <v>0</v>
      </c>
      <c r="X241" s="136">
        <f t="shared" si="35"/>
        <v>1861963.56</v>
      </c>
      <c r="Y241" s="137">
        <v>0</v>
      </c>
      <c r="Z241" s="136">
        <f t="shared" si="36"/>
        <v>1861963.56</v>
      </c>
    </row>
    <row r="242" spans="1:26" ht="12.75" hidden="1" outlineLevel="1">
      <c r="A242" s="136" t="s">
        <v>182</v>
      </c>
      <c r="C242" s="137" t="s">
        <v>183</v>
      </c>
      <c r="D242" s="137" t="s">
        <v>184</v>
      </c>
      <c r="E242" s="136">
        <v>0</v>
      </c>
      <c r="F242" s="136">
        <v>3411691</v>
      </c>
      <c r="G242" s="137">
        <f t="shared" si="30"/>
        <v>3411691</v>
      </c>
      <c r="H242" s="136">
        <v>0</v>
      </c>
      <c r="I242" s="136">
        <v>0</v>
      </c>
      <c r="J242" s="136">
        <v>0</v>
      </c>
      <c r="K242" s="136">
        <v>0</v>
      </c>
      <c r="L242" s="136">
        <f t="shared" si="31"/>
        <v>0</v>
      </c>
      <c r="M242" s="136">
        <v>0</v>
      </c>
      <c r="N242" s="136">
        <v>0</v>
      </c>
      <c r="O242" s="136">
        <v>0</v>
      </c>
      <c r="P242" s="136">
        <f t="shared" si="32"/>
        <v>0</v>
      </c>
      <c r="Q242" s="137">
        <v>0</v>
      </c>
      <c r="R242" s="137">
        <v>0</v>
      </c>
      <c r="S242" s="137">
        <v>0</v>
      </c>
      <c r="T242" s="137">
        <v>0</v>
      </c>
      <c r="U242" s="137">
        <f t="shared" si="33"/>
        <v>0</v>
      </c>
      <c r="V242" s="137">
        <f t="shared" si="34"/>
        <v>3411691</v>
      </c>
      <c r="W242" s="136">
        <v>0</v>
      </c>
      <c r="X242" s="136">
        <f t="shared" si="35"/>
        <v>3411691</v>
      </c>
      <c r="Y242" s="137">
        <v>0</v>
      </c>
      <c r="Z242" s="136">
        <f t="shared" si="36"/>
        <v>3411691</v>
      </c>
    </row>
    <row r="243" spans="1:26" ht="12.75" hidden="1" outlineLevel="1">
      <c r="A243" s="136" t="s">
        <v>185</v>
      </c>
      <c r="C243" s="137" t="s">
        <v>186</v>
      </c>
      <c r="D243" s="137" t="s">
        <v>187</v>
      </c>
      <c r="E243" s="136">
        <v>0</v>
      </c>
      <c r="F243" s="136">
        <v>886363.642</v>
      </c>
      <c r="G243" s="137">
        <f t="shared" si="30"/>
        <v>886363.642</v>
      </c>
      <c r="H243" s="136">
        <v>171389.47</v>
      </c>
      <c r="I243" s="136">
        <v>0</v>
      </c>
      <c r="J243" s="136">
        <v>0</v>
      </c>
      <c r="K243" s="136">
        <v>0</v>
      </c>
      <c r="L243" s="136">
        <f t="shared" si="31"/>
        <v>0</v>
      </c>
      <c r="M243" s="136">
        <v>0</v>
      </c>
      <c r="N243" s="136">
        <v>0</v>
      </c>
      <c r="O243" s="136">
        <v>0</v>
      </c>
      <c r="P243" s="136">
        <f t="shared" si="32"/>
        <v>0</v>
      </c>
      <c r="Q243" s="137">
        <v>0</v>
      </c>
      <c r="R243" s="137">
        <v>0</v>
      </c>
      <c r="S243" s="137">
        <v>0</v>
      </c>
      <c r="T243" s="137">
        <v>0</v>
      </c>
      <c r="U243" s="137">
        <f t="shared" si="33"/>
        <v>0</v>
      </c>
      <c r="V243" s="137">
        <f t="shared" si="34"/>
        <v>1057753.112</v>
      </c>
      <c r="W243" s="136">
        <v>0</v>
      </c>
      <c r="X243" s="136">
        <f t="shared" si="35"/>
        <v>1057753.112</v>
      </c>
      <c r="Y243" s="137">
        <v>0</v>
      </c>
      <c r="Z243" s="136">
        <f t="shared" si="36"/>
        <v>1057753.112</v>
      </c>
    </row>
    <row r="244" spans="1:26" ht="12.75" hidden="1" outlineLevel="1">
      <c r="A244" s="136" t="s">
        <v>188</v>
      </c>
      <c r="C244" s="137" t="s">
        <v>189</v>
      </c>
      <c r="D244" s="137" t="s">
        <v>190</v>
      </c>
      <c r="E244" s="136">
        <v>0</v>
      </c>
      <c r="F244" s="136">
        <v>-879.76</v>
      </c>
      <c r="G244" s="137">
        <f t="shared" si="30"/>
        <v>-879.76</v>
      </c>
      <c r="H244" s="136">
        <v>587.3</v>
      </c>
      <c r="I244" s="136">
        <v>0</v>
      </c>
      <c r="J244" s="136">
        <v>0</v>
      </c>
      <c r="K244" s="136">
        <v>0</v>
      </c>
      <c r="L244" s="136">
        <f t="shared" si="31"/>
        <v>0</v>
      </c>
      <c r="M244" s="136">
        <v>0</v>
      </c>
      <c r="N244" s="136">
        <v>0</v>
      </c>
      <c r="O244" s="136">
        <v>0</v>
      </c>
      <c r="P244" s="136">
        <f t="shared" si="32"/>
        <v>0</v>
      </c>
      <c r="Q244" s="137">
        <v>0</v>
      </c>
      <c r="R244" s="137">
        <v>0</v>
      </c>
      <c r="S244" s="137">
        <v>0</v>
      </c>
      <c r="T244" s="137">
        <v>0</v>
      </c>
      <c r="U244" s="137">
        <f t="shared" si="33"/>
        <v>0</v>
      </c>
      <c r="V244" s="137">
        <f t="shared" si="34"/>
        <v>-292.46000000000004</v>
      </c>
      <c r="W244" s="136">
        <v>0</v>
      </c>
      <c r="X244" s="136">
        <f t="shared" si="35"/>
        <v>-292.46000000000004</v>
      </c>
      <c r="Y244" s="137">
        <v>0</v>
      </c>
      <c r="Z244" s="136">
        <f t="shared" si="36"/>
        <v>-292.46000000000004</v>
      </c>
    </row>
    <row r="245" spans="1:26" ht="12.75" hidden="1" outlineLevel="1">
      <c r="A245" s="136" t="s">
        <v>191</v>
      </c>
      <c r="C245" s="137" t="s">
        <v>192</v>
      </c>
      <c r="D245" s="137" t="s">
        <v>193</v>
      </c>
      <c r="E245" s="136">
        <v>0</v>
      </c>
      <c r="F245" s="136">
        <v>-0.88</v>
      </c>
      <c r="G245" s="137">
        <f t="shared" si="30"/>
        <v>-0.88</v>
      </c>
      <c r="H245" s="136">
        <v>0</v>
      </c>
      <c r="I245" s="136">
        <v>0</v>
      </c>
      <c r="J245" s="136">
        <v>0</v>
      </c>
      <c r="K245" s="136">
        <v>0</v>
      </c>
      <c r="L245" s="136">
        <f t="shared" si="31"/>
        <v>0</v>
      </c>
      <c r="M245" s="136">
        <v>0</v>
      </c>
      <c r="N245" s="136">
        <v>0</v>
      </c>
      <c r="O245" s="136">
        <v>0</v>
      </c>
      <c r="P245" s="136">
        <f t="shared" si="32"/>
        <v>0</v>
      </c>
      <c r="Q245" s="137">
        <v>0</v>
      </c>
      <c r="R245" s="137">
        <v>0</v>
      </c>
      <c r="S245" s="137">
        <v>0</v>
      </c>
      <c r="T245" s="137">
        <v>0</v>
      </c>
      <c r="U245" s="137">
        <f t="shared" si="33"/>
        <v>0</v>
      </c>
      <c r="V245" s="137">
        <f t="shared" si="34"/>
        <v>-0.88</v>
      </c>
      <c r="W245" s="136">
        <v>0</v>
      </c>
      <c r="X245" s="136">
        <f t="shared" si="35"/>
        <v>-0.88</v>
      </c>
      <c r="Y245" s="137">
        <v>0</v>
      </c>
      <c r="Z245" s="136">
        <f t="shared" si="36"/>
        <v>-0.88</v>
      </c>
    </row>
    <row r="246" spans="1:26" ht="12.75" hidden="1" outlineLevel="1">
      <c r="A246" s="136" t="s">
        <v>194</v>
      </c>
      <c r="C246" s="137" t="s">
        <v>195</v>
      </c>
      <c r="D246" s="137" t="s">
        <v>196</v>
      </c>
      <c r="E246" s="136">
        <v>0</v>
      </c>
      <c r="F246" s="136">
        <v>-86.7</v>
      </c>
      <c r="G246" s="137">
        <f t="shared" si="30"/>
        <v>-86.7</v>
      </c>
      <c r="H246" s="136">
        <v>86.7</v>
      </c>
      <c r="I246" s="136">
        <v>0</v>
      </c>
      <c r="J246" s="136">
        <v>0</v>
      </c>
      <c r="K246" s="136">
        <v>0</v>
      </c>
      <c r="L246" s="136">
        <f t="shared" si="31"/>
        <v>0</v>
      </c>
      <c r="M246" s="136">
        <v>0</v>
      </c>
      <c r="N246" s="136">
        <v>0</v>
      </c>
      <c r="O246" s="136">
        <v>0</v>
      </c>
      <c r="P246" s="136">
        <f t="shared" si="32"/>
        <v>0</v>
      </c>
      <c r="Q246" s="137">
        <v>0</v>
      </c>
      <c r="R246" s="137">
        <v>0</v>
      </c>
      <c r="S246" s="137">
        <v>0</v>
      </c>
      <c r="T246" s="137">
        <v>0</v>
      </c>
      <c r="U246" s="137">
        <f t="shared" si="33"/>
        <v>0</v>
      </c>
      <c r="V246" s="137">
        <f t="shared" si="34"/>
        <v>0</v>
      </c>
      <c r="W246" s="136">
        <v>0</v>
      </c>
      <c r="X246" s="136">
        <f t="shared" si="35"/>
        <v>0</v>
      </c>
      <c r="Y246" s="137">
        <v>0</v>
      </c>
      <c r="Z246" s="136">
        <f t="shared" si="36"/>
        <v>0</v>
      </c>
    </row>
    <row r="247" spans="1:26" ht="12.75" hidden="1" outlineLevel="1">
      <c r="A247" s="136" t="s">
        <v>197</v>
      </c>
      <c r="C247" s="137" t="s">
        <v>198</v>
      </c>
      <c r="D247" s="137" t="s">
        <v>199</v>
      </c>
      <c r="E247" s="136">
        <v>0</v>
      </c>
      <c r="F247" s="136">
        <v>-63893.96</v>
      </c>
      <c r="G247" s="137">
        <f t="shared" si="30"/>
        <v>-63893.96</v>
      </c>
      <c r="H247" s="136">
        <v>0</v>
      </c>
      <c r="I247" s="136">
        <v>0</v>
      </c>
      <c r="J247" s="136">
        <v>0</v>
      </c>
      <c r="K247" s="136">
        <v>0</v>
      </c>
      <c r="L247" s="136">
        <f t="shared" si="31"/>
        <v>0</v>
      </c>
      <c r="M247" s="136">
        <v>0</v>
      </c>
      <c r="N247" s="136">
        <v>0</v>
      </c>
      <c r="O247" s="136">
        <v>0</v>
      </c>
      <c r="P247" s="136">
        <f t="shared" si="32"/>
        <v>0</v>
      </c>
      <c r="Q247" s="137">
        <v>64698</v>
      </c>
      <c r="R247" s="137">
        <v>0</v>
      </c>
      <c r="S247" s="137">
        <v>0</v>
      </c>
      <c r="T247" s="137">
        <v>0</v>
      </c>
      <c r="U247" s="137">
        <f t="shared" si="33"/>
        <v>64698</v>
      </c>
      <c r="V247" s="137">
        <f t="shared" si="34"/>
        <v>804.0400000000009</v>
      </c>
      <c r="W247" s="136">
        <v>0</v>
      </c>
      <c r="X247" s="136">
        <f t="shared" si="35"/>
        <v>804.0400000000009</v>
      </c>
      <c r="Y247" s="137">
        <v>0</v>
      </c>
      <c r="Z247" s="136">
        <f t="shared" si="36"/>
        <v>804.0400000000009</v>
      </c>
    </row>
    <row r="248" spans="1:27" ht="12.75" collapsed="1">
      <c r="A248" s="175" t="s">
        <v>200</v>
      </c>
      <c r="B248" s="176"/>
      <c r="C248" s="175" t="s">
        <v>718</v>
      </c>
      <c r="D248" s="177"/>
      <c r="E248" s="156">
        <v>0.1</v>
      </c>
      <c r="F248" s="156">
        <v>211496290.77199993</v>
      </c>
      <c r="G248" s="179">
        <f t="shared" si="30"/>
        <v>211496290.87199992</v>
      </c>
      <c r="H248" s="179">
        <v>3034145.56</v>
      </c>
      <c r="I248" s="179">
        <v>0</v>
      </c>
      <c r="J248" s="179">
        <v>0</v>
      </c>
      <c r="K248" s="179">
        <v>0</v>
      </c>
      <c r="L248" s="179">
        <f t="shared" si="31"/>
        <v>0</v>
      </c>
      <c r="M248" s="179">
        <v>0</v>
      </c>
      <c r="N248" s="179">
        <v>0</v>
      </c>
      <c r="O248" s="179">
        <v>0</v>
      </c>
      <c r="P248" s="179">
        <f t="shared" si="32"/>
        <v>0</v>
      </c>
      <c r="Q248" s="179">
        <v>68519.67</v>
      </c>
      <c r="R248" s="179">
        <v>0</v>
      </c>
      <c r="S248" s="179">
        <v>-2155970.8</v>
      </c>
      <c r="T248" s="179">
        <v>4017934.42</v>
      </c>
      <c r="U248" s="179">
        <f t="shared" si="33"/>
        <v>1930483.29</v>
      </c>
      <c r="V248" s="179">
        <f t="shared" si="34"/>
        <v>216460919.7219999</v>
      </c>
      <c r="W248" s="179">
        <v>0</v>
      </c>
      <c r="X248" s="179">
        <f t="shared" si="35"/>
        <v>216460919.7219999</v>
      </c>
      <c r="Y248" s="179">
        <v>0</v>
      </c>
      <c r="Z248" s="179">
        <f t="shared" si="36"/>
        <v>216460919.7219999</v>
      </c>
      <c r="AA248" s="175"/>
    </row>
    <row r="249" spans="1:27" ht="12.75">
      <c r="A249" s="175" t="s">
        <v>201</v>
      </c>
      <c r="B249" s="176"/>
      <c r="C249" s="175" t="s">
        <v>719</v>
      </c>
      <c r="D249" s="177"/>
      <c r="E249" s="156">
        <v>0</v>
      </c>
      <c r="F249" s="156">
        <v>0</v>
      </c>
      <c r="G249" s="179">
        <f t="shared" si="30"/>
        <v>0</v>
      </c>
      <c r="H249" s="179">
        <v>0</v>
      </c>
      <c r="I249" s="179">
        <v>0</v>
      </c>
      <c r="J249" s="179">
        <v>0</v>
      </c>
      <c r="K249" s="179">
        <v>0</v>
      </c>
      <c r="L249" s="179">
        <f t="shared" si="31"/>
        <v>0</v>
      </c>
      <c r="M249" s="179">
        <v>0</v>
      </c>
      <c r="N249" s="179">
        <v>0</v>
      </c>
      <c r="O249" s="179">
        <v>0</v>
      </c>
      <c r="P249" s="179">
        <f t="shared" si="32"/>
        <v>0</v>
      </c>
      <c r="Q249" s="179">
        <v>0</v>
      </c>
      <c r="R249" s="179">
        <v>0</v>
      </c>
      <c r="S249" s="179">
        <v>0</v>
      </c>
      <c r="T249" s="179">
        <v>0</v>
      </c>
      <c r="U249" s="179">
        <f t="shared" si="33"/>
        <v>0</v>
      </c>
      <c r="V249" s="179">
        <f t="shared" si="34"/>
        <v>0</v>
      </c>
      <c r="W249" s="179">
        <v>0</v>
      </c>
      <c r="X249" s="179">
        <f t="shared" si="35"/>
        <v>0</v>
      </c>
      <c r="Y249" s="179">
        <v>0</v>
      </c>
      <c r="Z249" s="179">
        <f t="shared" si="36"/>
        <v>0</v>
      </c>
      <c r="AA249" s="175"/>
    </row>
    <row r="250" spans="1:26" ht="12.75" hidden="1" outlineLevel="1">
      <c r="A250" s="136" t="s">
        <v>202</v>
      </c>
      <c r="C250" s="137" t="s">
        <v>203</v>
      </c>
      <c r="D250" s="137" t="s">
        <v>204</v>
      </c>
      <c r="E250" s="136">
        <v>0</v>
      </c>
      <c r="F250" s="136">
        <v>0</v>
      </c>
      <c r="G250" s="137">
        <f t="shared" si="30"/>
        <v>0</v>
      </c>
      <c r="H250" s="136">
        <v>0</v>
      </c>
      <c r="I250" s="136">
        <v>0</v>
      </c>
      <c r="J250" s="136">
        <v>0</v>
      </c>
      <c r="K250" s="136">
        <v>0</v>
      </c>
      <c r="L250" s="136">
        <f t="shared" si="31"/>
        <v>0</v>
      </c>
      <c r="M250" s="136">
        <v>0</v>
      </c>
      <c r="N250" s="136">
        <v>0</v>
      </c>
      <c r="O250" s="136">
        <v>0</v>
      </c>
      <c r="P250" s="136">
        <f t="shared" si="32"/>
        <v>0</v>
      </c>
      <c r="Q250" s="137">
        <v>0</v>
      </c>
      <c r="R250" s="137">
        <v>0</v>
      </c>
      <c r="S250" s="137">
        <v>0</v>
      </c>
      <c r="T250" s="137">
        <v>-23836635.75</v>
      </c>
      <c r="U250" s="137">
        <f t="shared" si="33"/>
        <v>-23836635.75</v>
      </c>
      <c r="V250" s="137">
        <f t="shared" si="34"/>
        <v>-23836635.75</v>
      </c>
      <c r="W250" s="136">
        <v>0</v>
      </c>
      <c r="X250" s="136">
        <f t="shared" si="35"/>
        <v>-23836635.75</v>
      </c>
      <c r="Y250" s="137">
        <v>0</v>
      </c>
      <c r="Z250" s="136">
        <f t="shared" si="36"/>
        <v>-23836635.75</v>
      </c>
    </row>
    <row r="251" spans="1:26" ht="12.75" hidden="1" outlineLevel="1">
      <c r="A251" s="136" t="s">
        <v>205</v>
      </c>
      <c r="C251" s="137" t="s">
        <v>206</v>
      </c>
      <c r="D251" s="137" t="s">
        <v>207</v>
      </c>
      <c r="E251" s="136">
        <v>0</v>
      </c>
      <c r="F251" s="136">
        <v>0</v>
      </c>
      <c r="G251" s="137">
        <f t="shared" si="30"/>
        <v>0</v>
      </c>
      <c r="H251" s="136">
        <v>0</v>
      </c>
      <c r="I251" s="136">
        <v>0</v>
      </c>
      <c r="J251" s="136">
        <v>0</v>
      </c>
      <c r="K251" s="136">
        <v>0</v>
      </c>
      <c r="L251" s="136">
        <f t="shared" si="31"/>
        <v>0</v>
      </c>
      <c r="M251" s="136">
        <v>0</v>
      </c>
      <c r="N251" s="136">
        <v>0</v>
      </c>
      <c r="O251" s="136">
        <v>0</v>
      </c>
      <c r="P251" s="136">
        <f t="shared" si="32"/>
        <v>0</v>
      </c>
      <c r="Q251" s="137">
        <v>0</v>
      </c>
      <c r="R251" s="137">
        <v>0</v>
      </c>
      <c r="S251" s="137">
        <v>0</v>
      </c>
      <c r="T251" s="137">
        <v>-16185573.03</v>
      </c>
      <c r="U251" s="137">
        <f t="shared" si="33"/>
        <v>-16185573.03</v>
      </c>
      <c r="V251" s="137">
        <f t="shared" si="34"/>
        <v>-16185573.03</v>
      </c>
      <c r="W251" s="136">
        <v>0</v>
      </c>
      <c r="X251" s="136">
        <f t="shared" si="35"/>
        <v>-16185573.03</v>
      </c>
      <c r="Y251" s="137">
        <v>0</v>
      </c>
      <c r="Z251" s="136">
        <f t="shared" si="36"/>
        <v>-16185573.03</v>
      </c>
    </row>
    <row r="252" spans="1:26" ht="12.75" hidden="1" outlineLevel="1">
      <c r="A252" s="136" t="s">
        <v>208</v>
      </c>
      <c r="C252" s="137" t="s">
        <v>209</v>
      </c>
      <c r="D252" s="137" t="s">
        <v>210</v>
      </c>
      <c r="E252" s="136">
        <v>0</v>
      </c>
      <c r="F252" s="136">
        <v>0</v>
      </c>
      <c r="G252" s="137">
        <f t="shared" si="30"/>
        <v>0</v>
      </c>
      <c r="H252" s="136">
        <v>0</v>
      </c>
      <c r="I252" s="136">
        <v>0</v>
      </c>
      <c r="J252" s="136">
        <v>0</v>
      </c>
      <c r="K252" s="136">
        <v>0</v>
      </c>
      <c r="L252" s="136">
        <f t="shared" si="31"/>
        <v>0</v>
      </c>
      <c r="M252" s="136">
        <v>0</v>
      </c>
      <c r="N252" s="136">
        <v>0</v>
      </c>
      <c r="O252" s="136">
        <v>0</v>
      </c>
      <c r="P252" s="136">
        <f t="shared" si="32"/>
        <v>0</v>
      </c>
      <c r="Q252" s="137">
        <v>0</v>
      </c>
      <c r="R252" s="137">
        <v>0</v>
      </c>
      <c r="S252" s="137">
        <v>0</v>
      </c>
      <c r="T252" s="137">
        <v>-1020000</v>
      </c>
      <c r="U252" s="137">
        <f t="shared" si="33"/>
        <v>-1020000</v>
      </c>
      <c r="V252" s="137">
        <f t="shared" si="34"/>
        <v>-1020000</v>
      </c>
      <c r="W252" s="136">
        <v>0</v>
      </c>
      <c r="X252" s="136">
        <f t="shared" si="35"/>
        <v>-1020000</v>
      </c>
      <c r="Y252" s="137">
        <v>0</v>
      </c>
      <c r="Z252" s="136">
        <f t="shared" si="36"/>
        <v>-1020000</v>
      </c>
    </row>
    <row r="253" spans="1:26" ht="12.75" hidden="1" outlineLevel="1">
      <c r="A253" s="136" t="s">
        <v>211</v>
      </c>
      <c r="C253" s="137" t="s">
        <v>212</v>
      </c>
      <c r="D253" s="137" t="s">
        <v>213</v>
      </c>
      <c r="E253" s="136">
        <v>0</v>
      </c>
      <c r="F253" s="136">
        <v>0</v>
      </c>
      <c r="G253" s="137">
        <f t="shared" si="30"/>
        <v>0</v>
      </c>
      <c r="H253" s="136">
        <v>0</v>
      </c>
      <c r="I253" s="136">
        <v>0</v>
      </c>
      <c r="J253" s="136">
        <v>0</v>
      </c>
      <c r="K253" s="136">
        <v>0</v>
      </c>
      <c r="L253" s="136">
        <f t="shared" si="31"/>
        <v>0</v>
      </c>
      <c r="M253" s="136">
        <v>0</v>
      </c>
      <c r="N253" s="136">
        <v>0</v>
      </c>
      <c r="O253" s="136">
        <v>0</v>
      </c>
      <c r="P253" s="136">
        <f t="shared" si="32"/>
        <v>0</v>
      </c>
      <c r="Q253" s="137">
        <v>257250</v>
      </c>
      <c r="R253" s="137">
        <v>0</v>
      </c>
      <c r="S253" s="137">
        <v>0</v>
      </c>
      <c r="T253" s="137">
        <v>0</v>
      </c>
      <c r="U253" s="137">
        <f t="shared" si="33"/>
        <v>257250</v>
      </c>
      <c r="V253" s="137">
        <f t="shared" si="34"/>
        <v>257250</v>
      </c>
      <c r="W253" s="136">
        <v>0</v>
      </c>
      <c r="X253" s="136">
        <f t="shared" si="35"/>
        <v>257250</v>
      </c>
      <c r="Y253" s="137">
        <v>0</v>
      </c>
      <c r="Z253" s="136">
        <f t="shared" si="36"/>
        <v>257250</v>
      </c>
    </row>
    <row r="254" spans="1:26" ht="12.75" hidden="1" outlineLevel="1">
      <c r="A254" s="136" t="s">
        <v>214</v>
      </c>
      <c r="C254" s="137" t="s">
        <v>215</v>
      </c>
      <c r="D254" s="137" t="s">
        <v>216</v>
      </c>
      <c r="E254" s="136">
        <v>0</v>
      </c>
      <c r="F254" s="136">
        <v>0</v>
      </c>
      <c r="G254" s="137">
        <f t="shared" si="30"/>
        <v>0</v>
      </c>
      <c r="H254" s="136">
        <v>0</v>
      </c>
      <c r="I254" s="136">
        <v>0</v>
      </c>
      <c r="J254" s="136">
        <v>0</v>
      </c>
      <c r="K254" s="136">
        <v>0</v>
      </c>
      <c r="L254" s="136">
        <f t="shared" si="31"/>
        <v>0</v>
      </c>
      <c r="M254" s="136">
        <v>0</v>
      </c>
      <c r="N254" s="136">
        <v>0</v>
      </c>
      <c r="O254" s="136">
        <v>0</v>
      </c>
      <c r="P254" s="136">
        <f t="shared" si="32"/>
        <v>0</v>
      </c>
      <c r="Q254" s="137">
        <v>2901956.69</v>
      </c>
      <c r="R254" s="137">
        <v>0</v>
      </c>
      <c r="S254" s="137">
        <v>0</v>
      </c>
      <c r="T254" s="137">
        <v>0</v>
      </c>
      <c r="U254" s="137">
        <f t="shared" si="33"/>
        <v>2901956.69</v>
      </c>
      <c r="V254" s="137">
        <f t="shared" si="34"/>
        <v>2901956.69</v>
      </c>
      <c r="W254" s="136">
        <v>0</v>
      </c>
      <c r="X254" s="136">
        <f t="shared" si="35"/>
        <v>2901956.69</v>
      </c>
      <c r="Y254" s="137">
        <v>0</v>
      </c>
      <c r="Z254" s="136">
        <f t="shared" si="36"/>
        <v>2901956.69</v>
      </c>
    </row>
    <row r="255" spans="1:26" ht="12.75" hidden="1" outlineLevel="1">
      <c r="A255" s="136" t="s">
        <v>217</v>
      </c>
      <c r="C255" s="137" t="s">
        <v>218</v>
      </c>
      <c r="D255" s="137" t="s">
        <v>219</v>
      </c>
      <c r="E255" s="136">
        <v>0</v>
      </c>
      <c r="F255" s="136">
        <v>0</v>
      </c>
      <c r="G255" s="137">
        <f t="shared" si="30"/>
        <v>0</v>
      </c>
      <c r="H255" s="136">
        <v>0</v>
      </c>
      <c r="I255" s="136">
        <v>0</v>
      </c>
      <c r="J255" s="136">
        <v>0</v>
      </c>
      <c r="K255" s="136">
        <v>0</v>
      </c>
      <c r="L255" s="136">
        <f t="shared" si="31"/>
        <v>0</v>
      </c>
      <c r="M255" s="136">
        <v>0</v>
      </c>
      <c r="N255" s="136">
        <v>0</v>
      </c>
      <c r="O255" s="136">
        <v>0</v>
      </c>
      <c r="P255" s="136">
        <f t="shared" si="32"/>
        <v>0</v>
      </c>
      <c r="Q255" s="137">
        <v>829330.1</v>
      </c>
      <c r="R255" s="137">
        <v>0</v>
      </c>
      <c r="S255" s="137">
        <v>0</v>
      </c>
      <c r="T255" s="137">
        <v>0</v>
      </c>
      <c r="U255" s="137">
        <f t="shared" si="33"/>
        <v>829330.1</v>
      </c>
      <c r="V255" s="137">
        <f t="shared" si="34"/>
        <v>829330.1</v>
      </c>
      <c r="W255" s="136">
        <v>0</v>
      </c>
      <c r="X255" s="136">
        <f t="shared" si="35"/>
        <v>829330.1</v>
      </c>
      <c r="Y255" s="137">
        <v>0</v>
      </c>
      <c r="Z255" s="136">
        <f t="shared" si="36"/>
        <v>829330.1</v>
      </c>
    </row>
    <row r="256" spans="1:26" ht="12.75" hidden="1" outlineLevel="1">
      <c r="A256" s="136" t="s">
        <v>220</v>
      </c>
      <c r="C256" s="137" t="s">
        <v>221</v>
      </c>
      <c r="D256" s="137" t="s">
        <v>222</v>
      </c>
      <c r="E256" s="136">
        <v>0</v>
      </c>
      <c r="F256" s="136">
        <v>0</v>
      </c>
      <c r="G256" s="137">
        <f t="shared" si="30"/>
        <v>0</v>
      </c>
      <c r="H256" s="136">
        <v>0</v>
      </c>
      <c r="I256" s="136">
        <v>0</v>
      </c>
      <c r="J256" s="136">
        <v>0</v>
      </c>
      <c r="K256" s="136">
        <v>0</v>
      </c>
      <c r="L256" s="136">
        <f t="shared" si="31"/>
        <v>0</v>
      </c>
      <c r="M256" s="136">
        <v>0</v>
      </c>
      <c r="N256" s="136">
        <v>0</v>
      </c>
      <c r="O256" s="136">
        <v>0</v>
      </c>
      <c r="P256" s="136">
        <f t="shared" si="32"/>
        <v>0</v>
      </c>
      <c r="Q256" s="137">
        <v>17991</v>
      </c>
      <c r="R256" s="137">
        <v>0</v>
      </c>
      <c r="S256" s="137">
        <v>0</v>
      </c>
      <c r="T256" s="137">
        <v>0</v>
      </c>
      <c r="U256" s="137">
        <f t="shared" si="33"/>
        <v>17991</v>
      </c>
      <c r="V256" s="137">
        <f t="shared" si="34"/>
        <v>17991</v>
      </c>
      <c r="W256" s="136">
        <v>0</v>
      </c>
      <c r="X256" s="136">
        <f t="shared" si="35"/>
        <v>17991</v>
      </c>
      <c r="Y256" s="137">
        <v>0</v>
      </c>
      <c r="Z256" s="136">
        <f t="shared" si="36"/>
        <v>17991</v>
      </c>
    </row>
    <row r="257" spans="1:26" ht="12.75" hidden="1" outlineLevel="1">
      <c r="A257" s="136" t="s">
        <v>223</v>
      </c>
      <c r="C257" s="137" t="s">
        <v>224</v>
      </c>
      <c r="D257" s="137" t="s">
        <v>225</v>
      </c>
      <c r="E257" s="136">
        <v>0</v>
      </c>
      <c r="F257" s="136">
        <v>0</v>
      </c>
      <c r="G257" s="137">
        <f t="shared" si="30"/>
        <v>0</v>
      </c>
      <c r="H257" s="136">
        <v>98926.94</v>
      </c>
      <c r="I257" s="136">
        <v>0</v>
      </c>
      <c r="J257" s="136">
        <v>0</v>
      </c>
      <c r="K257" s="136">
        <v>0</v>
      </c>
      <c r="L257" s="136">
        <f t="shared" si="31"/>
        <v>0</v>
      </c>
      <c r="M257" s="136">
        <v>0</v>
      </c>
      <c r="N257" s="136">
        <v>0</v>
      </c>
      <c r="O257" s="136">
        <v>0</v>
      </c>
      <c r="P257" s="136">
        <f t="shared" si="32"/>
        <v>0</v>
      </c>
      <c r="Q257" s="137">
        <v>18868178.94</v>
      </c>
      <c r="R257" s="137">
        <v>0</v>
      </c>
      <c r="S257" s="137">
        <v>0</v>
      </c>
      <c r="T257" s="137">
        <v>0</v>
      </c>
      <c r="U257" s="137">
        <f t="shared" si="33"/>
        <v>18868178.94</v>
      </c>
      <c r="V257" s="137">
        <f t="shared" si="34"/>
        <v>18967105.880000003</v>
      </c>
      <c r="W257" s="136">
        <v>0</v>
      </c>
      <c r="X257" s="136">
        <f t="shared" si="35"/>
        <v>18967105.880000003</v>
      </c>
      <c r="Y257" s="137">
        <v>0</v>
      </c>
      <c r="Z257" s="136">
        <f t="shared" si="36"/>
        <v>18967105.880000003</v>
      </c>
    </row>
    <row r="258" spans="1:26" ht="12.75" hidden="1" outlineLevel="1">
      <c r="A258" s="136" t="s">
        <v>226</v>
      </c>
      <c r="C258" s="137" t="s">
        <v>227</v>
      </c>
      <c r="D258" s="137" t="s">
        <v>228</v>
      </c>
      <c r="E258" s="136">
        <v>0</v>
      </c>
      <c r="F258" s="136">
        <v>0</v>
      </c>
      <c r="G258" s="137">
        <f t="shared" si="30"/>
        <v>0</v>
      </c>
      <c r="H258" s="136">
        <v>0</v>
      </c>
      <c r="I258" s="136">
        <v>0</v>
      </c>
      <c r="J258" s="136">
        <v>0</v>
      </c>
      <c r="K258" s="136">
        <v>0</v>
      </c>
      <c r="L258" s="136">
        <f t="shared" si="31"/>
        <v>0</v>
      </c>
      <c r="M258" s="136">
        <v>0</v>
      </c>
      <c r="N258" s="136">
        <v>0</v>
      </c>
      <c r="O258" s="136">
        <v>0</v>
      </c>
      <c r="P258" s="136">
        <f t="shared" si="32"/>
        <v>0</v>
      </c>
      <c r="Q258" s="137">
        <v>236211.36</v>
      </c>
      <c r="R258" s="137">
        <v>0</v>
      </c>
      <c r="S258" s="137">
        <v>0</v>
      </c>
      <c r="T258" s="137">
        <v>0</v>
      </c>
      <c r="U258" s="137">
        <f t="shared" si="33"/>
        <v>236211.36</v>
      </c>
      <c r="V258" s="137">
        <f t="shared" si="34"/>
        <v>236211.36</v>
      </c>
      <c r="W258" s="136">
        <v>0</v>
      </c>
      <c r="X258" s="136">
        <f t="shared" si="35"/>
        <v>236211.36</v>
      </c>
      <c r="Y258" s="137">
        <v>0</v>
      </c>
      <c r="Z258" s="136">
        <f t="shared" si="36"/>
        <v>236211.36</v>
      </c>
    </row>
    <row r="259" spans="1:26" ht="12.75" hidden="1" outlineLevel="1">
      <c r="A259" s="136" t="s">
        <v>229</v>
      </c>
      <c r="C259" s="137" t="s">
        <v>230</v>
      </c>
      <c r="D259" s="137" t="s">
        <v>231</v>
      </c>
      <c r="E259" s="136">
        <v>0</v>
      </c>
      <c r="F259" s="136">
        <v>0</v>
      </c>
      <c r="G259" s="137">
        <f t="shared" si="30"/>
        <v>0</v>
      </c>
      <c r="H259" s="136">
        <v>0</v>
      </c>
      <c r="I259" s="136">
        <v>0</v>
      </c>
      <c r="J259" s="136">
        <v>0</v>
      </c>
      <c r="K259" s="136">
        <v>0</v>
      </c>
      <c r="L259" s="136">
        <f t="shared" si="31"/>
        <v>0</v>
      </c>
      <c r="M259" s="136">
        <v>0</v>
      </c>
      <c r="N259" s="136">
        <v>0</v>
      </c>
      <c r="O259" s="136">
        <v>0</v>
      </c>
      <c r="P259" s="136">
        <f t="shared" si="32"/>
        <v>0</v>
      </c>
      <c r="Q259" s="137">
        <v>566753.4</v>
      </c>
      <c r="R259" s="137">
        <v>0</v>
      </c>
      <c r="S259" s="137">
        <v>0</v>
      </c>
      <c r="T259" s="137">
        <v>0</v>
      </c>
      <c r="U259" s="137">
        <f t="shared" si="33"/>
        <v>566753.4</v>
      </c>
      <c r="V259" s="137">
        <f t="shared" si="34"/>
        <v>566753.4</v>
      </c>
      <c r="W259" s="136">
        <v>0</v>
      </c>
      <c r="X259" s="136">
        <f t="shared" si="35"/>
        <v>566753.4</v>
      </c>
      <c r="Y259" s="137">
        <v>0</v>
      </c>
      <c r="Z259" s="136">
        <f t="shared" si="36"/>
        <v>566753.4</v>
      </c>
    </row>
    <row r="260" spans="1:26" ht="12.75" hidden="1" outlineLevel="1">
      <c r="A260" s="136" t="s">
        <v>232</v>
      </c>
      <c r="C260" s="137" t="s">
        <v>233</v>
      </c>
      <c r="D260" s="137" t="s">
        <v>234</v>
      </c>
      <c r="E260" s="136">
        <v>0</v>
      </c>
      <c r="F260" s="136">
        <v>0</v>
      </c>
      <c r="G260" s="137">
        <f t="shared" si="30"/>
        <v>0</v>
      </c>
      <c r="H260" s="136">
        <v>0</v>
      </c>
      <c r="I260" s="136">
        <v>0</v>
      </c>
      <c r="J260" s="136">
        <v>0</v>
      </c>
      <c r="K260" s="136">
        <v>0</v>
      </c>
      <c r="L260" s="136">
        <f t="shared" si="31"/>
        <v>0</v>
      </c>
      <c r="M260" s="136">
        <v>0</v>
      </c>
      <c r="N260" s="136">
        <v>0</v>
      </c>
      <c r="O260" s="136">
        <v>0</v>
      </c>
      <c r="P260" s="136">
        <f t="shared" si="32"/>
        <v>0</v>
      </c>
      <c r="Q260" s="137">
        <v>60037.31</v>
      </c>
      <c r="R260" s="137">
        <v>0</v>
      </c>
      <c r="S260" s="137">
        <v>0</v>
      </c>
      <c r="T260" s="137">
        <v>0</v>
      </c>
      <c r="U260" s="137">
        <f t="shared" si="33"/>
        <v>60037.31</v>
      </c>
      <c r="V260" s="137">
        <f t="shared" si="34"/>
        <v>60037.31</v>
      </c>
      <c r="W260" s="136">
        <v>0</v>
      </c>
      <c r="X260" s="136">
        <f t="shared" si="35"/>
        <v>60037.31</v>
      </c>
      <c r="Y260" s="137">
        <v>0</v>
      </c>
      <c r="Z260" s="136">
        <f t="shared" si="36"/>
        <v>60037.31</v>
      </c>
    </row>
    <row r="261" spans="1:26" ht="12.75" hidden="1" outlineLevel="1">
      <c r="A261" s="136" t="s">
        <v>235</v>
      </c>
      <c r="C261" s="137" t="s">
        <v>236</v>
      </c>
      <c r="D261" s="137" t="s">
        <v>237</v>
      </c>
      <c r="E261" s="136">
        <v>0</v>
      </c>
      <c r="F261" s="136">
        <v>0</v>
      </c>
      <c r="G261" s="137">
        <f t="shared" si="30"/>
        <v>0</v>
      </c>
      <c r="H261" s="136">
        <v>0</v>
      </c>
      <c r="I261" s="136">
        <v>0</v>
      </c>
      <c r="J261" s="136">
        <v>0</v>
      </c>
      <c r="K261" s="136">
        <v>0</v>
      </c>
      <c r="L261" s="136">
        <f t="shared" si="31"/>
        <v>0</v>
      </c>
      <c r="M261" s="136">
        <v>0</v>
      </c>
      <c r="N261" s="136">
        <v>0</v>
      </c>
      <c r="O261" s="136">
        <v>0</v>
      </c>
      <c r="P261" s="136">
        <f t="shared" si="32"/>
        <v>0</v>
      </c>
      <c r="Q261" s="137">
        <v>208163.69</v>
      </c>
      <c r="R261" s="137">
        <v>0</v>
      </c>
      <c r="S261" s="137">
        <v>0</v>
      </c>
      <c r="T261" s="137">
        <v>0</v>
      </c>
      <c r="U261" s="137">
        <f t="shared" si="33"/>
        <v>208163.69</v>
      </c>
      <c r="V261" s="137">
        <f t="shared" si="34"/>
        <v>208163.69</v>
      </c>
      <c r="W261" s="136">
        <v>0</v>
      </c>
      <c r="X261" s="136">
        <f t="shared" si="35"/>
        <v>208163.69</v>
      </c>
      <c r="Y261" s="137">
        <v>0</v>
      </c>
      <c r="Z261" s="136">
        <f t="shared" si="36"/>
        <v>208163.69</v>
      </c>
    </row>
    <row r="262" spans="1:26" ht="12.75" hidden="1" outlineLevel="1">
      <c r="A262" s="136" t="s">
        <v>238</v>
      </c>
      <c r="C262" s="137" t="s">
        <v>239</v>
      </c>
      <c r="D262" s="137" t="s">
        <v>240</v>
      </c>
      <c r="E262" s="136">
        <v>0</v>
      </c>
      <c r="F262" s="136">
        <v>0</v>
      </c>
      <c r="G262" s="137">
        <f t="shared" si="30"/>
        <v>0</v>
      </c>
      <c r="H262" s="136">
        <v>0</v>
      </c>
      <c r="I262" s="136">
        <v>0</v>
      </c>
      <c r="J262" s="136">
        <v>0</v>
      </c>
      <c r="K262" s="136">
        <v>0</v>
      </c>
      <c r="L262" s="136">
        <f t="shared" si="31"/>
        <v>0</v>
      </c>
      <c r="M262" s="136">
        <v>0</v>
      </c>
      <c r="N262" s="136">
        <v>0</v>
      </c>
      <c r="O262" s="136">
        <v>0</v>
      </c>
      <c r="P262" s="136">
        <f t="shared" si="32"/>
        <v>0</v>
      </c>
      <c r="Q262" s="137">
        <v>3462676.17</v>
      </c>
      <c r="R262" s="137">
        <v>0</v>
      </c>
      <c r="S262" s="137">
        <v>0</v>
      </c>
      <c r="T262" s="137">
        <v>0</v>
      </c>
      <c r="U262" s="137">
        <f t="shared" si="33"/>
        <v>3462676.17</v>
      </c>
      <c r="V262" s="137">
        <f t="shared" si="34"/>
        <v>3462676.17</v>
      </c>
      <c r="W262" s="136">
        <v>0</v>
      </c>
      <c r="X262" s="136">
        <f t="shared" si="35"/>
        <v>3462676.17</v>
      </c>
      <c r="Y262" s="137">
        <v>0</v>
      </c>
      <c r="Z262" s="136">
        <f t="shared" si="36"/>
        <v>3462676.17</v>
      </c>
    </row>
    <row r="263" spans="1:26" ht="12.75" hidden="1" outlineLevel="1">
      <c r="A263" s="136" t="s">
        <v>241</v>
      </c>
      <c r="C263" s="137" t="s">
        <v>242</v>
      </c>
      <c r="D263" s="137" t="s">
        <v>243</v>
      </c>
      <c r="E263" s="136">
        <v>0</v>
      </c>
      <c r="F263" s="136">
        <v>0</v>
      </c>
      <c r="G263" s="137">
        <f t="shared" si="30"/>
        <v>0</v>
      </c>
      <c r="H263" s="136">
        <v>0</v>
      </c>
      <c r="I263" s="136">
        <v>0</v>
      </c>
      <c r="J263" s="136">
        <v>0</v>
      </c>
      <c r="K263" s="136">
        <v>0</v>
      </c>
      <c r="L263" s="136">
        <f t="shared" si="31"/>
        <v>0</v>
      </c>
      <c r="M263" s="136">
        <v>0</v>
      </c>
      <c r="N263" s="136">
        <v>0</v>
      </c>
      <c r="O263" s="136">
        <v>0</v>
      </c>
      <c r="P263" s="136">
        <f t="shared" si="32"/>
        <v>0</v>
      </c>
      <c r="Q263" s="137">
        <v>2207784.57</v>
      </c>
      <c r="R263" s="137">
        <v>0</v>
      </c>
      <c r="S263" s="137">
        <v>0</v>
      </c>
      <c r="T263" s="137">
        <v>0</v>
      </c>
      <c r="U263" s="137">
        <f t="shared" si="33"/>
        <v>2207784.57</v>
      </c>
      <c r="V263" s="137">
        <f t="shared" si="34"/>
        <v>2207784.57</v>
      </c>
      <c r="W263" s="136">
        <v>0</v>
      </c>
      <c r="X263" s="136">
        <f t="shared" si="35"/>
        <v>2207784.57</v>
      </c>
      <c r="Y263" s="137">
        <v>0</v>
      </c>
      <c r="Z263" s="136">
        <f t="shared" si="36"/>
        <v>2207784.57</v>
      </c>
    </row>
    <row r="264" spans="1:26" ht="12.75" hidden="1" outlineLevel="1">
      <c r="A264" s="136" t="s">
        <v>244</v>
      </c>
      <c r="C264" s="137" t="s">
        <v>245</v>
      </c>
      <c r="D264" s="137" t="s">
        <v>246</v>
      </c>
      <c r="E264" s="136">
        <v>0</v>
      </c>
      <c r="F264" s="136">
        <v>0</v>
      </c>
      <c r="G264" s="137">
        <f t="shared" si="30"/>
        <v>0</v>
      </c>
      <c r="H264" s="136">
        <v>0</v>
      </c>
      <c r="I264" s="136">
        <v>0</v>
      </c>
      <c r="J264" s="136">
        <v>0</v>
      </c>
      <c r="K264" s="136">
        <v>0</v>
      </c>
      <c r="L264" s="136">
        <f t="shared" si="31"/>
        <v>0</v>
      </c>
      <c r="M264" s="136">
        <v>0</v>
      </c>
      <c r="N264" s="136">
        <v>0</v>
      </c>
      <c r="O264" s="136">
        <v>0</v>
      </c>
      <c r="P264" s="136">
        <f t="shared" si="32"/>
        <v>0</v>
      </c>
      <c r="Q264" s="137">
        <v>1265235.66</v>
      </c>
      <c r="R264" s="137">
        <v>0</v>
      </c>
      <c r="S264" s="137">
        <v>0</v>
      </c>
      <c r="T264" s="137">
        <v>0</v>
      </c>
      <c r="U264" s="137">
        <f t="shared" si="33"/>
        <v>1265235.66</v>
      </c>
      <c r="V264" s="137">
        <f t="shared" si="34"/>
        <v>1265235.66</v>
      </c>
      <c r="W264" s="136">
        <v>0</v>
      </c>
      <c r="X264" s="136">
        <f t="shared" si="35"/>
        <v>1265235.66</v>
      </c>
      <c r="Y264" s="137">
        <v>0</v>
      </c>
      <c r="Z264" s="136">
        <f t="shared" si="36"/>
        <v>1265235.66</v>
      </c>
    </row>
    <row r="265" spans="1:26" ht="12.75" hidden="1" outlineLevel="1">
      <c r="A265" s="136" t="s">
        <v>247</v>
      </c>
      <c r="C265" s="137" t="s">
        <v>1024</v>
      </c>
      <c r="D265" s="137" t="s">
        <v>248</v>
      </c>
      <c r="E265" s="136">
        <v>0</v>
      </c>
      <c r="F265" s="136">
        <v>0</v>
      </c>
      <c r="G265" s="137">
        <f t="shared" si="30"/>
        <v>0</v>
      </c>
      <c r="H265" s="136">
        <v>0</v>
      </c>
      <c r="I265" s="136">
        <v>0</v>
      </c>
      <c r="J265" s="136">
        <v>0</v>
      </c>
      <c r="K265" s="136">
        <v>0</v>
      </c>
      <c r="L265" s="136">
        <f t="shared" si="31"/>
        <v>0</v>
      </c>
      <c r="M265" s="136">
        <v>0</v>
      </c>
      <c r="N265" s="136">
        <v>0</v>
      </c>
      <c r="O265" s="136">
        <v>0</v>
      </c>
      <c r="P265" s="136">
        <f t="shared" si="32"/>
        <v>0</v>
      </c>
      <c r="Q265" s="137">
        <v>1020000</v>
      </c>
      <c r="R265" s="137">
        <v>0</v>
      </c>
      <c r="S265" s="137">
        <v>0</v>
      </c>
      <c r="T265" s="137">
        <v>0</v>
      </c>
      <c r="U265" s="137">
        <f t="shared" si="33"/>
        <v>1020000</v>
      </c>
      <c r="V265" s="137">
        <f t="shared" si="34"/>
        <v>1020000</v>
      </c>
      <c r="W265" s="136">
        <v>0</v>
      </c>
      <c r="X265" s="136">
        <f t="shared" si="35"/>
        <v>1020000</v>
      </c>
      <c r="Y265" s="137">
        <v>0</v>
      </c>
      <c r="Z265" s="136">
        <f t="shared" si="36"/>
        <v>1020000</v>
      </c>
    </row>
    <row r="266" spans="1:26" ht="12.75" hidden="1" outlineLevel="1">
      <c r="A266" s="136" t="s">
        <v>249</v>
      </c>
      <c r="C266" s="137" t="s">
        <v>250</v>
      </c>
      <c r="D266" s="137" t="s">
        <v>251</v>
      </c>
      <c r="E266" s="136">
        <v>0</v>
      </c>
      <c r="F266" s="136">
        <v>0</v>
      </c>
      <c r="G266" s="137">
        <f t="shared" si="30"/>
        <v>0</v>
      </c>
      <c r="H266" s="136">
        <v>0</v>
      </c>
      <c r="I266" s="136">
        <v>0</v>
      </c>
      <c r="J266" s="136">
        <v>0</v>
      </c>
      <c r="K266" s="136">
        <v>0</v>
      </c>
      <c r="L266" s="136">
        <f t="shared" si="31"/>
        <v>0</v>
      </c>
      <c r="M266" s="136">
        <v>0</v>
      </c>
      <c r="N266" s="136">
        <v>0</v>
      </c>
      <c r="O266" s="136">
        <v>0</v>
      </c>
      <c r="P266" s="136">
        <f t="shared" si="32"/>
        <v>0</v>
      </c>
      <c r="Q266" s="137">
        <v>8861562.96</v>
      </c>
      <c r="R266" s="137">
        <v>0</v>
      </c>
      <c r="S266" s="137">
        <v>0</v>
      </c>
      <c r="T266" s="137">
        <v>0</v>
      </c>
      <c r="U266" s="137">
        <f t="shared" si="33"/>
        <v>8861562.96</v>
      </c>
      <c r="V266" s="137">
        <f t="shared" si="34"/>
        <v>8861562.96</v>
      </c>
      <c r="W266" s="136">
        <v>0</v>
      </c>
      <c r="X266" s="136">
        <f t="shared" si="35"/>
        <v>8861562.96</v>
      </c>
      <c r="Y266" s="137">
        <v>0</v>
      </c>
      <c r="Z266" s="136">
        <f t="shared" si="36"/>
        <v>8861562.96</v>
      </c>
    </row>
    <row r="267" spans="1:26" ht="12.75" hidden="1" outlineLevel="1">
      <c r="A267" s="136" t="s">
        <v>252</v>
      </c>
      <c r="C267" s="137" t="s">
        <v>253</v>
      </c>
      <c r="D267" s="137" t="s">
        <v>254</v>
      </c>
      <c r="E267" s="136">
        <v>0</v>
      </c>
      <c r="F267" s="136">
        <v>0</v>
      </c>
      <c r="G267" s="137">
        <f t="shared" si="30"/>
        <v>0</v>
      </c>
      <c r="H267" s="136">
        <v>0</v>
      </c>
      <c r="I267" s="136">
        <v>0</v>
      </c>
      <c r="J267" s="136">
        <v>0</v>
      </c>
      <c r="K267" s="136">
        <v>0</v>
      </c>
      <c r="L267" s="136">
        <f t="shared" si="31"/>
        <v>0</v>
      </c>
      <c r="M267" s="136">
        <v>0</v>
      </c>
      <c r="N267" s="136">
        <v>0</v>
      </c>
      <c r="O267" s="136">
        <v>0</v>
      </c>
      <c r="P267" s="136">
        <f t="shared" si="32"/>
        <v>0</v>
      </c>
      <c r="Q267" s="137">
        <v>180149.97</v>
      </c>
      <c r="R267" s="137">
        <v>0</v>
      </c>
      <c r="S267" s="137">
        <v>0</v>
      </c>
      <c r="T267" s="137">
        <v>0</v>
      </c>
      <c r="U267" s="137">
        <f t="shared" si="33"/>
        <v>180149.97</v>
      </c>
      <c r="V267" s="137">
        <f t="shared" si="34"/>
        <v>180149.97</v>
      </c>
      <c r="W267" s="136">
        <v>0</v>
      </c>
      <c r="X267" s="136">
        <f t="shared" si="35"/>
        <v>180149.97</v>
      </c>
      <c r="Y267" s="137">
        <v>0</v>
      </c>
      <c r="Z267" s="136">
        <f t="shared" si="36"/>
        <v>180149.97</v>
      </c>
    </row>
    <row r="268" spans="1:27" ht="12.75" collapsed="1">
      <c r="A268" s="175" t="s">
        <v>255</v>
      </c>
      <c r="B268" s="176"/>
      <c r="C268" s="175" t="s">
        <v>256</v>
      </c>
      <c r="D268" s="177"/>
      <c r="E268" s="156">
        <v>0</v>
      </c>
      <c r="F268" s="156">
        <v>0</v>
      </c>
      <c r="G268" s="179">
        <f t="shared" si="30"/>
        <v>0</v>
      </c>
      <c r="H268" s="179">
        <v>98926.94</v>
      </c>
      <c r="I268" s="179">
        <v>0</v>
      </c>
      <c r="J268" s="179">
        <v>0</v>
      </c>
      <c r="K268" s="179">
        <v>0</v>
      </c>
      <c r="L268" s="179">
        <f t="shared" si="31"/>
        <v>0</v>
      </c>
      <c r="M268" s="179">
        <v>0</v>
      </c>
      <c r="N268" s="179">
        <v>0</v>
      </c>
      <c r="O268" s="179">
        <v>0</v>
      </c>
      <c r="P268" s="179">
        <f t="shared" si="32"/>
        <v>0</v>
      </c>
      <c r="Q268" s="179">
        <v>40943281.81999999</v>
      </c>
      <c r="R268" s="179">
        <v>0</v>
      </c>
      <c r="S268" s="179">
        <v>0</v>
      </c>
      <c r="T268" s="179">
        <v>-41042208.78</v>
      </c>
      <c r="U268" s="179">
        <f t="shared" si="33"/>
        <v>-98926.96000000834</v>
      </c>
      <c r="V268" s="179">
        <v>0</v>
      </c>
      <c r="W268" s="179">
        <v>0</v>
      </c>
      <c r="X268" s="179">
        <f t="shared" si="35"/>
        <v>0</v>
      </c>
      <c r="Y268" s="179">
        <v>0</v>
      </c>
      <c r="Z268" s="179">
        <f t="shared" si="36"/>
        <v>0</v>
      </c>
      <c r="AA268" s="175"/>
    </row>
    <row r="269" spans="1:26" ht="12.75" hidden="1" outlineLevel="1">
      <c r="A269" s="136" t="s">
        <v>257</v>
      </c>
      <c r="C269" s="137" t="s">
        <v>258</v>
      </c>
      <c r="D269" s="137" t="s">
        <v>259</v>
      </c>
      <c r="E269" s="136">
        <v>0</v>
      </c>
      <c r="F269" s="136">
        <v>0</v>
      </c>
      <c r="G269" s="137">
        <f t="shared" si="30"/>
        <v>0</v>
      </c>
      <c r="H269" s="136">
        <v>0</v>
      </c>
      <c r="I269" s="136">
        <v>0</v>
      </c>
      <c r="J269" s="136">
        <v>0</v>
      </c>
      <c r="K269" s="136">
        <v>0</v>
      </c>
      <c r="L269" s="136">
        <f t="shared" si="31"/>
        <v>0</v>
      </c>
      <c r="M269" s="136">
        <v>0</v>
      </c>
      <c r="N269" s="136">
        <v>0</v>
      </c>
      <c r="O269" s="136">
        <v>0</v>
      </c>
      <c r="P269" s="136">
        <f t="shared" si="32"/>
        <v>0</v>
      </c>
      <c r="Q269" s="137">
        <v>0</v>
      </c>
      <c r="R269" s="137">
        <v>0</v>
      </c>
      <c r="S269" s="137">
        <v>0</v>
      </c>
      <c r="T269" s="137">
        <v>8723736.99</v>
      </c>
      <c r="U269" s="137">
        <f t="shared" si="33"/>
        <v>8723736.99</v>
      </c>
      <c r="V269" s="137">
        <f>G269+H269+L269+P269+U269</f>
        <v>8723736.99</v>
      </c>
      <c r="W269" s="136">
        <v>0</v>
      </c>
      <c r="X269" s="136">
        <f t="shared" si="35"/>
        <v>8723736.99</v>
      </c>
      <c r="Y269" s="137">
        <v>0</v>
      </c>
      <c r="Z269" s="136">
        <f t="shared" si="36"/>
        <v>8723736.99</v>
      </c>
    </row>
    <row r="270" spans="1:26" ht="12.75" hidden="1" outlineLevel="1">
      <c r="A270" s="136" t="s">
        <v>260</v>
      </c>
      <c r="C270" s="137" t="s">
        <v>261</v>
      </c>
      <c r="D270" s="137" t="s">
        <v>262</v>
      </c>
      <c r="E270" s="136">
        <v>0</v>
      </c>
      <c r="F270" s="136">
        <v>0</v>
      </c>
      <c r="G270" s="137">
        <f t="shared" si="30"/>
        <v>0</v>
      </c>
      <c r="H270" s="136">
        <v>0</v>
      </c>
      <c r="I270" s="136">
        <v>0</v>
      </c>
      <c r="J270" s="136">
        <v>0</v>
      </c>
      <c r="K270" s="136">
        <v>0</v>
      </c>
      <c r="L270" s="136">
        <f t="shared" si="31"/>
        <v>0</v>
      </c>
      <c r="M270" s="136">
        <v>0</v>
      </c>
      <c r="N270" s="136">
        <v>0</v>
      </c>
      <c r="O270" s="136">
        <v>0</v>
      </c>
      <c r="P270" s="136">
        <f t="shared" si="32"/>
        <v>0</v>
      </c>
      <c r="Q270" s="137">
        <v>0</v>
      </c>
      <c r="R270" s="137">
        <v>0</v>
      </c>
      <c r="S270" s="137">
        <v>0</v>
      </c>
      <c r="T270" s="137">
        <v>20718767.13</v>
      </c>
      <c r="U270" s="137">
        <f t="shared" si="33"/>
        <v>20718767.13</v>
      </c>
      <c r="V270" s="137">
        <f>G270+H270+L270+P270+U270</f>
        <v>20718767.13</v>
      </c>
      <c r="W270" s="136">
        <v>0</v>
      </c>
      <c r="X270" s="136">
        <f t="shared" si="35"/>
        <v>20718767.13</v>
      </c>
      <c r="Y270" s="137">
        <v>0</v>
      </c>
      <c r="Z270" s="136">
        <f t="shared" si="36"/>
        <v>20718767.13</v>
      </c>
    </row>
    <row r="271" spans="1:26" ht="12.75" hidden="1" outlineLevel="1">
      <c r="A271" s="136" t="s">
        <v>263</v>
      </c>
      <c r="C271" s="137" t="s">
        <v>264</v>
      </c>
      <c r="D271" s="137" t="s">
        <v>265</v>
      </c>
      <c r="E271" s="136">
        <v>0</v>
      </c>
      <c r="F271" s="136">
        <v>0</v>
      </c>
      <c r="G271" s="137">
        <f t="shared" si="30"/>
        <v>0</v>
      </c>
      <c r="H271" s="136">
        <v>0</v>
      </c>
      <c r="I271" s="136">
        <v>0</v>
      </c>
      <c r="J271" s="136">
        <v>0</v>
      </c>
      <c r="K271" s="136">
        <v>0</v>
      </c>
      <c r="L271" s="136">
        <f t="shared" si="31"/>
        <v>0</v>
      </c>
      <c r="M271" s="136">
        <v>0</v>
      </c>
      <c r="N271" s="136">
        <v>0</v>
      </c>
      <c r="O271" s="136">
        <v>0</v>
      </c>
      <c r="P271" s="136">
        <f t="shared" si="32"/>
        <v>0</v>
      </c>
      <c r="Q271" s="137">
        <v>0</v>
      </c>
      <c r="R271" s="137">
        <v>0</v>
      </c>
      <c r="S271" s="137">
        <v>0</v>
      </c>
      <c r="T271" s="137">
        <v>127319.33</v>
      </c>
      <c r="U271" s="137">
        <f t="shared" si="33"/>
        <v>127319.33</v>
      </c>
      <c r="V271" s="137">
        <f>G271+H271+L271+P271+U271</f>
        <v>127319.33</v>
      </c>
      <c r="W271" s="136">
        <v>0</v>
      </c>
      <c r="X271" s="136">
        <f t="shared" si="35"/>
        <v>127319.33</v>
      </c>
      <c r="Y271" s="137">
        <v>0</v>
      </c>
      <c r="Z271" s="136">
        <f t="shared" si="36"/>
        <v>127319.33</v>
      </c>
    </row>
    <row r="272" spans="1:27" ht="12.75" collapsed="1">
      <c r="A272" s="175" t="s">
        <v>266</v>
      </c>
      <c r="B272" s="176"/>
      <c r="C272" s="175" t="s">
        <v>720</v>
      </c>
      <c r="D272" s="177"/>
      <c r="E272" s="156">
        <v>0</v>
      </c>
      <c r="F272" s="156">
        <v>0</v>
      </c>
      <c r="G272" s="179">
        <f t="shared" si="30"/>
        <v>0</v>
      </c>
      <c r="H272" s="179">
        <v>0</v>
      </c>
      <c r="I272" s="179">
        <v>0</v>
      </c>
      <c r="J272" s="179">
        <v>0</v>
      </c>
      <c r="K272" s="179">
        <v>0</v>
      </c>
      <c r="L272" s="179">
        <f t="shared" si="31"/>
        <v>0</v>
      </c>
      <c r="M272" s="179">
        <v>0</v>
      </c>
      <c r="N272" s="179">
        <v>0</v>
      </c>
      <c r="O272" s="179">
        <v>0</v>
      </c>
      <c r="P272" s="179">
        <f t="shared" si="32"/>
        <v>0</v>
      </c>
      <c r="Q272" s="179">
        <v>0</v>
      </c>
      <c r="R272" s="179">
        <v>0</v>
      </c>
      <c r="S272" s="179">
        <v>0</v>
      </c>
      <c r="T272" s="179">
        <v>29569823.449999996</v>
      </c>
      <c r="U272" s="179">
        <f t="shared" si="33"/>
        <v>29569823.449999996</v>
      </c>
      <c r="V272" s="179">
        <f>G272+H272+L272+P272+U272</f>
        <v>29569823.449999996</v>
      </c>
      <c r="W272" s="179">
        <v>0</v>
      </c>
      <c r="X272" s="179">
        <f t="shared" si="35"/>
        <v>29569823.449999996</v>
      </c>
      <c r="Y272" s="179">
        <v>0</v>
      </c>
      <c r="Z272" s="179">
        <f t="shared" si="36"/>
        <v>29569823.449999996</v>
      </c>
      <c r="AA272" s="175"/>
    </row>
    <row r="273" spans="1:27" ht="15.75">
      <c r="A273" s="180"/>
      <c r="B273" s="181"/>
      <c r="C273" s="174" t="s">
        <v>267</v>
      </c>
      <c r="D273" s="65"/>
      <c r="E273" s="117">
        <f aca="true" t="shared" si="37" ref="E273:Z273">E49+E68+E248+E249+E272+E268</f>
        <v>2.199999999998545</v>
      </c>
      <c r="F273" s="117">
        <f t="shared" si="37"/>
        <v>465150230.334</v>
      </c>
      <c r="G273" s="183">
        <f t="shared" si="37"/>
        <v>465150232.534</v>
      </c>
      <c r="H273" s="183">
        <f t="shared" si="37"/>
        <v>3419419.412</v>
      </c>
      <c r="I273" s="183">
        <f t="shared" si="37"/>
        <v>0</v>
      </c>
      <c r="J273" s="183">
        <f t="shared" si="37"/>
        <v>0</v>
      </c>
      <c r="K273" s="183">
        <f t="shared" si="37"/>
        <v>0</v>
      </c>
      <c r="L273" s="183">
        <f t="shared" si="37"/>
        <v>0</v>
      </c>
      <c r="M273" s="183">
        <f t="shared" si="37"/>
        <v>0</v>
      </c>
      <c r="N273" s="183">
        <f t="shared" si="37"/>
        <v>0</v>
      </c>
      <c r="O273" s="183">
        <f t="shared" si="37"/>
        <v>0</v>
      </c>
      <c r="P273" s="183">
        <f t="shared" si="37"/>
        <v>0</v>
      </c>
      <c r="Q273" s="183">
        <f t="shared" si="37"/>
        <v>40947103.489999995</v>
      </c>
      <c r="R273" s="183">
        <f t="shared" si="37"/>
        <v>0</v>
      </c>
      <c r="S273" s="183">
        <f t="shared" si="37"/>
        <v>-2155970.8</v>
      </c>
      <c r="T273" s="183">
        <f t="shared" si="37"/>
        <v>-7454450.910000004</v>
      </c>
      <c r="U273" s="183">
        <f t="shared" si="37"/>
        <v>31336681.779999986</v>
      </c>
      <c r="V273" s="183">
        <f t="shared" si="37"/>
        <v>499906333.746</v>
      </c>
      <c r="W273" s="183">
        <f t="shared" si="37"/>
        <v>0</v>
      </c>
      <c r="X273" s="183">
        <f t="shared" si="37"/>
        <v>499906333.746</v>
      </c>
      <c r="Y273" s="183">
        <f t="shared" si="37"/>
        <v>0</v>
      </c>
      <c r="Z273" s="183">
        <f t="shared" si="37"/>
        <v>499906333.746</v>
      </c>
      <c r="AA273" s="173"/>
    </row>
    <row r="274" spans="2:26" ht="12.75">
      <c r="B274" s="181"/>
      <c r="C274" s="182"/>
      <c r="D274" s="76"/>
      <c r="E274" s="156"/>
      <c r="F274" s="156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1:27" ht="15.75">
      <c r="A275" s="180"/>
      <c r="B275" s="181" t="s">
        <v>268</v>
      </c>
      <c r="C275" s="182"/>
      <c r="D275" s="76"/>
      <c r="E275" s="117">
        <f aca="true" t="shared" si="38" ref="E275:Z275">E30-E273</f>
        <v>-2.199999999998545</v>
      </c>
      <c r="F275" s="117">
        <f t="shared" si="38"/>
        <v>52469441.45600003</v>
      </c>
      <c r="G275" s="183">
        <f t="shared" si="38"/>
        <v>52469439.25600004</v>
      </c>
      <c r="H275" s="183">
        <f t="shared" si="38"/>
        <v>-3242039.472</v>
      </c>
      <c r="I275" s="183">
        <f t="shared" si="38"/>
        <v>0</v>
      </c>
      <c r="J275" s="183">
        <f t="shared" si="38"/>
        <v>0</v>
      </c>
      <c r="K275" s="183">
        <f t="shared" si="38"/>
        <v>0</v>
      </c>
      <c r="L275" s="183">
        <f t="shared" si="38"/>
        <v>0</v>
      </c>
      <c r="M275" s="183">
        <f t="shared" si="38"/>
        <v>0</v>
      </c>
      <c r="N275" s="183">
        <f t="shared" si="38"/>
        <v>0</v>
      </c>
      <c r="O275" s="183">
        <f t="shared" si="38"/>
        <v>0</v>
      </c>
      <c r="P275" s="183">
        <f t="shared" si="38"/>
        <v>0</v>
      </c>
      <c r="Q275" s="183">
        <f t="shared" si="38"/>
        <v>-40947103.489999995</v>
      </c>
      <c r="R275" s="183">
        <f t="shared" si="38"/>
        <v>0</v>
      </c>
      <c r="S275" s="183">
        <f t="shared" si="38"/>
        <v>2155970.8</v>
      </c>
      <c r="T275" s="183">
        <f t="shared" si="38"/>
        <v>7454450.910000004</v>
      </c>
      <c r="U275" s="183">
        <f t="shared" si="38"/>
        <v>-31336681.779999986</v>
      </c>
      <c r="V275" s="183">
        <f t="shared" si="38"/>
        <v>17890717.984000027</v>
      </c>
      <c r="W275" s="183">
        <f t="shared" si="38"/>
        <v>0</v>
      </c>
      <c r="X275" s="183">
        <f t="shared" si="38"/>
        <v>17890717.984000027</v>
      </c>
      <c r="Y275" s="183">
        <f t="shared" si="38"/>
        <v>0</v>
      </c>
      <c r="Z275" s="183">
        <f t="shared" si="38"/>
        <v>17890717.984000027</v>
      </c>
      <c r="AA275" s="173"/>
    </row>
    <row r="276" spans="2:26" ht="12.75">
      <c r="B276" s="176"/>
      <c r="C276" s="175"/>
      <c r="D276" s="177"/>
      <c r="E276" s="156"/>
      <c r="F276" s="156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1:27" ht="12.75">
      <c r="A277" s="175" t="s">
        <v>666</v>
      </c>
      <c r="B277" s="176"/>
      <c r="C277" s="175" t="s">
        <v>721</v>
      </c>
      <c r="D277" s="177"/>
      <c r="E277" s="156">
        <v>0</v>
      </c>
      <c r="F277" s="156">
        <v>22554583</v>
      </c>
      <c r="G277" s="179">
        <f>E277+F277</f>
        <v>22554583</v>
      </c>
      <c r="H277" s="179">
        <v>0</v>
      </c>
      <c r="I277" s="179">
        <v>0</v>
      </c>
      <c r="J277" s="179">
        <v>0</v>
      </c>
      <c r="K277" s="179">
        <v>0</v>
      </c>
      <c r="L277" s="179">
        <f>J277+I277+K277</f>
        <v>0</v>
      </c>
      <c r="M277" s="179">
        <v>0</v>
      </c>
      <c r="N277" s="179">
        <v>0</v>
      </c>
      <c r="O277" s="179">
        <v>0</v>
      </c>
      <c r="P277" s="179">
        <f>M277+N277+O277</f>
        <v>0</v>
      </c>
      <c r="Q277" s="179">
        <v>0</v>
      </c>
      <c r="R277" s="179">
        <v>0</v>
      </c>
      <c r="S277" s="179">
        <v>0</v>
      </c>
      <c r="T277" s="179">
        <v>0</v>
      </c>
      <c r="U277" s="179">
        <f>Q277+R277+S277+T277</f>
        <v>0</v>
      </c>
      <c r="V277" s="179">
        <f>G277+H277+L277+P277+U277</f>
        <v>22554583</v>
      </c>
      <c r="W277" s="179">
        <v>0</v>
      </c>
      <c r="X277" s="179">
        <f>V277+W277</f>
        <v>22554583</v>
      </c>
      <c r="Y277" s="179">
        <v>0</v>
      </c>
      <c r="Z277" s="179">
        <f>X277+Y277</f>
        <v>22554583</v>
      </c>
      <c r="AA277" s="175"/>
    </row>
    <row r="278" spans="2:26" ht="12.75">
      <c r="B278" s="176"/>
      <c r="C278" s="175"/>
      <c r="D278" s="177"/>
      <c r="E278" s="156"/>
      <c r="F278" s="156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1:27" ht="15">
      <c r="A279" s="173"/>
      <c r="B279" s="181" t="s">
        <v>269</v>
      </c>
      <c r="C279" s="182"/>
      <c r="D279" s="177"/>
      <c r="E279" s="156"/>
      <c r="F279" s="156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3"/>
    </row>
    <row r="280" spans="1:27" ht="15.75">
      <c r="A280" s="180"/>
      <c r="B280" s="181" t="s">
        <v>270</v>
      </c>
      <c r="C280" s="182"/>
      <c r="D280" s="76"/>
      <c r="E280" s="117">
        <f aca="true" t="shared" si="39" ref="E280:Z280">E275+E277</f>
        <v>-2.199999999998545</v>
      </c>
      <c r="F280" s="117">
        <f t="shared" si="39"/>
        <v>75024024.45600003</v>
      </c>
      <c r="G280" s="183">
        <f t="shared" si="39"/>
        <v>75024022.25600004</v>
      </c>
      <c r="H280" s="183">
        <f t="shared" si="39"/>
        <v>-3242039.472</v>
      </c>
      <c r="I280" s="183">
        <f t="shared" si="39"/>
        <v>0</v>
      </c>
      <c r="J280" s="183">
        <f t="shared" si="39"/>
        <v>0</v>
      </c>
      <c r="K280" s="183">
        <f t="shared" si="39"/>
        <v>0</v>
      </c>
      <c r="L280" s="183">
        <f t="shared" si="39"/>
        <v>0</v>
      </c>
      <c r="M280" s="183">
        <f t="shared" si="39"/>
        <v>0</v>
      </c>
      <c r="N280" s="183">
        <f t="shared" si="39"/>
        <v>0</v>
      </c>
      <c r="O280" s="183">
        <f t="shared" si="39"/>
        <v>0</v>
      </c>
      <c r="P280" s="183">
        <f t="shared" si="39"/>
        <v>0</v>
      </c>
      <c r="Q280" s="183">
        <f t="shared" si="39"/>
        <v>-40947103.489999995</v>
      </c>
      <c r="R280" s="183">
        <f t="shared" si="39"/>
        <v>0</v>
      </c>
      <c r="S280" s="183">
        <f t="shared" si="39"/>
        <v>2155970.8</v>
      </c>
      <c r="T280" s="183">
        <f t="shared" si="39"/>
        <v>7454450.910000004</v>
      </c>
      <c r="U280" s="183">
        <f t="shared" si="39"/>
        <v>-31336681.779999986</v>
      </c>
      <c r="V280" s="183">
        <f t="shared" si="39"/>
        <v>40445300.98400003</v>
      </c>
      <c r="W280" s="183">
        <f t="shared" si="39"/>
        <v>0</v>
      </c>
      <c r="X280" s="183">
        <f t="shared" si="39"/>
        <v>40445300.98400003</v>
      </c>
      <c r="Y280" s="183">
        <f t="shared" si="39"/>
        <v>0</v>
      </c>
      <c r="Z280" s="183">
        <f t="shared" si="39"/>
        <v>40445300.98400003</v>
      </c>
      <c r="AA280" s="173"/>
    </row>
    <row r="281" spans="2:26" ht="12.75">
      <c r="B281" s="176"/>
      <c r="C281" s="175"/>
      <c r="D281" s="177"/>
      <c r="E281" s="156"/>
      <c r="F281" s="156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1:27" ht="15">
      <c r="A282" s="173"/>
      <c r="B282" s="181" t="s">
        <v>722</v>
      </c>
      <c r="C282" s="182"/>
      <c r="D282" s="76"/>
      <c r="E282" s="156"/>
      <c r="F282" s="156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3"/>
    </row>
    <row r="283" spans="1:27" ht="12.75">
      <c r="A283" s="175" t="s">
        <v>271</v>
      </c>
      <c r="B283" s="176"/>
      <c r="C283" s="175" t="s">
        <v>723</v>
      </c>
      <c r="D283" s="177"/>
      <c r="E283" s="156">
        <v>0</v>
      </c>
      <c r="F283" s="156">
        <v>0</v>
      </c>
      <c r="G283" s="179">
        <f aca="true" t="shared" si="40" ref="G283:G303">E283+F283</f>
        <v>0</v>
      </c>
      <c r="H283" s="179">
        <v>0</v>
      </c>
      <c r="I283" s="179">
        <v>0</v>
      </c>
      <c r="J283" s="179">
        <v>0</v>
      </c>
      <c r="K283" s="179">
        <v>0</v>
      </c>
      <c r="L283" s="179">
        <f aca="true" t="shared" si="41" ref="L283:L303">J283+I283+K283</f>
        <v>0</v>
      </c>
      <c r="M283" s="179">
        <v>0</v>
      </c>
      <c r="N283" s="179">
        <v>0</v>
      </c>
      <c r="O283" s="179">
        <v>0</v>
      </c>
      <c r="P283" s="179">
        <f aca="true" t="shared" si="42" ref="P283:P303">M283+N283+O283</f>
        <v>0</v>
      </c>
      <c r="Q283" s="179">
        <v>0</v>
      </c>
      <c r="R283" s="179">
        <v>0</v>
      </c>
      <c r="S283" s="179">
        <v>0</v>
      </c>
      <c r="T283" s="179">
        <v>0</v>
      </c>
      <c r="U283" s="179">
        <f aca="true" t="shared" si="43" ref="U283:U303">Q283+R283+S283+T283</f>
        <v>0</v>
      </c>
      <c r="V283" s="179">
        <f aca="true" t="shared" si="44" ref="V283:V303">G283+H283+L283+P283+U283</f>
        <v>0</v>
      </c>
      <c r="W283" s="179">
        <v>0</v>
      </c>
      <c r="X283" s="179">
        <f aca="true" t="shared" si="45" ref="X283:X303">V283+W283</f>
        <v>0</v>
      </c>
      <c r="Y283" s="179">
        <v>0</v>
      </c>
      <c r="Z283" s="179">
        <f aca="true" t="shared" si="46" ref="Z283:Z303">X283+Y283</f>
        <v>0</v>
      </c>
      <c r="AA283" s="175"/>
    </row>
    <row r="284" spans="1:26" ht="12.75" hidden="1" outlineLevel="1">
      <c r="A284" s="136" t="s">
        <v>272</v>
      </c>
      <c r="C284" s="137" t="s">
        <v>273</v>
      </c>
      <c r="D284" s="137" t="s">
        <v>274</v>
      </c>
      <c r="E284" s="136">
        <v>0</v>
      </c>
      <c r="F284" s="136">
        <v>0</v>
      </c>
      <c r="G284" s="137">
        <f t="shared" si="40"/>
        <v>0</v>
      </c>
      <c r="H284" s="136">
        <v>0</v>
      </c>
      <c r="I284" s="136">
        <v>0</v>
      </c>
      <c r="J284" s="136">
        <v>0</v>
      </c>
      <c r="K284" s="136">
        <v>0</v>
      </c>
      <c r="L284" s="136">
        <f t="shared" si="41"/>
        <v>0</v>
      </c>
      <c r="M284" s="136">
        <v>0</v>
      </c>
      <c r="N284" s="136">
        <v>7689.77</v>
      </c>
      <c r="O284" s="136">
        <v>2148.08</v>
      </c>
      <c r="P284" s="136">
        <f t="shared" si="42"/>
        <v>9837.85</v>
      </c>
      <c r="Q284" s="137">
        <v>0</v>
      </c>
      <c r="R284" s="137">
        <v>0</v>
      </c>
      <c r="S284" s="137">
        <v>0</v>
      </c>
      <c r="T284" s="137">
        <v>0</v>
      </c>
      <c r="U284" s="137">
        <f t="shared" si="43"/>
        <v>0</v>
      </c>
      <c r="V284" s="137">
        <f t="shared" si="44"/>
        <v>9837.85</v>
      </c>
      <c r="W284" s="136">
        <v>0</v>
      </c>
      <c r="X284" s="136">
        <f t="shared" si="45"/>
        <v>9837.85</v>
      </c>
      <c r="Y284" s="137">
        <v>0</v>
      </c>
      <c r="Z284" s="136">
        <f t="shared" si="46"/>
        <v>9837.85</v>
      </c>
    </row>
    <row r="285" spans="1:26" ht="12.75" hidden="1" outlineLevel="1">
      <c r="A285" s="136" t="s">
        <v>275</v>
      </c>
      <c r="C285" s="137" t="s">
        <v>276</v>
      </c>
      <c r="D285" s="137" t="s">
        <v>277</v>
      </c>
      <c r="E285" s="136">
        <v>0</v>
      </c>
      <c r="F285" s="136">
        <v>0</v>
      </c>
      <c r="G285" s="137">
        <f t="shared" si="40"/>
        <v>0</v>
      </c>
      <c r="H285" s="136">
        <v>11447.22</v>
      </c>
      <c r="I285" s="136">
        <v>0</v>
      </c>
      <c r="J285" s="136">
        <v>0</v>
      </c>
      <c r="K285" s="136">
        <v>0</v>
      </c>
      <c r="L285" s="136">
        <f t="shared" si="41"/>
        <v>0</v>
      </c>
      <c r="M285" s="136">
        <v>0</v>
      </c>
      <c r="N285" s="136">
        <v>888.09</v>
      </c>
      <c r="O285" s="136">
        <v>0</v>
      </c>
      <c r="P285" s="136">
        <f t="shared" si="42"/>
        <v>888.09</v>
      </c>
      <c r="Q285" s="137">
        <v>0</v>
      </c>
      <c r="R285" s="137">
        <v>0</v>
      </c>
      <c r="S285" s="137">
        <v>0</v>
      </c>
      <c r="T285" s="137">
        <v>0</v>
      </c>
      <c r="U285" s="137">
        <f t="shared" si="43"/>
        <v>0</v>
      </c>
      <c r="V285" s="137">
        <f t="shared" si="44"/>
        <v>12335.31</v>
      </c>
      <c r="W285" s="136">
        <v>0</v>
      </c>
      <c r="X285" s="136">
        <f t="shared" si="45"/>
        <v>12335.31</v>
      </c>
      <c r="Y285" s="137">
        <v>0</v>
      </c>
      <c r="Z285" s="136">
        <f t="shared" si="46"/>
        <v>12335.31</v>
      </c>
    </row>
    <row r="286" spans="1:26" ht="12.75" hidden="1" outlineLevel="1">
      <c r="A286" s="136" t="s">
        <v>278</v>
      </c>
      <c r="C286" s="137" t="s">
        <v>279</v>
      </c>
      <c r="D286" s="137" t="s">
        <v>280</v>
      </c>
      <c r="E286" s="136">
        <v>0</v>
      </c>
      <c r="F286" s="136">
        <v>0</v>
      </c>
      <c r="G286" s="137">
        <f t="shared" si="40"/>
        <v>0</v>
      </c>
      <c r="H286" s="136">
        <v>17559.88</v>
      </c>
      <c r="I286" s="136">
        <v>0</v>
      </c>
      <c r="J286" s="136">
        <v>0</v>
      </c>
      <c r="K286" s="136">
        <v>0</v>
      </c>
      <c r="L286" s="136">
        <f t="shared" si="41"/>
        <v>0</v>
      </c>
      <c r="M286" s="136">
        <v>0</v>
      </c>
      <c r="N286" s="136">
        <v>-13707.21</v>
      </c>
      <c r="O286" s="136">
        <v>-3852.67</v>
      </c>
      <c r="P286" s="136">
        <f t="shared" si="42"/>
        <v>-17559.879999999997</v>
      </c>
      <c r="Q286" s="137">
        <v>0</v>
      </c>
      <c r="R286" s="137">
        <v>0</v>
      </c>
      <c r="S286" s="137">
        <v>0</v>
      </c>
      <c r="T286" s="137">
        <v>0</v>
      </c>
      <c r="U286" s="137">
        <f t="shared" si="43"/>
        <v>0</v>
      </c>
      <c r="V286" s="137">
        <f t="shared" si="44"/>
        <v>3.637978807091713E-12</v>
      </c>
      <c r="W286" s="136">
        <v>0</v>
      </c>
      <c r="X286" s="136">
        <f t="shared" si="45"/>
        <v>3.637978807091713E-12</v>
      </c>
      <c r="Y286" s="137">
        <v>0</v>
      </c>
      <c r="Z286" s="136">
        <f t="shared" si="46"/>
        <v>3.637978807091713E-12</v>
      </c>
    </row>
    <row r="287" spans="1:26" ht="12.75" hidden="1" outlineLevel="1">
      <c r="A287" s="136" t="s">
        <v>281</v>
      </c>
      <c r="C287" s="137" t="s">
        <v>282</v>
      </c>
      <c r="D287" s="137" t="s">
        <v>283</v>
      </c>
      <c r="E287" s="136">
        <v>0</v>
      </c>
      <c r="F287" s="136">
        <v>0</v>
      </c>
      <c r="G287" s="137">
        <f t="shared" si="40"/>
        <v>0</v>
      </c>
      <c r="H287" s="136">
        <v>329.61</v>
      </c>
      <c r="I287" s="136">
        <v>0</v>
      </c>
      <c r="J287" s="136">
        <v>0</v>
      </c>
      <c r="K287" s="136">
        <v>0</v>
      </c>
      <c r="L287" s="136">
        <f t="shared" si="41"/>
        <v>0</v>
      </c>
      <c r="M287" s="136">
        <v>0</v>
      </c>
      <c r="N287" s="136">
        <v>4.16</v>
      </c>
      <c r="O287" s="136">
        <v>0</v>
      </c>
      <c r="P287" s="136">
        <f t="shared" si="42"/>
        <v>4.16</v>
      </c>
      <c r="Q287" s="137">
        <v>0</v>
      </c>
      <c r="R287" s="137">
        <v>0</v>
      </c>
      <c r="S287" s="137">
        <v>0</v>
      </c>
      <c r="T287" s="137">
        <v>0</v>
      </c>
      <c r="U287" s="137">
        <f t="shared" si="43"/>
        <v>0</v>
      </c>
      <c r="V287" s="137">
        <f t="shared" si="44"/>
        <v>333.77000000000004</v>
      </c>
      <c r="W287" s="136">
        <v>0</v>
      </c>
      <c r="X287" s="136">
        <f t="shared" si="45"/>
        <v>333.77000000000004</v>
      </c>
      <c r="Y287" s="137">
        <v>0</v>
      </c>
      <c r="Z287" s="136">
        <f t="shared" si="46"/>
        <v>333.77000000000004</v>
      </c>
    </row>
    <row r="288" spans="1:26" ht="12.75" hidden="1" outlineLevel="1">
      <c r="A288" s="136" t="s">
        <v>284</v>
      </c>
      <c r="C288" s="137" t="s">
        <v>285</v>
      </c>
      <c r="D288" s="137" t="s">
        <v>286</v>
      </c>
      <c r="E288" s="136">
        <v>0</v>
      </c>
      <c r="F288" s="136">
        <v>6017204.89</v>
      </c>
      <c r="G288" s="137">
        <f t="shared" si="40"/>
        <v>6017204.89</v>
      </c>
      <c r="H288" s="136">
        <v>161179.88</v>
      </c>
      <c r="I288" s="136">
        <v>0</v>
      </c>
      <c r="J288" s="136">
        <v>0</v>
      </c>
      <c r="K288" s="136">
        <v>0</v>
      </c>
      <c r="L288" s="136">
        <f t="shared" si="41"/>
        <v>0</v>
      </c>
      <c r="M288" s="136">
        <v>0</v>
      </c>
      <c r="N288" s="136">
        <v>18.84</v>
      </c>
      <c r="O288" s="136">
        <v>0</v>
      </c>
      <c r="P288" s="136">
        <f t="shared" si="42"/>
        <v>18.84</v>
      </c>
      <c r="Q288" s="137">
        <v>-1476.69</v>
      </c>
      <c r="R288" s="137">
        <v>0</v>
      </c>
      <c r="S288" s="137">
        <v>0</v>
      </c>
      <c r="T288" s="137">
        <v>0</v>
      </c>
      <c r="U288" s="137">
        <f t="shared" si="43"/>
        <v>-1476.69</v>
      </c>
      <c r="V288" s="137">
        <f t="shared" si="44"/>
        <v>6176926.919999999</v>
      </c>
      <c r="W288" s="136">
        <v>0</v>
      </c>
      <c r="X288" s="136">
        <f t="shared" si="45"/>
        <v>6176926.919999999</v>
      </c>
      <c r="Y288" s="137">
        <v>0</v>
      </c>
      <c r="Z288" s="136">
        <f t="shared" si="46"/>
        <v>6176926.919999999</v>
      </c>
    </row>
    <row r="289" spans="1:26" ht="12.75" hidden="1" outlineLevel="1">
      <c r="A289" s="136" t="s">
        <v>287</v>
      </c>
      <c r="C289" s="137" t="s">
        <v>288</v>
      </c>
      <c r="D289" s="137" t="s">
        <v>289</v>
      </c>
      <c r="E289" s="136">
        <v>0</v>
      </c>
      <c r="F289" s="136">
        <v>204895.87</v>
      </c>
      <c r="G289" s="137">
        <f t="shared" si="40"/>
        <v>204895.87</v>
      </c>
      <c r="H289" s="136">
        <v>0</v>
      </c>
      <c r="I289" s="136">
        <v>0</v>
      </c>
      <c r="J289" s="136">
        <v>0</v>
      </c>
      <c r="K289" s="136">
        <v>0</v>
      </c>
      <c r="L289" s="136">
        <f t="shared" si="41"/>
        <v>0</v>
      </c>
      <c r="M289" s="136">
        <v>0</v>
      </c>
      <c r="N289" s="136">
        <v>0</v>
      </c>
      <c r="O289" s="136">
        <v>0</v>
      </c>
      <c r="P289" s="136">
        <f t="shared" si="42"/>
        <v>0</v>
      </c>
      <c r="Q289" s="137">
        <v>0</v>
      </c>
      <c r="R289" s="137">
        <v>0</v>
      </c>
      <c r="S289" s="137">
        <v>0</v>
      </c>
      <c r="T289" s="137">
        <v>0</v>
      </c>
      <c r="U289" s="137">
        <f t="shared" si="43"/>
        <v>0</v>
      </c>
      <c r="V289" s="137">
        <f t="shared" si="44"/>
        <v>204895.87</v>
      </c>
      <c r="W289" s="136">
        <v>0</v>
      </c>
      <c r="X289" s="136">
        <f t="shared" si="45"/>
        <v>204895.87</v>
      </c>
      <c r="Y289" s="137">
        <v>0</v>
      </c>
      <c r="Z289" s="136">
        <f t="shared" si="46"/>
        <v>204895.87</v>
      </c>
    </row>
    <row r="290" spans="1:26" ht="12.75" hidden="1" outlineLevel="1">
      <c r="A290" s="136" t="s">
        <v>290</v>
      </c>
      <c r="C290" s="137" t="s">
        <v>291</v>
      </c>
      <c r="D290" s="137" t="s">
        <v>292</v>
      </c>
      <c r="E290" s="136">
        <v>0</v>
      </c>
      <c r="F290" s="136">
        <v>0</v>
      </c>
      <c r="G290" s="137">
        <f t="shared" si="40"/>
        <v>0</v>
      </c>
      <c r="H290" s="136">
        <v>0</v>
      </c>
      <c r="I290" s="136">
        <v>0</v>
      </c>
      <c r="J290" s="136">
        <v>0</v>
      </c>
      <c r="K290" s="136">
        <v>0</v>
      </c>
      <c r="L290" s="136">
        <f t="shared" si="41"/>
        <v>0</v>
      </c>
      <c r="M290" s="136">
        <v>0</v>
      </c>
      <c r="N290" s="136">
        <v>19436.18</v>
      </c>
      <c r="O290" s="136">
        <v>6072.67</v>
      </c>
      <c r="P290" s="136">
        <f t="shared" si="42"/>
        <v>25508.85</v>
      </c>
      <c r="Q290" s="137">
        <v>0</v>
      </c>
      <c r="R290" s="137">
        <v>0</v>
      </c>
      <c r="S290" s="137">
        <v>0</v>
      </c>
      <c r="T290" s="137">
        <v>0</v>
      </c>
      <c r="U290" s="137">
        <f t="shared" si="43"/>
        <v>0</v>
      </c>
      <c r="V290" s="137">
        <f t="shared" si="44"/>
        <v>25508.85</v>
      </c>
      <c r="W290" s="136">
        <v>0</v>
      </c>
      <c r="X290" s="136">
        <f t="shared" si="45"/>
        <v>25508.85</v>
      </c>
      <c r="Y290" s="137">
        <v>0</v>
      </c>
      <c r="Z290" s="136">
        <f t="shared" si="46"/>
        <v>25508.85</v>
      </c>
    </row>
    <row r="291" spans="1:26" ht="12.75" hidden="1" outlineLevel="1">
      <c r="A291" s="136" t="s">
        <v>293</v>
      </c>
      <c r="C291" s="137" t="s">
        <v>294</v>
      </c>
      <c r="D291" s="137" t="s">
        <v>295</v>
      </c>
      <c r="E291" s="136">
        <v>0</v>
      </c>
      <c r="F291" s="136">
        <v>-2147016.47</v>
      </c>
      <c r="G291" s="137">
        <f t="shared" si="40"/>
        <v>-2147016.47</v>
      </c>
      <c r="H291" s="136">
        <v>0</v>
      </c>
      <c r="I291" s="136">
        <v>0</v>
      </c>
      <c r="J291" s="136">
        <v>0</v>
      </c>
      <c r="K291" s="136">
        <v>0</v>
      </c>
      <c r="L291" s="136">
        <f t="shared" si="41"/>
        <v>0</v>
      </c>
      <c r="M291" s="136">
        <v>0</v>
      </c>
      <c r="N291" s="136">
        <v>1483.36</v>
      </c>
      <c r="O291" s="136">
        <v>2558.39</v>
      </c>
      <c r="P291" s="136">
        <f t="shared" si="42"/>
        <v>4041.75</v>
      </c>
      <c r="Q291" s="137">
        <v>-349751.17</v>
      </c>
      <c r="R291" s="137">
        <v>0</v>
      </c>
      <c r="S291" s="137">
        <v>0</v>
      </c>
      <c r="T291" s="137">
        <v>0</v>
      </c>
      <c r="U291" s="137">
        <f t="shared" si="43"/>
        <v>-349751.17</v>
      </c>
      <c r="V291" s="137">
        <f t="shared" si="44"/>
        <v>-2492725.89</v>
      </c>
      <c r="W291" s="136">
        <v>0</v>
      </c>
      <c r="X291" s="136">
        <f t="shared" si="45"/>
        <v>-2492725.89</v>
      </c>
      <c r="Y291" s="137">
        <v>0</v>
      </c>
      <c r="Z291" s="136">
        <f t="shared" si="46"/>
        <v>-2492725.89</v>
      </c>
    </row>
    <row r="292" spans="1:27" ht="12.75" collapsed="1">
      <c r="A292" s="175" t="s">
        <v>296</v>
      </c>
      <c r="B292" s="176"/>
      <c r="C292" s="175" t="s">
        <v>724</v>
      </c>
      <c r="D292" s="177"/>
      <c r="E292" s="156">
        <v>0</v>
      </c>
      <c r="F292" s="156">
        <v>4075084.29</v>
      </c>
      <c r="G292" s="179">
        <f t="shared" si="40"/>
        <v>4075084.29</v>
      </c>
      <c r="H292" s="179">
        <v>190516.59</v>
      </c>
      <c r="I292" s="179">
        <v>0</v>
      </c>
      <c r="J292" s="179">
        <v>0</v>
      </c>
      <c r="K292" s="179">
        <v>0</v>
      </c>
      <c r="L292" s="179">
        <f t="shared" si="41"/>
        <v>0</v>
      </c>
      <c r="M292" s="179">
        <v>0</v>
      </c>
      <c r="N292" s="179">
        <v>15813.19</v>
      </c>
      <c r="O292" s="179">
        <v>6926.47</v>
      </c>
      <c r="P292" s="179">
        <f t="shared" si="42"/>
        <v>22739.66</v>
      </c>
      <c r="Q292" s="179">
        <v>-351227.86</v>
      </c>
      <c r="R292" s="179">
        <v>0</v>
      </c>
      <c r="S292" s="179">
        <v>0</v>
      </c>
      <c r="T292" s="179">
        <v>0</v>
      </c>
      <c r="U292" s="179">
        <f t="shared" si="43"/>
        <v>-351227.86</v>
      </c>
      <c r="V292" s="179">
        <f t="shared" si="44"/>
        <v>3937112.68</v>
      </c>
      <c r="W292" s="179">
        <v>0</v>
      </c>
      <c r="X292" s="179">
        <f t="shared" si="45"/>
        <v>3937112.68</v>
      </c>
      <c r="Y292" s="179">
        <v>0</v>
      </c>
      <c r="Z292" s="179">
        <f t="shared" si="46"/>
        <v>3937112.68</v>
      </c>
      <c r="AA292" s="175"/>
    </row>
    <row r="293" spans="1:27" ht="12.75">
      <c r="A293" s="175" t="s">
        <v>666</v>
      </c>
      <c r="B293" s="176"/>
      <c r="C293" s="175" t="s">
        <v>725</v>
      </c>
      <c r="D293" s="177"/>
      <c r="E293" s="156">
        <v>0</v>
      </c>
      <c r="F293" s="156">
        <v>0</v>
      </c>
      <c r="G293" s="179">
        <f t="shared" si="40"/>
        <v>0</v>
      </c>
      <c r="H293" s="179">
        <v>3322426.74</v>
      </c>
      <c r="I293" s="179">
        <v>0</v>
      </c>
      <c r="J293" s="179">
        <v>0</v>
      </c>
      <c r="K293" s="179">
        <v>0</v>
      </c>
      <c r="L293" s="179">
        <f t="shared" si="41"/>
        <v>0</v>
      </c>
      <c r="M293" s="179">
        <v>0</v>
      </c>
      <c r="N293" s="179">
        <v>0</v>
      </c>
      <c r="O293" s="179">
        <v>0</v>
      </c>
      <c r="P293" s="179">
        <f t="shared" si="42"/>
        <v>0</v>
      </c>
      <c r="Q293" s="179">
        <v>0</v>
      </c>
      <c r="R293" s="179">
        <v>0</v>
      </c>
      <c r="S293" s="179">
        <v>0</v>
      </c>
      <c r="T293" s="179">
        <v>0</v>
      </c>
      <c r="U293" s="179">
        <f t="shared" si="43"/>
        <v>0</v>
      </c>
      <c r="V293" s="179">
        <f t="shared" si="44"/>
        <v>3322426.74</v>
      </c>
      <c r="W293" s="179">
        <v>0</v>
      </c>
      <c r="X293" s="179">
        <f t="shared" si="45"/>
        <v>3322426.74</v>
      </c>
      <c r="Y293" s="179">
        <v>0</v>
      </c>
      <c r="Z293" s="179">
        <f t="shared" si="46"/>
        <v>3322426.74</v>
      </c>
      <c r="AA293" s="175"/>
    </row>
    <row r="294" spans="1:26" ht="12.75" hidden="1" outlineLevel="1">
      <c r="A294" s="136" t="s">
        <v>297</v>
      </c>
      <c r="C294" s="137" t="s">
        <v>298</v>
      </c>
      <c r="D294" s="137" t="s">
        <v>299</v>
      </c>
      <c r="E294" s="136">
        <v>0</v>
      </c>
      <c r="F294" s="136">
        <v>0</v>
      </c>
      <c r="G294" s="137">
        <f t="shared" si="40"/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f t="shared" si="41"/>
        <v>0</v>
      </c>
      <c r="M294" s="136">
        <v>0</v>
      </c>
      <c r="N294" s="136">
        <v>0</v>
      </c>
      <c r="O294" s="136">
        <v>0</v>
      </c>
      <c r="P294" s="136">
        <f t="shared" si="42"/>
        <v>0</v>
      </c>
      <c r="Q294" s="137">
        <v>0</v>
      </c>
      <c r="R294" s="137">
        <v>0</v>
      </c>
      <c r="S294" s="137">
        <v>4189643.6</v>
      </c>
      <c r="T294" s="137">
        <v>-282936.6</v>
      </c>
      <c r="U294" s="137">
        <f t="shared" si="43"/>
        <v>3906707</v>
      </c>
      <c r="V294" s="137">
        <f t="shared" si="44"/>
        <v>3906707</v>
      </c>
      <c r="W294" s="136">
        <v>0</v>
      </c>
      <c r="X294" s="136">
        <f t="shared" si="45"/>
        <v>3906707</v>
      </c>
      <c r="Y294" s="137">
        <v>0</v>
      </c>
      <c r="Z294" s="136">
        <f t="shared" si="46"/>
        <v>3906707</v>
      </c>
    </row>
    <row r="295" spans="1:26" ht="12.75" hidden="1" outlineLevel="1">
      <c r="A295" s="136" t="s">
        <v>300</v>
      </c>
      <c r="C295" s="137" t="s">
        <v>301</v>
      </c>
      <c r="D295" s="137" t="s">
        <v>302</v>
      </c>
      <c r="E295" s="136">
        <v>0</v>
      </c>
      <c r="F295" s="136">
        <v>0</v>
      </c>
      <c r="G295" s="137">
        <f t="shared" si="40"/>
        <v>0</v>
      </c>
      <c r="H295" s="136">
        <v>0</v>
      </c>
      <c r="I295" s="136">
        <v>0</v>
      </c>
      <c r="J295" s="136">
        <v>0</v>
      </c>
      <c r="K295" s="136">
        <v>0</v>
      </c>
      <c r="L295" s="136">
        <f t="shared" si="41"/>
        <v>0</v>
      </c>
      <c r="M295" s="136">
        <v>0</v>
      </c>
      <c r="N295" s="136">
        <v>0</v>
      </c>
      <c r="O295" s="136">
        <v>0</v>
      </c>
      <c r="P295" s="136">
        <f t="shared" si="42"/>
        <v>0</v>
      </c>
      <c r="Q295" s="137">
        <v>0</v>
      </c>
      <c r="R295" s="137">
        <v>0</v>
      </c>
      <c r="S295" s="137">
        <v>-3906707</v>
      </c>
      <c r="T295" s="137">
        <v>0</v>
      </c>
      <c r="U295" s="137">
        <f t="shared" si="43"/>
        <v>-3906707</v>
      </c>
      <c r="V295" s="137">
        <f t="shared" si="44"/>
        <v>-3906707</v>
      </c>
      <c r="W295" s="136">
        <v>0</v>
      </c>
      <c r="X295" s="136">
        <f t="shared" si="45"/>
        <v>-3906707</v>
      </c>
      <c r="Y295" s="137">
        <v>0</v>
      </c>
      <c r="Z295" s="136">
        <f t="shared" si="46"/>
        <v>-3906707</v>
      </c>
    </row>
    <row r="296" spans="1:26" ht="12.75" hidden="1" outlineLevel="1">
      <c r="A296" s="136" t="s">
        <v>303</v>
      </c>
      <c r="C296" s="137" t="s">
        <v>304</v>
      </c>
      <c r="D296" s="137" t="s">
        <v>305</v>
      </c>
      <c r="E296" s="136">
        <v>0</v>
      </c>
      <c r="F296" s="136">
        <v>3326.19</v>
      </c>
      <c r="G296" s="137">
        <f t="shared" si="40"/>
        <v>3326.19</v>
      </c>
      <c r="H296" s="136">
        <v>0</v>
      </c>
      <c r="I296" s="136">
        <v>0</v>
      </c>
      <c r="J296" s="136">
        <v>0</v>
      </c>
      <c r="K296" s="136">
        <v>0</v>
      </c>
      <c r="L296" s="136">
        <f t="shared" si="41"/>
        <v>0</v>
      </c>
      <c r="M296" s="136">
        <v>0</v>
      </c>
      <c r="N296" s="136">
        <v>0</v>
      </c>
      <c r="O296" s="136">
        <v>0</v>
      </c>
      <c r="P296" s="136">
        <f t="shared" si="42"/>
        <v>0</v>
      </c>
      <c r="Q296" s="137">
        <v>0</v>
      </c>
      <c r="R296" s="137">
        <v>0</v>
      </c>
      <c r="S296" s="137">
        <v>-7167197.79</v>
      </c>
      <c r="T296" s="137">
        <v>0</v>
      </c>
      <c r="U296" s="137">
        <f t="shared" si="43"/>
        <v>-7167197.79</v>
      </c>
      <c r="V296" s="137">
        <f t="shared" si="44"/>
        <v>-7163871.6</v>
      </c>
      <c r="W296" s="136">
        <v>0</v>
      </c>
      <c r="X296" s="136">
        <f t="shared" si="45"/>
        <v>-7163871.6</v>
      </c>
      <c r="Y296" s="137">
        <v>0</v>
      </c>
      <c r="Z296" s="136">
        <f t="shared" si="46"/>
        <v>-7163871.6</v>
      </c>
    </row>
    <row r="297" spans="1:26" ht="12.75" hidden="1" outlineLevel="1">
      <c r="A297" s="136" t="s">
        <v>306</v>
      </c>
      <c r="C297" s="137" t="s">
        <v>307</v>
      </c>
      <c r="D297" s="137" t="s">
        <v>308</v>
      </c>
      <c r="E297" s="136">
        <v>0</v>
      </c>
      <c r="F297" s="136">
        <v>0</v>
      </c>
      <c r="G297" s="137">
        <f t="shared" si="40"/>
        <v>0</v>
      </c>
      <c r="H297" s="136">
        <v>0</v>
      </c>
      <c r="I297" s="136">
        <v>0</v>
      </c>
      <c r="J297" s="136">
        <v>0</v>
      </c>
      <c r="K297" s="136">
        <v>0</v>
      </c>
      <c r="L297" s="136">
        <f t="shared" si="41"/>
        <v>0</v>
      </c>
      <c r="M297" s="136">
        <v>0</v>
      </c>
      <c r="N297" s="136">
        <v>0</v>
      </c>
      <c r="O297" s="136">
        <v>0</v>
      </c>
      <c r="P297" s="136">
        <f t="shared" si="42"/>
        <v>0</v>
      </c>
      <c r="Q297" s="137">
        <v>0</v>
      </c>
      <c r="R297" s="137">
        <v>0</v>
      </c>
      <c r="S297" s="137">
        <v>-1953369</v>
      </c>
      <c r="T297" s="137">
        <v>0</v>
      </c>
      <c r="U297" s="137">
        <f t="shared" si="43"/>
        <v>-1953369</v>
      </c>
      <c r="V297" s="137">
        <f t="shared" si="44"/>
        <v>-1953369</v>
      </c>
      <c r="W297" s="136">
        <v>0</v>
      </c>
      <c r="X297" s="136">
        <f t="shared" si="45"/>
        <v>-1953369</v>
      </c>
      <c r="Y297" s="137">
        <v>0</v>
      </c>
      <c r="Z297" s="136">
        <f t="shared" si="46"/>
        <v>-1953369</v>
      </c>
    </row>
    <row r="298" spans="1:26" ht="12.75" hidden="1" outlineLevel="1">
      <c r="A298" s="136" t="s">
        <v>309</v>
      </c>
      <c r="C298" s="137" t="s">
        <v>310</v>
      </c>
      <c r="D298" s="137" t="s">
        <v>311</v>
      </c>
      <c r="E298" s="136">
        <v>0</v>
      </c>
      <c r="F298" s="136">
        <v>0</v>
      </c>
      <c r="G298" s="137">
        <f t="shared" si="40"/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f t="shared" si="41"/>
        <v>0</v>
      </c>
      <c r="M298" s="136">
        <v>0</v>
      </c>
      <c r="N298" s="136">
        <v>0</v>
      </c>
      <c r="O298" s="136">
        <v>0</v>
      </c>
      <c r="P298" s="136">
        <f t="shared" si="42"/>
        <v>0</v>
      </c>
      <c r="Q298" s="137">
        <v>0</v>
      </c>
      <c r="R298" s="137">
        <v>0</v>
      </c>
      <c r="S298" s="137">
        <v>144602</v>
      </c>
      <c r="T298" s="137">
        <v>0</v>
      </c>
      <c r="U298" s="137">
        <f t="shared" si="43"/>
        <v>144602</v>
      </c>
      <c r="V298" s="137">
        <f t="shared" si="44"/>
        <v>144602</v>
      </c>
      <c r="W298" s="136">
        <v>0</v>
      </c>
      <c r="X298" s="136">
        <f t="shared" si="45"/>
        <v>144602</v>
      </c>
      <c r="Y298" s="137">
        <v>0</v>
      </c>
      <c r="Z298" s="136">
        <f t="shared" si="46"/>
        <v>144602</v>
      </c>
    </row>
    <row r="299" spans="1:26" ht="12.75" hidden="1" outlineLevel="1">
      <c r="A299" s="136" t="s">
        <v>312</v>
      </c>
      <c r="C299" s="137" t="s">
        <v>313</v>
      </c>
      <c r="D299" s="137" t="s">
        <v>314</v>
      </c>
      <c r="E299" s="136">
        <v>0</v>
      </c>
      <c r="F299" s="136">
        <v>0</v>
      </c>
      <c r="G299" s="137">
        <f t="shared" si="40"/>
        <v>0</v>
      </c>
      <c r="H299" s="136">
        <v>0</v>
      </c>
      <c r="I299" s="136">
        <v>0</v>
      </c>
      <c r="J299" s="136">
        <v>0</v>
      </c>
      <c r="K299" s="136">
        <v>0</v>
      </c>
      <c r="L299" s="136">
        <f t="shared" si="41"/>
        <v>0</v>
      </c>
      <c r="M299" s="136">
        <v>0</v>
      </c>
      <c r="N299" s="136">
        <v>0</v>
      </c>
      <c r="O299" s="136">
        <v>0</v>
      </c>
      <c r="P299" s="136">
        <f t="shared" si="42"/>
        <v>0</v>
      </c>
      <c r="Q299" s="137">
        <v>0</v>
      </c>
      <c r="R299" s="137">
        <v>0</v>
      </c>
      <c r="S299" s="137">
        <v>-89949.85</v>
      </c>
      <c r="T299" s="137">
        <v>0</v>
      </c>
      <c r="U299" s="137">
        <f t="shared" si="43"/>
        <v>-89949.85</v>
      </c>
      <c r="V299" s="137">
        <f t="shared" si="44"/>
        <v>-89949.85</v>
      </c>
      <c r="W299" s="136">
        <v>0</v>
      </c>
      <c r="X299" s="136">
        <f t="shared" si="45"/>
        <v>-89949.85</v>
      </c>
      <c r="Y299" s="137">
        <v>0</v>
      </c>
      <c r="Z299" s="136">
        <f t="shared" si="46"/>
        <v>-89949.85</v>
      </c>
    </row>
    <row r="300" spans="1:26" ht="12.75" hidden="1" outlineLevel="1">
      <c r="A300" s="136" t="s">
        <v>315</v>
      </c>
      <c r="C300" s="137" t="s">
        <v>316</v>
      </c>
      <c r="D300" s="137" t="s">
        <v>317</v>
      </c>
      <c r="E300" s="136">
        <v>0</v>
      </c>
      <c r="F300" s="136">
        <v>0</v>
      </c>
      <c r="G300" s="137">
        <f t="shared" si="40"/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f t="shared" si="41"/>
        <v>0</v>
      </c>
      <c r="M300" s="136">
        <v>0</v>
      </c>
      <c r="N300" s="136">
        <v>0</v>
      </c>
      <c r="O300" s="136">
        <v>0</v>
      </c>
      <c r="P300" s="136">
        <f t="shared" si="42"/>
        <v>0</v>
      </c>
      <c r="Q300" s="137">
        <v>0</v>
      </c>
      <c r="R300" s="137">
        <v>0</v>
      </c>
      <c r="S300" s="137">
        <v>-244295.75</v>
      </c>
      <c r="T300" s="137">
        <v>0</v>
      </c>
      <c r="U300" s="137">
        <f t="shared" si="43"/>
        <v>-244295.75</v>
      </c>
      <c r="V300" s="137">
        <f t="shared" si="44"/>
        <v>-244295.75</v>
      </c>
      <c r="W300" s="136">
        <v>0</v>
      </c>
      <c r="X300" s="136">
        <f t="shared" si="45"/>
        <v>-244295.75</v>
      </c>
      <c r="Y300" s="137">
        <v>0</v>
      </c>
      <c r="Z300" s="136">
        <f t="shared" si="46"/>
        <v>-244295.75</v>
      </c>
    </row>
    <row r="301" spans="1:27" ht="12.75" collapsed="1">
      <c r="A301" s="175" t="s">
        <v>318</v>
      </c>
      <c r="B301" s="176"/>
      <c r="C301" s="175" t="s">
        <v>726</v>
      </c>
      <c r="D301" s="177"/>
      <c r="E301" s="156">
        <v>0</v>
      </c>
      <c r="F301" s="156">
        <v>3326.19</v>
      </c>
      <c r="G301" s="179">
        <f t="shared" si="40"/>
        <v>3326.19</v>
      </c>
      <c r="H301" s="179">
        <v>0</v>
      </c>
      <c r="I301" s="179">
        <v>0</v>
      </c>
      <c r="J301" s="179">
        <v>0</v>
      </c>
      <c r="K301" s="179">
        <v>0</v>
      </c>
      <c r="L301" s="179">
        <f t="shared" si="41"/>
        <v>0</v>
      </c>
      <c r="M301" s="179">
        <v>0</v>
      </c>
      <c r="N301" s="179">
        <v>0</v>
      </c>
      <c r="O301" s="179">
        <v>0</v>
      </c>
      <c r="P301" s="179">
        <f t="shared" si="42"/>
        <v>0</v>
      </c>
      <c r="Q301" s="179">
        <v>0</v>
      </c>
      <c r="R301" s="179">
        <v>0</v>
      </c>
      <c r="S301" s="179">
        <v>-9027273.79</v>
      </c>
      <c r="T301" s="179">
        <v>-282936.6</v>
      </c>
      <c r="U301" s="179">
        <f t="shared" si="43"/>
        <v>-9310210.389999999</v>
      </c>
      <c r="V301" s="179">
        <f t="shared" si="44"/>
        <v>-9306884.2</v>
      </c>
      <c r="W301" s="179">
        <v>0</v>
      </c>
      <c r="X301" s="179">
        <f t="shared" si="45"/>
        <v>-9306884.2</v>
      </c>
      <c r="Y301" s="179">
        <v>0</v>
      </c>
      <c r="Z301" s="179">
        <f t="shared" si="46"/>
        <v>-9306884.2</v>
      </c>
      <c r="AA301" s="175"/>
    </row>
    <row r="302" spans="1:27" ht="12.75">
      <c r="A302" s="175" t="s">
        <v>319</v>
      </c>
      <c r="B302" s="176"/>
      <c r="C302" s="175" t="s">
        <v>320</v>
      </c>
      <c r="D302" s="177"/>
      <c r="E302" s="156">
        <v>0</v>
      </c>
      <c r="F302" s="156">
        <v>0</v>
      </c>
      <c r="G302" s="179">
        <f t="shared" si="40"/>
        <v>0</v>
      </c>
      <c r="H302" s="179">
        <v>0</v>
      </c>
      <c r="I302" s="179">
        <v>0</v>
      </c>
      <c r="J302" s="179">
        <v>0</v>
      </c>
      <c r="K302" s="179">
        <v>0</v>
      </c>
      <c r="L302" s="179">
        <f t="shared" si="41"/>
        <v>0</v>
      </c>
      <c r="M302" s="179">
        <v>0</v>
      </c>
      <c r="N302" s="179">
        <v>0</v>
      </c>
      <c r="O302" s="179">
        <v>0</v>
      </c>
      <c r="P302" s="179">
        <f t="shared" si="42"/>
        <v>0</v>
      </c>
      <c r="Q302" s="179">
        <v>0</v>
      </c>
      <c r="R302" s="179">
        <v>0</v>
      </c>
      <c r="S302" s="179">
        <v>0</v>
      </c>
      <c r="T302" s="179">
        <v>0</v>
      </c>
      <c r="U302" s="179">
        <f t="shared" si="43"/>
        <v>0</v>
      </c>
      <c r="V302" s="179">
        <f t="shared" si="44"/>
        <v>0</v>
      </c>
      <c r="W302" s="179">
        <v>0</v>
      </c>
      <c r="X302" s="179">
        <f t="shared" si="45"/>
        <v>0</v>
      </c>
      <c r="Y302" s="179">
        <v>0</v>
      </c>
      <c r="Z302" s="179">
        <f t="shared" si="46"/>
        <v>0</v>
      </c>
      <c r="AA302" s="175"/>
    </row>
    <row r="303" spans="1:27" ht="12.75">
      <c r="A303" s="175" t="s">
        <v>321</v>
      </c>
      <c r="B303" s="176"/>
      <c r="C303" s="175" t="s">
        <v>322</v>
      </c>
      <c r="D303" s="177"/>
      <c r="E303" s="156">
        <v>0</v>
      </c>
      <c r="F303" s="156">
        <v>0</v>
      </c>
      <c r="G303" s="179">
        <f t="shared" si="40"/>
        <v>0</v>
      </c>
      <c r="H303" s="179">
        <v>0</v>
      </c>
      <c r="I303" s="179">
        <v>0</v>
      </c>
      <c r="J303" s="179">
        <v>0</v>
      </c>
      <c r="K303" s="179">
        <v>0</v>
      </c>
      <c r="L303" s="179">
        <f t="shared" si="41"/>
        <v>0</v>
      </c>
      <c r="M303" s="179">
        <v>0</v>
      </c>
      <c r="N303" s="179">
        <v>0</v>
      </c>
      <c r="O303" s="179">
        <v>0</v>
      </c>
      <c r="P303" s="179">
        <f t="shared" si="42"/>
        <v>0</v>
      </c>
      <c r="Q303" s="179">
        <v>0</v>
      </c>
      <c r="R303" s="179">
        <v>0</v>
      </c>
      <c r="S303" s="179">
        <v>0</v>
      </c>
      <c r="T303" s="179">
        <v>0</v>
      </c>
      <c r="U303" s="179">
        <f t="shared" si="43"/>
        <v>0</v>
      </c>
      <c r="V303" s="179">
        <f t="shared" si="44"/>
        <v>0</v>
      </c>
      <c r="W303" s="179">
        <v>0</v>
      </c>
      <c r="X303" s="179">
        <f t="shared" si="45"/>
        <v>0</v>
      </c>
      <c r="Y303" s="179">
        <v>0</v>
      </c>
      <c r="Z303" s="179">
        <f t="shared" si="46"/>
        <v>0</v>
      </c>
      <c r="AA303" s="175"/>
    </row>
    <row r="304" spans="2:26" ht="12.75">
      <c r="B304" s="176"/>
      <c r="C304" s="175"/>
      <c r="D304" s="177"/>
      <c r="E304" s="156"/>
      <c r="F304" s="156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1:27" s="187" customFormat="1" ht="15.75">
      <c r="A305" s="180"/>
      <c r="B305" s="181"/>
      <c r="C305" s="182" t="s">
        <v>323</v>
      </c>
      <c r="D305" s="76"/>
      <c r="E305" s="117"/>
      <c r="F305" s="117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0"/>
    </row>
    <row r="306" spans="1:27" s="187" customFormat="1" ht="15.75">
      <c r="A306" s="180"/>
      <c r="B306" s="181"/>
      <c r="C306" s="182" t="s">
        <v>324</v>
      </c>
      <c r="D306" s="76"/>
      <c r="E306" s="117">
        <f aca="true" t="shared" si="47" ref="E306:Z306">E303+E301+E293+E292+E283+E302</f>
        <v>0</v>
      </c>
      <c r="F306" s="117">
        <f t="shared" si="47"/>
        <v>4078410.48</v>
      </c>
      <c r="G306" s="183">
        <f t="shared" si="47"/>
        <v>4078410.48</v>
      </c>
      <c r="H306" s="183">
        <f t="shared" si="47"/>
        <v>3512943.33</v>
      </c>
      <c r="I306" s="183">
        <f t="shared" si="47"/>
        <v>0</v>
      </c>
      <c r="J306" s="183">
        <f t="shared" si="47"/>
        <v>0</v>
      </c>
      <c r="K306" s="183">
        <f t="shared" si="47"/>
        <v>0</v>
      </c>
      <c r="L306" s="183">
        <f t="shared" si="47"/>
        <v>0</v>
      </c>
      <c r="M306" s="183">
        <f t="shared" si="47"/>
        <v>0</v>
      </c>
      <c r="N306" s="183">
        <f t="shared" si="47"/>
        <v>15813.19</v>
      </c>
      <c r="O306" s="183">
        <f t="shared" si="47"/>
        <v>6926.47</v>
      </c>
      <c r="P306" s="183">
        <f t="shared" si="47"/>
        <v>22739.66</v>
      </c>
      <c r="Q306" s="183">
        <f t="shared" si="47"/>
        <v>-351227.86</v>
      </c>
      <c r="R306" s="183">
        <f t="shared" si="47"/>
        <v>0</v>
      </c>
      <c r="S306" s="183">
        <f t="shared" si="47"/>
        <v>-9027273.79</v>
      </c>
      <c r="T306" s="183">
        <f t="shared" si="47"/>
        <v>-282936.6</v>
      </c>
      <c r="U306" s="183">
        <f t="shared" si="47"/>
        <v>-9661438.249999998</v>
      </c>
      <c r="V306" s="183">
        <f t="shared" si="47"/>
        <v>-2047344.7799999989</v>
      </c>
      <c r="W306" s="183">
        <f t="shared" si="47"/>
        <v>0</v>
      </c>
      <c r="X306" s="183">
        <f t="shared" si="47"/>
        <v>-2047344.7799999989</v>
      </c>
      <c r="Y306" s="183">
        <f t="shared" si="47"/>
        <v>0</v>
      </c>
      <c r="Z306" s="183">
        <f t="shared" si="47"/>
        <v>-2047344.7799999989</v>
      </c>
      <c r="AA306" s="180"/>
    </row>
    <row r="307" spans="2:26" ht="12.75">
      <c r="B307" s="176"/>
      <c r="C307" s="175"/>
      <c r="D307" s="177"/>
      <c r="E307" s="156"/>
      <c r="F307" s="156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1:27" ht="12.75">
      <c r="A308" s="175"/>
      <c r="B308" s="176"/>
      <c r="C308" s="175" t="s">
        <v>663</v>
      </c>
      <c r="D308" s="177"/>
      <c r="E308" s="156">
        <v>0</v>
      </c>
      <c r="F308" s="156">
        <v>0</v>
      </c>
      <c r="G308" s="179">
        <f>E308+F308</f>
        <v>0</v>
      </c>
      <c r="H308" s="179">
        <v>0</v>
      </c>
      <c r="I308" s="179">
        <v>0</v>
      </c>
      <c r="J308" s="179">
        <v>0</v>
      </c>
      <c r="K308" s="179">
        <v>0</v>
      </c>
      <c r="L308" s="179">
        <f>J308+I308+K308</f>
        <v>0</v>
      </c>
      <c r="M308" s="179">
        <v>0</v>
      </c>
      <c r="N308" s="179">
        <v>0</v>
      </c>
      <c r="O308" s="179">
        <v>0</v>
      </c>
      <c r="P308" s="179">
        <f>M308+N308+O308</f>
        <v>0</v>
      </c>
      <c r="Q308" s="179">
        <v>0</v>
      </c>
      <c r="R308" s="179">
        <v>0</v>
      </c>
      <c r="S308" s="179">
        <v>0</v>
      </c>
      <c r="T308" s="179">
        <v>0</v>
      </c>
      <c r="U308" s="179">
        <f>Q308+R308+S308+T308</f>
        <v>0</v>
      </c>
      <c r="V308" s="179">
        <f>G308+H308+L308+P308+U308</f>
        <v>0</v>
      </c>
      <c r="W308" s="179">
        <v>0</v>
      </c>
      <c r="X308" s="179">
        <f>V308+W308</f>
        <v>0</v>
      </c>
      <c r="Y308" s="179">
        <v>0</v>
      </c>
      <c r="Z308" s="179">
        <f>X308+Y308</f>
        <v>0</v>
      </c>
      <c r="AA308" s="175"/>
    </row>
    <row r="309" spans="1:27" ht="12.75">
      <c r="A309" s="175"/>
      <c r="B309" s="176"/>
      <c r="C309" s="175" t="s">
        <v>325</v>
      </c>
      <c r="D309" s="177"/>
      <c r="E309" s="156">
        <v>0</v>
      </c>
      <c r="F309" s="156">
        <v>0</v>
      </c>
      <c r="G309" s="179">
        <f>E309+F309</f>
        <v>0</v>
      </c>
      <c r="H309" s="179">
        <v>0</v>
      </c>
      <c r="I309" s="179">
        <v>0</v>
      </c>
      <c r="J309" s="179">
        <v>0</v>
      </c>
      <c r="K309" s="179">
        <v>0</v>
      </c>
      <c r="L309" s="179">
        <f>J309+I309+K309</f>
        <v>0</v>
      </c>
      <c r="M309" s="179">
        <v>0</v>
      </c>
      <c r="N309" s="179">
        <v>0</v>
      </c>
      <c r="O309" s="179">
        <v>0</v>
      </c>
      <c r="P309" s="179">
        <f>M309+N309+O309</f>
        <v>0</v>
      </c>
      <c r="Q309" s="179">
        <v>0</v>
      </c>
      <c r="R309" s="179">
        <v>0</v>
      </c>
      <c r="S309" s="179">
        <v>0</v>
      </c>
      <c r="T309" s="179">
        <v>0</v>
      </c>
      <c r="U309" s="179">
        <f>Q309+R309+S309+T309</f>
        <v>0</v>
      </c>
      <c r="V309" s="179">
        <f>G309+H309+L309+P309+U309</f>
        <v>0</v>
      </c>
      <c r="W309" s="179">
        <v>0</v>
      </c>
      <c r="X309" s="179">
        <f>V309+W309</f>
        <v>0</v>
      </c>
      <c r="Y309" s="179">
        <v>0</v>
      </c>
      <c r="Z309" s="179">
        <f>X309+Y309</f>
        <v>0</v>
      </c>
      <c r="AA309" s="175"/>
    </row>
    <row r="310" spans="1:27" ht="12.75">
      <c r="A310" s="188"/>
      <c r="B310" s="176"/>
      <c r="C310" s="175" t="s">
        <v>326</v>
      </c>
      <c r="D310" s="177"/>
      <c r="E310" s="156">
        <v>0</v>
      </c>
      <c r="F310" s="156">
        <v>0</v>
      </c>
      <c r="G310" s="179">
        <f>E310+F310</f>
        <v>0</v>
      </c>
      <c r="H310" s="179">
        <v>0</v>
      </c>
      <c r="I310" s="179">
        <v>0</v>
      </c>
      <c r="J310" s="179">
        <v>0</v>
      </c>
      <c r="K310" s="179">
        <v>0</v>
      </c>
      <c r="L310" s="179">
        <f>J310+I310+K310</f>
        <v>0</v>
      </c>
      <c r="M310" s="179">
        <v>0</v>
      </c>
      <c r="N310" s="179">
        <v>0</v>
      </c>
      <c r="O310" s="179">
        <v>0</v>
      </c>
      <c r="P310" s="179">
        <f>M310+N310+O310</f>
        <v>0</v>
      </c>
      <c r="Q310" s="179">
        <v>0</v>
      </c>
      <c r="R310" s="179">
        <v>0</v>
      </c>
      <c r="S310" s="179">
        <v>0</v>
      </c>
      <c r="T310" s="179">
        <v>0</v>
      </c>
      <c r="U310" s="179">
        <f>Q310+R310+S310+T310</f>
        <v>0</v>
      </c>
      <c r="V310" s="179">
        <f>G310+H310+L310+P310+U310</f>
        <v>0</v>
      </c>
      <c r="W310" s="179">
        <v>0</v>
      </c>
      <c r="X310" s="179">
        <f>V310+W310</f>
        <v>0</v>
      </c>
      <c r="Y310" s="179">
        <v>0</v>
      </c>
      <c r="Z310" s="179">
        <f>X310+Y310</f>
        <v>0</v>
      </c>
      <c r="AA310" s="188"/>
    </row>
    <row r="311" spans="1:27" ht="12.75">
      <c r="A311" s="188" t="s">
        <v>666</v>
      </c>
      <c r="B311" s="176"/>
      <c r="C311" s="175" t="s">
        <v>729</v>
      </c>
      <c r="D311" s="177"/>
      <c r="E311" s="156">
        <v>0</v>
      </c>
      <c r="F311" s="156">
        <v>0</v>
      </c>
      <c r="G311" s="179">
        <f>E311+F311</f>
        <v>0</v>
      </c>
      <c r="H311" s="179">
        <v>0</v>
      </c>
      <c r="I311" s="179">
        <v>0</v>
      </c>
      <c r="J311" s="179">
        <v>0</v>
      </c>
      <c r="K311" s="179">
        <v>0</v>
      </c>
      <c r="L311" s="179">
        <f>J311+I311+K311</f>
        <v>0</v>
      </c>
      <c r="M311" s="179">
        <v>0</v>
      </c>
      <c r="N311" s="179">
        <v>3350</v>
      </c>
      <c r="O311" s="179">
        <v>0</v>
      </c>
      <c r="P311" s="179">
        <f>M311+N311+O311</f>
        <v>3350</v>
      </c>
      <c r="Q311" s="179">
        <v>0</v>
      </c>
      <c r="R311" s="179">
        <v>0</v>
      </c>
      <c r="S311" s="179">
        <v>0</v>
      </c>
      <c r="T311" s="179">
        <v>0</v>
      </c>
      <c r="U311" s="179">
        <f>Q311+R311+S311+T311</f>
        <v>0</v>
      </c>
      <c r="V311" s="179">
        <f>G311+H311+L311+P311+U311</f>
        <v>3350</v>
      </c>
      <c r="W311" s="179">
        <v>0</v>
      </c>
      <c r="X311" s="179">
        <f>V311+W311</f>
        <v>3350</v>
      </c>
      <c r="Y311" s="179">
        <v>0</v>
      </c>
      <c r="Z311" s="179">
        <f>X311+Y311</f>
        <v>3350</v>
      </c>
      <c r="AA311" s="188"/>
    </row>
    <row r="312" spans="1:27" ht="12.75">
      <c r="A312" s="154"/>
      <c r="B312" s="181"/>
      <c r="C312" s="182"/>
      <c r="D312" s="76"/>
      <c r="E312" s="117"/>
      <c r="F312" s="117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54"/>
    </row>
    <row r="313" spans="1:27" ht="12.75">
      <c r="A313" s="154"/>
      <c r="B313" s="181"/>
      <c r="C313" s="182" t="s">
        <v>327</v>
      </c>
      <c r="D313" s="76"/>
      <c r="E313" s="117">
        <f aca="true" t="shared" si="48" ref="E313:Z313">E306+E308+E309+E310+E311</f>
        <v>0</v>
      </c>
      <c r="F313" s="117">
        <f t="shared" si="48"/>
        <v>4078410.48</v>
      </c>
      <c r="G313" s="183">
        <f t="shared" si="48"/>
        <v>4078410.48</v>
      </c>
      <c r="H313" s="183">
        <f t="shared" si="48"/>
        <v>3512943.33</v>
      </c>
      <c r="I313" s="183">
        <f t="shared" si="48"/>
        <v>0</v>
      </c>
      <c r="J313" s="183">
        <f t="shared" si="48"/>
        <v>0</v>
      </c>
      <c r="K313" s="183">
        <f t="shared" si="48"/>
        <v>0</v>
      </c>
      <c r="L313" s="183">
        <f t="shared" si="48"/>
        <v>0</v>
      </c>
      <c r="M313" s="183">
        <f t="shared" si="48"/>
        <v>0</v>
      </c>
      <c r="N313" s="183">
        <f t="shared" si="48"/>
        <v>19163.190000000002</v>
      </c>
      <c r="O313" s="183">
        <f t="shared" si="48"/>
        <v>6926.47</v>
      </c>
      <c r="P313" s="183">
        <f t="shared" si="48"/>
        <v>26089.66</v>
      </c>
      <c r="Q313" s="183">
        <f t="shared" si="48"/>
        <v>-351227.86</v>
      </c>
      <c r="R313" s="183">
        <f t="shared" si="48"/>
        <v>0</v>
      </c>
      <c r="S313" s="183">
        <f t="shared" si="48"/>
        <v>-9027273.79</v>
      </c>
      <c r="T313" s="183">
        <f t="shared" si="48"/>
        <v>-282936.6</v>
      </c>
      <c r="U313" s="183">
        <f t="shared" si="48"/>
        <v>-9661438.249999998</v>
      </c>
      <c r="V313" s="183">
        <f t="shared" si="48"/>
        <v>-2043994.7799999989</v>
      </c>
      <c r="W313" s="183">
        <f t="shared" si="48"/>
        <v>0</v>
      </c>
      <c r="X313" s="183">
        <f t="shared" si="48"/>
        <v>-2043994.7799999989</v>
      </c>
      <c r="Y313" s="183">
        <f t="shared" si="48"/>
        <v>0</v>
      </c>
      <c r="Z313" s="183">
        <f t="shared" si="48"/>
        <v>-2043994.7799999989</v>
      </c>
      <c r="AA313" s="154"/>
    </row>
    <row r="314" spans="1:27" ht="12.75">
      <c r="A314" s="154"/>
      <c r="B314" s="181"/>
      <c r="C314" s="182"/>
      <c r="D314" s="76"/>
      <c r="E314" s="117"/>
      <c r="F314" s="117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54"/>
    </row>
    <row r="315" spans="1:26" ht="12.75" hidden="1" outlineLevel="1">
      <c r="A315" s="136" t="s">
        <v>328</v>
      </c>
      <c r="C315" s="137" t="s">
        <v>329</v>
      </c>
      <c r="D315" s="137" t="s">
        <v>330</v>
      </c>
      <c r="E315" s="136">
        <v>0</v>
      </c>
      <c r="F315" s="136">
        <v>0</v>
      </c>
      <c r="G315" s="137">
        <f aca="true" t="shared" si="49" ref="G315:G330">E315+F315</f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f aca="true" t="shared" si="50" ref="L315:L330">J315+I315+K315</f>
        <v>0</v>
      </c>
      <c r="M315" s="136">
        <v>0</v>
      </c>
      <c r="N315" s="136">
        <v>0</v>
      </c>
      <c r="O315" s="136">
        <v>0</v>
      </c>
      <c r="P315" s="136">
        <f aca="true" t="shared" si="51" ref="P315:P330">M315+N315+O315</f>
        <v>0</v>
      </c>
      <c r="Q315" s="137">
        <v>1769785</v>
      </c>
      <c r="R315" s="137">
        <v>0</v>
      </c>
      <c r="S315" s="137">
        <v>11073904.79</v>
      </c>
      <c r="T315" s="137">
        <v>0</v>
      </c>
      <c r="U315" s="137">
        <f aca="true" t="shared" si="52" ref="U315:U330">Q315+R315+S315+T315</f>
        <v>12843689.79</v>
      </c>
      <c r="V315" s="137">
        <f aca="true" t="shared" si="53" ref="V315:V330">G315+H315+L315+P315+U315</f>
        <v>12843689.79</v>
      </c>
      <c r="W315" s="136">
        <v>0</v>
      </c>
      <c r="X315" s="136">
        <f aca="true" t="shared" si="54" ref="X315:X330">V315+W315</f>
        <v>12843689.79</v>
      </c>
      <c r="Y315" s="137">
        <v>0</v>
      </c>
      <c r="Z315" s="136">
        <f aca="true" t="shared" si="55" ref="Z315:Z330">X315+Y315</f>
        <v>12843689.79</v>
      </c>
    </row>
    <row r="316" spans="1:26" ht="12.75" hidden="1" outlineLevel="1">
      <c r="A316" s="136" t="s">
        <v>331</v>
      </c>
      <c r="C316" s="137" t="s">
        <v>332</v>
      </c>
      <c r="D316" s="137" t="s">
        <v>333</v>
      </c>
      <c r="E316" s="136">
        <v>0</v>
      </c>
      <c r="F316" s="136">
        <v>-11080395.04</v>
      </c>
      <c r="G316" s="137">
        <f t="shared" si="49"/>
        <v>-11080395.04</v>
      </c>
      <c r="H316" s="136">
        <v>0</v>
      </c>
      <c r="I316" s="136">
        <v>0</v>
      </c>
      <c r="J316" s="136">
        <v>0</v>
      </c>
      <c r="K316" s="136">
        <v>0</v>
      </c>
      <c r="L316" s="136">
        <f t="shared" si="50"/>
        <v>0</v>
      </c>
      <c r="M316" s="136">
        <v>0</v>
      </c>
      <c r="N316" s="136">
        <v>0</v>
      </c>
      <c r="O316" s="136">
        <v>0</v>
      </c>
      <c r="P316" s="136">
        <f t="shared" si="51"/>
        <v>0</v>
      </c>
      <c r="Q316" s="137">
        <v>-1763294.75</v>
      </c>
      <c r="R316" s="137">
        <v>0</v>
      </c>
      <c r="S316" s="137">
        <v>0</v>
      </c>
      <c r="T316" s="137">
        <v>0</v>
      </c>
      <c r="U316" s="137">
        <f t="shared" si="52"/>
        <v>-1763294.75</v>
      </c>
      <c r="V316" s="137">
        <f t="shared" si="53"/>
        <v>-12843689.79</v>
      </c>
      <c r="W316" s="136">
        <v>0</v>
      </c>
      <c r="X316" s="136">
        <f t="shared" si="54"/>
        <v>-12843689.79</v>
      </c>
      <c r="Y316" s="137">
        <v>0</v>
      </c>
      <c r="Z316" s="136">
        <f t="shared" si="55"/>
        <v>-12843689.79</v>
      </c>
    </row>
    <row r="317" spans="1:27" ht="12.75" collapsed="1">
      <c r="A317" s="175" t="s">
        <v>334</v>
      </c>
      <c r="B317" s="176"/>
      <c r="C317" s="175" t="s">
        <v>730</v>
      </c>
      <c r="D317" s="177"/>
      <c r="E317" s="156">
        <v>0</v>
      </c>
      <c r="F317" s="156">
        <v>-11080395.04</v>
      </c>
      <c r="G317" s="179">
        <f t="shared" si="49"/>
        <v>-11080395.04</v>
      </c>
      <c r="H317" s="179">
        <v>0</v>
      </c>
      <c r="I317" s="179">
        <v>0</v>
      </c>
      <c r="J317" s="179">
        <v>0</v>
      </c>
      <c r="K317" s="179">
        <v>0</v>
      </c>
      <c r="L317" s="179">
        <f t="shared" si="50"/>
        <v>0</v>
      </c>
      <c r="M317" s="179">
        <v>0</v>
      </c>
      <c r="N317" s="179">
        <v>0</v>
      </c>
      <c r="O317" s="179">
        <v>0</v>
      </c>
      <c r="P317" s="179">
        <f t="shared" si="51"/>
        <v>0</v>
      </c>
      <c r="Q317" s="179">
        <v>6490.25</v>
      </c>
      <c r="R317" s="179">
        <v>0</v>
      </c>
      <c r="S317" s="179">
        <v>11073904.79</v>
      </c>
      <c r="T317" s="179">
        <v>0</v>
      </c>
      <c r="U317" s="179">
        <f t="shared" si="52"/>
        <v>11080395.04</v>
      </c>
      <c r="V317" s="179">
        <f t="shared" si="53"/>
        <v>0</v>
      </c>
      <c r="W317" s="179">
        <v>0</v>
      </c>
      <c r="X317" s="179">
        <f t="shared" si="54"/>
        <v>0</v>
      </c>
      <c r="Y317" s="179">
        <v>0</v>
      </c>
      <c r="Z317" s="179">
        <f t="shared" si="55"/>
        <v>0</v>
      </c>
      <c r="AA317" s="175"/>
    </row>
    <row r="318" spans="1:26" ht="12.75" hidden="1" outlineLevel="1">
      <c r="A318" s="136" t="s">
        <v>335</v>
      </c>
      <c r="C318" s="137" t="s">
        <v>336</v>
      </c>
      <c r="D318" s="137" t="s">
        <v>337</v>
      </c>
      <c r="E318" s="136">
        <v>0</v>
      </c>
      <c r="F318" s="136">
        <v>0</v>
      </c>
      <c r="G318" s="137">
        <f t="shared" si="49"/>
        <v>0</v>
      </c>
      <c r="H318" s="136">
        <v>0</v>
      </c>
      <c r="I318" s="136">
        <v>0</v>
      </c>
      <c r="J318" s="136">
        <v>0</v>
      </c>
      <c r="K318" s="136">
        <v>0</v>
      </c>
      <c r="L318" s="136">
        <f t="shared" si="50"/>
        <v>0</v>
      </c>
      <c r="M318" s="136">
        <v>0</v>
      </c>
      <c r="N318" s="136">
        <v>0</v>
      </c>
      <c r="O318" s="136">
        <v>0</v>
      </c>
      <c r="P318" s="136">
        <f t="shared" si="51"/>
        <v>0</v>
      </c>
      <c r="Q318" s="137">
        <v>75000</v>
      </c>
      <c r="R318" s="137">
        <v>0</v>
      </c>
      <c r="S318" s="137">
        <v>0</v>
      </c>
      <c r="T318" s="137">
        <v>0</v>
      </c>
      <c r="U318" s="137">
        <f t="shared" si="52"/>
        <v>75000</v>
      </c>
      <c r="V318" s="137">
        <f t="shared" si="53"/>
        <v>75000</v>
      </c>
      <c r="W318" s="136">
        <v>0</v>
      </c>
      <c r="X318" s="136">
        <f t="shared" si="54"/>
        <v>75000</v>
      </c>
      <c r="Y318" s="137">
        <v>0</v>
      </c>
      <c r="Z318" s="136">
        <f t="shared" si="55"/>
        <v>75000</v>
      </c>
    </row>
    <row r="319" spans="1:26" ht="12.75" hidden="1" outlineLevel="1">
      <c r="A319" s="136" t="s">
        <v>338</v>
      </c>
      <c r="C319" s="137" t="s">
        <v>339</v>
      </c>
      <c r="D319" s="137" t="s">
        <v>340</v>
      </c>
      <c r="E319" s="136">
        <v>0</v>
      </c>
      <c r="F319" s="136">
        <v>10561223.32</v>
      </c>
      <c r="G319" s="137">
        <f t="shared" si="49"/>
        <v>10561223.32</v>
      </c>
      <c r="H319" s="136">
        <v>0</v>
      </c>
      <c r="I319" s="136">
        <v>0</v>
      </c>
      <c r="J319" s="136">
        <v>0</v>
      </c>
      <c r="K319" s="136">
        <v>0</v>
      </c>
      <c r="L319" s="136">
        <f t="shared" si="50"/>
        <v>0</v>
      </c>
      <c r="M319" s="136">
        <v>0</v>
      </c>
      <c r="N319" s="136">
        <v>0</v>
      </c>
      <c r="O319" s="136">
        <v>0</v>
      </c>
      <c r="P319" s="136">
        <f t="shared" si="51"/>
        <v>0</v>
      </c>
      <c r="Q319" s="137">
        <v>51886145.69</v>
      </c>
      <c r="R319" s="137">
        <v>0</v>
      </c>
      <c r="S319" s="137">
        <v>0</v>
      </c>
      <c r="T319" s="137">
        <v>0</v>
      </c>
      <c r="U319" s="137">
        <f t="shared" si="52"/>
        <v>51886145.69</v>
      </c>
      <c r="V319" s="137">
        <f t="shared" si="53"/>
        <v>62447369.01</v>
      </c>
      <c r="W319" s="136">
        <v>0</v>
      </c>
      <c r="X319" s="136">
        <f t="shared" si="54"/>
        <v>62447369.01</v>
      </c>
      <c r="Y319" s="137">
        <v>0</v>
      </c>
      <c r="Z319" s="136">
        <f t="shared" si="55"/>
        <v>62447369.01</v>
      </c>
    </row>
    <row r="320" spans="1:26" ht="12.75" hidden="1" outlineLevel="1">
      <c r="A320" s="136" t="s">
        <v>341</v>
      </c>
      <c r="C320" s="137" t="s">
        <v>342</v>
      </c>
      <c r="D320" s="137" t="s">
        <v>343</v>
      </c>
      <c r="E320" s="136">
        <v>0</v>
      </c>
      <c r="F320" s="136">
        <v>-5824</v>
      </c>
      <c r="G320" s="137">
        <f t="shared" si="49"/>
        <v>-5824</v>
      </c>
      <c r="H320" s="136">
        <v>0</v>
      </c>
      <c r="I320" s="136">
        <v>0</v>
      </c>
      <c r="J320" s="136">
        <v>0</v>
      </c>
      <c r="K320" s="136">
        <v>0</v>
      </c>
      <c r="L320" s="136">
        <f t="shared" si="50"/>
        <v>0</v>
      </c>
      <c r="M320" s="136">
        <v>0</v>
      </c>
      <c r="N320" s="136">
        <v>0</v>
      </c>
      <c r="O320" s="136">
        <v>0</v>
      </c>
      <c r="P320" s="136">
        <f t="shared" si="51"/>
        <v>0</v>
      </c>
      <c r="Q320" s="137">
        <v>0</v>
      </c>
      <c r="R320" s="137">
        <v>0</v>
      </c>
      <c r="S320" s="137">
        <v>0</v>
      </c>
      <c r="T320" s="137">
        <v>0</v>
      </c>
      <c r="U320" s="137">
        <f t="shared" si="52"/>
        <v>0</v>
      </c>
      <c r="V320" s="137">
        <f t="shared" si="53"/>
        <v>-5824</v>
      </c>
      <c r="W320" s="136">
        <v>0</v>
      </c>
      <c r="X320" s="136">
        <f t="shared" si="54"/>
        <v>-5824</v>
      </c>
      <c r="Y320" s="137">
        <v>0</v>
      </c>
      <c r="Z320" s="136">
        <f t="shared" si="55"/>
        <v>-5824</v>
      </c>
    </row>
    <row r="321" spans="1:26" ht="12.75" hidden="1" outlineLevel="1">
      <c r="A321" s="136" t="s">
        <v>344</v>
      </c>
      <c r="C321" s="137" t="s">
        <v>345</v>
      </c>
      <c r="D321" s="137" t="s">
        <v>346</v>
      </c>
      <c r="E321" s="136">
        <v>0</v>
      </c>
      <c r="F321" s="136">
        <v>-100560</v>
      </c>
      <c r="G321" s="137">
        <f t="shared" si="49"/>
        <v>-100560</v>
      </c>
      <c r="H321" s="136">
        <v>0</v>
      </c>
      <c r="I321" s="136">
        <v>0</v>
      </c>
      <c r="J321" s="136">
        <v>0</v>
      </c>
      <c r="K321" s="136">
        <v>0</v>
      </c>
      <c r="L321" s="136">
        <f t="shared" si="50"/>
        <v>0</v>
      </c>
      <c r="M321" s="136">
        <v>0</v>
      </c>
      <c r="N321" s="136">
        <v>0</v>
      </c>
      <c r="O321" s="136">
        <v>0</v>
      </c>
      <c r="P321" s="136">
        <f t="shared" si="51"/>
        <v>0</v>
      </c>
      <c r="Q321" s="137">
        <v>0</v>
      </c>
      <c r="R321" s="137">
        <v>0</v>
      </c>
      <c r="S321" s="137">
        <v>0</v>
      </c>
      <c r="T321" s="137">
        <v>0</v>
      </c>
      <c r="U321" s="137">
        <f t="shared" si="52"/>
        <v>0</v>
      </c>
      <c r="V321" s="137">
        <f t="shared" si="53"/>
        <v>-100560</v>
      </c>
      <c r="W321" s="136">
        <v>0</v>
      </c>
      <c r="X321" s="136">
        <f t="shared" si="54"/>
        <v>-100560</v>
      </c>
      <c r="Y321" s="137">
        <v>0</v>
      </c>
      <c r="Z321" s="136">
        <f t="shared" si="55"/>
        <v>-100560</v>
      </c>
    </row>
    <row r="322" spans="1:26" ht="12.75" hidden="1" outlineLevel="1">
      <c r="A322" s="136" t="s">
        <v>347</v>
      </c>
      <c r="C322" s="137" t="s">
        <v>348</v>
      </c>
      <c r="D322" s="137" t="s">
        <v>349</v>
      </c>
      <c r="E322" s="136">
        <v>0</v>
      </c>
      <c r="F322" s="136">
        <v>-51879883.01</v>
      </c>
      <c r="G322" s="137">
        <f t="shared" si="49"/>
        <v>-51879883.01</v>
      </c>
      <c r="H322" s="136">
        <v>0</v>
      </c>
      <c r="I322" s="136">
        <v>0</v>
      </c>
      <c r="J322" s="136">
        <v>0</v>
      </c>
      <c r="K322" s="136">
        <v>0</v>
      </c>
      <c r="L322" s="136">
        <f t="shared" si="50"/>
        <v>0</v>
      </c>
      <c r="M322" s="136">
        <v>0</v>
      </c>
      <c r="N322" s="136">
        <v>0</v>
      </c>
      <c r="O322" s="136">
        <v>0</v>
      </c>
      <c r="P322" s="136">
        <f t="shared" si="51"/>
        <v>0</v>
      </c>
      <c r="Q322" s="137">
        <v>-10488285.99</v>
      </c>
      <c r="R322" s="137">
        <v>0</v>
      </c>
      <c r="S322" s="137">
        <v>0</v>
      </c>
      <c r="T322" s="137">
        <v>0</v>
      </c>
      <c r="U322" s="137">
        <f t="shared" si="52"/>
        <v>-10488285.99</v>
      </c>
      <c r="V322" s="137">
        <f t="shared" si="53"/>
        <v>-62368169</v>
      </c>
      <c r="W322" s="136">
        <v>0</v>
      </c>
      <c r="X322" s="136">
        <f t="shared" si="54"/>
        <v>-62368169</v>
      </c>
      <c r="Y322" s="137">
        <v>0</v>
      </c>
      <c r="Z322" s="136">
        <f t="shared" si="55"/>
        <v>-62368169</v>
      </c>
    </row>
    <row r="323" spans="1:26" ht="12.75" hidden="1" outlineLevel="1">
      <c r="A323" s="136" t="s">
        <v>350</v>
      </c>
      <c r="C323" s="137" t="s">
        <v>351</v>
      </c>
      <c r="D323" s="137" t="s">
        <v>352</v>
      </c>
      <c r="E323" s="136">
        <v>0</v>
      </c>
      <c r="F323" s="136">
        <v>-84665.47</v>
      </c>
      <c r="G323" s="137">
        <f t="shared" si="49"/>
        <v>-84665.47</v>
      </c>
      <c r="H323" s="136">
        <v>0</v>
      </c>
      <c r="I323" s="136">
        <v>0</v>
      </c>
      <c r="J323" s="136">
        <v>0</v>
      </c>
      <c r="K323" s="136">
        <v>0</v>
      </c>
      <c r="L323" s="136">
        <f t="shared" si="50"/>
        <v>0</v>
      </c>
      <c r="M323" s="136">
        <v>0</v>
      </c>
      <c r="N323" s="136">
        <v>0</v>
      </c>
      <c r="O323" s="136">
        <v>0</v>
      </c>
      <c r="P323" s="136">
        <f t="shared" si="51"/>
        <v>0</v>
      </c>
      <c r="Q323" s="137">
        <v>0</v>
      </c>
      <c r="R323" s="137">
        <v>0</v>
      </c>
      <c r="S323" s="137">
        <v>0</v>
      </c>
      <c r="T323" s="137">
        <v>0</v>
      </c>
      <c r="U323" s="137">
        <f t="shared" si="52"/>
        <v>0</v>
      </c>
      <c r="V323" s="137">
        <f t="shared" si="53"/>
        <v>-84665.47</v>
      </c>
      <c r="W323" s="136">
        <v>0</v>
      </c>
      <c r="X323" s="136">
        <f t="shared" si="54"/>
        <v>-84665.47</v>
      </c>
      <c r="Y323" s="137">
        <v>0</v>
      </c>
      <c r="Z323" s="136">
        <f t="shared" si="55"/>
        <v>-84665.47</v>
      </c>
    </row>
    <row r="324" spans="1:27" ht="12.75" collapsed="1">
      <c r="A324" s="175" t="s">
        <v>353</v>
      </c>
      <c r="B324" s="176"/>
      <c r="C324" s="175" t="s">
        <v>731</v>
      </c>
      <c r="D324" s="177"/>
      <c r="E324" s="156">
        <v>0</v>
      </c>
      <c r="F324" s="156">
        <v>-41509709.16</v>
      </c>
      <c r="G324" s="179">
        <f t="shared" si="49"/>
        <v>-41509709.16</v>
      </c>
      <c r="H324" s="179">
        <v>0</v>
      </c>
      <c r="I324" s="179">
        <v>0</v>
      </c>
      <c r="J324" s="179">
        <v>0</v>
      </c>
      <c r="K324" s="179">
        <v>0</v>
      </c>
      <c r="L324" s="179">
        <f t="shared" si="50"/>
        <v>0</v>
      </c>
      <c r="M324" s="179">
        <v>0</v>
      </c>
      <c r="N324" s="179">
        <v>0</v>
      </c>
      <c r="O324" s="179">
        <v>0</v>
      </c>
      <c r="P324" s="179">
        <f t="shared" si="51"/>
        <v>0</v>
      </c>
      <c r="Q324" s="179">
        <v>41472859.699999996</v>
      </c>
      <c r="R324" s="179">
        <v>0</v>
      </c>
      <c r="S324" s="179">
        <v>0</v>
      </c>
      <c r="T324" s="179">
        <v>0</v>
      </c>
      <c r="U324" s="179">
        <f t="shared" si="52"/>
        <v>41472859.699999996</v>
      </c>
      <c r="V324" s="179">
        <f t="shared" si="53"/>
        <v>-36849.460000000894</v>
      </c>
      <c r="W324" s="179">
        <v>0</v>
      </c>
      <c r="X324" s="179">
        <f t="shared" si="54"/>
        <v>-36849.460000000894</v>
      </c>
      <c r="Y324" s="179">
        <v>0</v>
      </c>
      <c r="Z324" s="179">
        <f t="shared" si="55"/>
        <v>-36849.460000000894</v>
      </c>
      <c r="AA324" s="175"/>
    </row>
    <row r="325" spans="1:26" ht="12.75" hidden="1" outlineLevel="1">
      <c r="A325" s="136" t="s">
        <v>354</v>
      </c>
      <c r="C325" s="137" t="s">
        <v>355</v>
      </c>
      <c r="D325" s="137" t="s">
        <v>356</v>
      </c>
      <c r="E325" s="136">
        <v>0</v>
      </c>
      <c r="F325" s="136">
        <v>9899723</v>
      </c>
      <c r="G325" s="137">
        <f t="shared" si="49"/>
        <v>9899723</v>
      </c>
      <c r="H325" s="136">
        <v>0</v>
      </c>
      <c r="I325" s="136">
        <v>0</v>
      </c>
      <c r="J325" s="136">
        <v>0</v>
      </c>
      <c r="K325" s="136">
        <v>0</v>
      </c>
      <c r="L325" s="136">
        <f t="shared" si="50"/>
        <v>0</v>
      </c>
      <c r="M325" s="136">
        <v>0</v>
      </c>
      <c r="N325" s="136">
        <v>0</v>
      </c>
      <c r="O325" s="136">
        <v>0</v>
      </c>
      <c r="P325" s="136">
        <f t="shared" si="51"/>
        <v>0</v>
      </c>
      <c r="Q325" s="137">
        <v>0</v>
      </c>
      <c r="R325" s="137">
        <v>0</v>
      </c>
      <c r="S325" s="137">
        <v>0</v>
      </c>
      <c r="T325" s="137">
        <v>0</v>
      </c>
      <c r="U325" s="137">
        <f t="shared" si="52"/>
        <v>0</v>
      </c>
      <c r="V325" s="137">
        <f t="shared" si="53"/>
        <v>9899723</v>
      </c>
      <c r="W325" s="136">
        <v>0</v>
      </c>
      <c r="X325" s="136">
        <f t="shared" si="54"/>
        <v>9899723</v>
      </c>
      <c r="Y325" s="137">
        <v>0</v>
      </c>
      <c r="Z325" s="136">
        <f t="shared" si="55"/>
        <v>9899723</v>
      </c>
    </row>
    <row r="326" spans="1:26" ht="12.75" hidden="1" outlineLevel="1">
      <c r="A326" s="136" t="s">
        <v>357</v>
      </c>
      <c r="C326" s="137" t="s">
        <v>358</v>
      </c>
      <c r="D326" s="137" t="s">
        <v>359</v>
      </c>
      <c r="E326" s="136">
        <v>0</v>
      </c>
      <c r="F326" s="136">
        <v>18165.25</v>
      </c>
      <c r="G326" s="137">
        <f t="shared" si="49"/>
        <v>18165.25</v>
      </c>
      <c r="H326" s="136">
        <v>1818.11</v>
      </c>
      <c r="I326" s="136">
        <v>0</v>
      </c>
      <c r="J326" s="136">
        <v>0</v>
      </c>
      <c r="K326" s="136">
        <v>0</v>
      </c>
      <c r="L326" s="136">
        <f t="shared" si="50"/>
        <v>0</v>
      </c>
      <c r="M326" s="136">
        <v>0</v>
      </c>
      <c r="N326" s="136">
        <v>0</v>
      </c>
      <c r="O326" s="136">
        <v>0</v>
      </c>
      <c r="P326" s="136">
        <f t="shared" si="51"/>
        <v>0</v>
      </c>
      <c r="Q326" s="137">
        <v>0</v>
      </c>
      <c r="R326" s="137">
        <v>0</v>
      </c>
      <c r="S326" s="137">
        <v>0</v>
      </c>
      <c r="T326" s="137">
        <v>0</v>
      </c>
      <c r="U326" s="137">
        <f t="shared" si="52"/>
        <v>0</v>
      </c>
      <c r="V326" s="137">
        <f t="shared" si="53"/>
        <v>19983.36</v>
      </c>
      <c r="W326" s="136">
        <v>0</v>
      </c>
      <c r="X326" s="136">
        <f t="shared" si="54"/>
        <v>19983.36</v>
      </c>
      <c r="Y326" s="137">
        <v>0</v>
      </c>
      <c r="Z326" s="136">
        <f t="shared" si="55"/>
        <v>19983.36</v>
      </c>
    </row>
    <row r="327" spans="1:26" ht="12.75" hidden="1" outlineLevel="1">
      <c r="A327" s="136" t="s">
        <v>360</v>
      </c>
      <c r="C327" s="137" t="s">
        <v>361</v>
      </c>
      <c r="D327" s="137" t="s">
        <v>362</v>
      </c>
      <c r="E327" s="136">
        <v>0</v>
      </c>
      <c r="F327" s="136">
        <v>-15084112</v>
      </c>
      <c r="G327" s="137">
        <f t="shared" si="49"/>
        <v>-15084112</v>
      </c>
      <c r="H327" s="136">
        <v>0</v>
      </c>
      <c r="I327" s="136">
        <v>0</v>
      </c>
      <c r="J327" s="136">
        <v>0</v>
      </c>
      <c r="K327" s="136">
        <v>0</v>
      </c>
      <c r="L327" s="136">
        <f t="shared" si="50"/>
        <v>0</v>
      </c>
      <c r="M327" s="136">
        <v>0</v>
      </c>
      <c r="N327" s="136">
        <v>0</v>
      </c>
      <c r="O327" s="136">
        <v>0</v>
      </c>
      <c r="P327" s="136">
        <f t="shared" si="51"/>
        <v>0</v>
      </c>
      <c r="Q327" s="137">
        <v>0</v>
      </c>
      <c r="R327" s="137">
        <v>0</v>
      </c>
      <c r="S327" s="137">
        <v>0</v>
      </c>
      <c r="T327" s="137">
        <v>0</v>
      </c>
      <c r="U327" s="137">
        <f t="shared" si="52"/>
        <v>0</v>
      </c>
      <c r="V327" s="137">
        <f t="shared" si="53"/>
        <v>-15084112</v>
      </c>
      <c r="W327" s="136">
        <v>0</v>
      </c>
      <c r="X327" s="136">
        <f t="shared" si="54"/>
        <v>-15084112</v>
      </c>
      <c r="Y327" s="137">
        <v>0</v>
      </c>
      <c r="Z327" s="136">
        <f t="shared" si="55"/>
        <v>-15084112</v>
      </c>
    </row>
    <row r="328" spans="1:26" ht="12.75" hidden="1" outlineLevel="1">
      <c r="A328" s="136" t="s">
        <v>363</v>
      </c>
      <c r="C328" s="137" t="s">
        <v>364</v>
      </c>
      <c r="D328" s="137" t="s">
        <v>365</v>
      </c>
      <c r="E328" s="136">
        <v>0</v>
      </c>
      <c r="F328" s="136">
        <v>0</v>
      </c>
      <c r="G328" s="137">
        <f t="shared" si="49"/>
        <v>0</v>
      </c>
      <c r="H328" s="136">
        <v>-19983.36</v>
      </c>
      <c r="I328" s="136">
        <v>0</v>
      </c>
      <c r="J328" s="136">
        <v>0</v>
      </c>
      <c r="K328" s="136">
        <v>0</v>
      </c>
      <c r="L328" s="136">
        <f t="shared" si="50"/>
        <v>0</v>
      </c>
      <c r="M328" s="136">
        <v>0</v>
      </c>
      <c r="N328" s="136">
        <v>0</v>
      </c>
      <c r="O328" s="136">
        <v>0</v>
      </c>
      <c r="P328" s="136">
        <f t="shared" si="51"/>
        <v>0</v>
      </c>
      <c r="Q328" s="137">
        <v>0</v>
      </c>
      <c r="R328" s="137">
        <v>0</v>
      </c>
      <c r="S328" s="137">
        <v>0</v>
      </c>
      <c r="T328" s="137">
        <v>0</v>
      </c>
      <c r="U328" s="137">
        <f t="shared" si="52"/>
        <v>0</v>
      </c>
      <c r="V328" s="137">
        <f t="shared" si="53"/>
        <v>-19983.36</v>
      </c>
      <c r="W328" s="136">
        <v>0</v>
      </c>
      <c r="X328" s="136">
        <f t="shared" si="54"/>
        <v>-19983.36</v>
      </c>
      <c r="Y328" s="137">
        <v>0</v>
      </c>
      <c r="Z328" s="136">
        <f t="shared" si="55"/>
        <v>-19983.36</v>
      </c>
    </row>
    <row r="329" spans="1:27" ht="12.75" collapsed="1">
      <c r="A329" s="137" t="s">
        <v>366</v>
      </c>
      <c r="B329" s="176"/>
      <c r="C329" s="175" t="s">
        <v>664</v>
      </c>
      <c r="D329" s="177"/>
      <c r="E329" s="156">
        <v>0</v>
      </c>
      <c r="F329" s="156">
        <v>-5166223.75</v>
      </c>
      <c r="G329" s="179">
        <f t="shared" si="49"/>
        <v>-5166223.75</v>
      </c>
      <c r="H329" s="179">
        <v>-18165.25</v>
      </c>
      <c r="I329" s="179">
        <v>0</v>
      </c>
      <c r="J329" s="179">
        <v>0</v>
      </c>
      <c r="K329" s="179">
        <v>0</v>
      </c>
      <c r="L329" s="179">
        <f t="shared" si="50"/>
        <v>0</v>
      </c>
      <c r="M329" s="179">
        <v>0</v>
      </c>
      <c r="N329" s="179">
        <v>0</v>
      </c>
      <c r="O329" s="179">
        <v>0</v>
      </c>
      <c r="P329" s="179">
        <f t="shared" si="51"/>
        <v>0</v>
      </c>
      <c r="Q329" s="179">
        <v>0</v>
      </c>
      <c r="R329" s="179">
        <v>0</v>
      </c>
      <c r="S329" s="179">
        <v>0</v>
      </c>
      <c r="T329" s="179">
        <v>0</v>
      </c>
      <c r="U329" s="179">
        <f t="shared" si="52"/>
        <v>0</v>
      </c>
      <c r="V329" s="179">
        <f t="shared" si="53"/>
        <v>-5184389</v>
      </c>
      <c r="W329" s="179">
        <v>0</v>
      </c>
      <c r="X329" s="179">
        <f t="shared" si="54"/>
        <v>-5184389</v>
      </c>
      <c r="Y329" s="179">
        <v>0</v>
      </c>
      <c r="Z329" s="179">
        <f t="shared" si="55"/>
        <v>-5184389</v>
      </c>
      <c r="AA329" s="137"/>
    </row>
    <row r="330" spans="1:27" ht="12.75">
      <c r="A330" s="137" t="s">
        <v>367</v>
      </c>
      <c r="B330" s="176"/>
      <c r="C330" s="175" t="s">
        <v>368</v>
      </c>
      <c r="D330" s="177"/>
      <c r="E330" s="156">
        <v>0</v>
      </c>
      <c r="F330" s="156">
        <v>0</v>
      </c>
      <c r="G330" s="179">
        <f t="shared" si="49"/>
        <v>0</v>
      </c>
      <c r="H330" s="179">
        <v>0</v>
      </c>
      <c r="I330" s="179">
        <v>0</v>
      </c>
      <c r="J330" s="179">
        <v>0</v>
      </c>
      <c r="K330" s="179">
        <v>0</v>
      </c>
      <c r="L330" s="179">
        <f t="shared" si="50"/>
        <v>0</v>
      </c>
      <c r="M330" s="179">
        <v>0</v>
      </c>
      <c r="N330" s="179">
        <v>0</v>
      </c>
      <c r="O330" s="179">
        <v>0</v>
      </c>
      <c r="P330" s="179">
        <f t="shared" si="51"/>
        <v>0</v>
      </c>
      <c r="Q330" s="179">
        <v>0</v>
      </c>
      <c r="R330" s="179">
        <v>0</v>
      </c>
      <c r="S330" s="179">
        <v>0</v>
      </c>
      <c r="T330" s="179">
        <v>0</v>
      </c>
      <c r="U330" s="179">
        <f t="shared" si="52"/>
        <v>0</v>
      </c>
      <c r="V330" s="179">
        <f t="shared" si="53"/>
        <v>0</v>
      </c>
      <c r="W330" s="179">
        <v>0</v>
      </c>
      <c r="X330" s="179">
        <f t="shared" si="54"/>
        <v>0</v>
      </c>
      <c r="Y330" s="179">
        <v>0</v>
      </c>
      <c r="Z330" s="179">
        <f t="shared" si="55"/>
        <v>0</v>
      </c>
      <c r="AA330" s="137"/>
    </row>
    <row r="331" spans="1:27" ht="15">
      <c r="A331" s="173"/>
      <c r="B331" s="176"/>
      <c r="C331" s="175"/>
      <c r="D331" s="177"/>
      <c r="E331" s="156"/>
      <c r="F331" s="156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3"/>
    </row>
    <row r="332" spans="1:27" s="187" customFormat="1" ht="15.75">
      <c r="A332" s="180"/>
      <c r="B332" s="181"/>
      <c r="C332" s="182" t="s">
        <v>369</v>
      </c>
      <c r="D332" s="76"/>
      <c r="E332" s="117">
        <f aca="true" t="shared" si="56" ref="E332:Z332">E313+E317+E324+E329+E330</f>
        <v>0</v>
      </c>
      <c r="F332" s="117">
        <f t="shared" si="56"/>
        <v>-53677917.47</v>
      </c>
      <c r="G332" s="183">
        <f t="shared" si="56"/>
        <v>-53677917.47</v>
      </c>
      <c r="H332" s="183">
        <f t="shared" si="56"/>
        <v>3494778.08</v>
      </c>
      <c r="I332" s="183">
        <f t="shared" si="56"/>
        <v>0</v>
      </c>
      <c r="J332" s="183">
        <f t="shared" si="56"/>
        <v>0</v>
      </c>
      <c r="K332" s="183">
        <f t="shared" si="56"/>
        <v>0</v>
      </c>
      <c r="L332" s="183">
        <f t="shared" si="56"/>
        <v>0</v>
      </c>
      <c r="M332" s="183">
        <f t="shared" si="56"/>
        <v>0</v>
      </c>
      <c r="N332" s="183">
        <f t="shared" si="56"/>
        <v>19163.190000000002</v>
      </c>
      <c r="O332" s="183">
        <f t="shared" si="56"/>
        <v>6926.47</v>
      </c>
      <c r="P332" s="183">
        <f t="shared" si="56"/>
        <v>26089.66</v>
      </c>
      <c r="Q332" s="183">
        <f t="shared" si="56"/>
        <v>41128122.089999996</v>
      </c>
      <c r="R332" s="183">
        <f t="shared" si="56"/>
        <v>0</v>
      </c>
      <c r="S332" s="183">
        <f t="shared" si="56"/>
        <v>2046631</v>
      </c>
      <c r="T332" s="183">
        <f t="shared" si="56"/>
        <v>-282936.6</v>
      </c>
      <c r="U332" s="183">
        <f t="shared" si="56"/>
        <v>42891816.489999995</v>
      </c>
      <c r="V332" s="183">
        <f t="shared" si="56"/>
        <v>-7265233.24</v>
      </c>
      <c r="W332" s="183">
        <f t="shared" si="56"/>
        <v>0</v>
      </c>
      <c r="X332" s="183">
        <f t="shared" si="56"/>
        <v>-7265233.24</v>
      </c>
      <c r="Y332" s="183">
        <f t="shared" si="56"/>
        <v>0</v>
      </c>
      <c r="Z332" s="183">
        <f t="shared" si="56"/>
        <v>-7265233.24</v>
      </c>
      <c r="AA332" s="180"/>
    </row>
    <row r="333" spans="1:27" ht="15">
      <c r="A333" s="173"/>
      <c r="B333" s="176"/>
      <c r="C333" s="182"/>
      <c r="D333" s="177"/>
      <c r="E333" s="156"/>
      <c r="F333" s="156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3"/>
    </row>
    <row r="334" spans="1:27" ht="15.75">
      <c r="A334" s="184"/>
      <c r="B334" s="181"/>
      <c r="C334" s="182" t="s">
        <v>370</v>
      </c>
      <c r="D334" s="76"/>
      <c r="E334" s="117">
        <f aca="true" t="shared" si="57" ref="E334:Z334">E332+E280</f>
        <v>-2.199999999998545</v>
      </c>
      <c r="F334" s="117">
        <f t="shared" si="57"/>
        <v>21346106.98600003</v>
      </c>
      <c r="G334" s="117">
        <f t="shared" si="57"/>
        <v>21346104.786000043</v>
      </c>
      <c r="H334" s="117">
        <f t="shared" si="57"/>
        <v>252738.608</v>
      </c>
      <c r="I334" s="117">
        <f t="shared" si="57"/>
        <v>0</v>
      </c>
      <c r="J334" s="117">
        <f t="shared" si="57"/>
        <v>0</v>
      </c>
      <c r="K334" s="117">
        <f t="shared" si="57"/>
        <v>0</v>
      </c>
      <c r="L334" s="117">
        <f t="shared" si="57"/>
        <v>0</v>
      </c>
      <c r="M334" s="117">
        <f t="shared" si="57"/>
        <v>0</v>
      </c>
      <c r="N334" s="117">
        <f t="shared" si="57"/>
        <v>19163.190000000002</v>
      </c>
      <c r="O334" s="117">
        <f t="shared" si="57"/>
        <v>6926.47</v>
      </c>
      <c r="P334" s="183">
        <f t="shared" si="57"/>
        <v>26089.66</v>
      </c>
      <c r="Q334" s="183">
        <f t="shared" si="57"/>
        <v>181018.6000000015</v>
      </c>
      <c r="R334" s="183">
        <f t="shared" si="57"/>
        <v>0</v>
      </c>
      <c r="S334" s="183">
        <f t="shared" si="57"/>
        <v>4202601.8</v>
      </c>
      <c r="T334" s="183">
        <f t="shared" si="57"/>
        <v>7171514.310000004</v>
      </c>
      <c r="U334" s="183">
        <f t="shared" si="57"/>
        <v>11555134.710000008</v>
      </c>
      <c r="V334" s="183">
        <f t="shared" si="57"/>
        <v>33180067.744000025</v>
      </c>
      <c r="W334" s="183">
        <f t="shared" si="57"/>
        <v>0</v>
      </c>
      <c r="X334" s="183">
        <f t="shared" si="57"/>
        <v>33180067.744000025</v>
      </c>
      <c r="Y334" s="183">
        <f t="shared" si="57"/>
        <v>0</v>
      </c>
      <c r="Z334" s="183">
        <f t="shared" si="57"/>
        <v>33180067.744000025</v>
      </c>
      <c r="AA334" s="189"/>
    </row>
    <row r="335" spans="1:27" ht="15">
      <c r="A335" s="173"/>
      <c r="B335" s="176"/>
      <c r="C335" s="175"/>
      <c r="D335" s="177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3"/>
    </row>
    <row r="336" spans="1:26" ht="12.75" hidden="1" outlineLevel="1">
      <c r="A336" s="136" t="s">
        <v>371</v>
      </c>
      <c r="C336" s="137" t="s">
        <v>372</v>
      </c>
      <c r="D336" s="137" t="s">
        <v>373</v>
      </c>
      <c r="E336" s="136">
        <v>2.2</v>
      </c>
      <c r="F336" s="136">
        <v>165178356.149</v>
      </c>
      <c r="G336" s="137">
        <f>E336+F336</f>
        <v>165178358.34899998</v>
      </c>
      <c r="H336" s="136">
        <v>2830706.092</v>
      </c>
      <c r="I336" s="136">
        <v>0</v>
      </c>
      <c r="J336" s="136">
        <v>0</v>
      </c>
      <c r="K336" s="136">
        <v>0</v>
      </c>
      <c r="L336" s="136">
        <f>J336+I336+K336</f>
        <v>0</v>
      </c>
      <c r="M336" s="136">
        <v>0</v>
      </c>
      <c r="N336" s="136">
        <v>555057.45</v>
      </c>
      <c r="O336" s="136">
        <v>88611.92</v>
      </c>
      <c r="P336" s="136">
        <f>M336+N336+O336</f>
        <v>643669.37</v>
      </c>
      <c r="Q336" s="137">
        <v>-86596.04</v>
      </c>
      <c r="R336" s="137">
        <v>0</v>
      </c>
      <c r="S336" s="137">
        <v>-1462087.13</v>
      </c>
      <c r="T336" s="137">
        <v>61789558.05</v>
      </c>
      <c r="U336" s="137">
        <f>Q336+R336+S336+T336</f>
        <v>60240874.879999995</v>
      </c>
      <c r="V336" s="137">
        <f>G336+H336+L336+P336+U336</f>
        <v>228893608.69099998</v>
      </c>
      <c r="W336" s="136">
        <v>0</v>
      </c>
      <c r="X336" s="136">
        <f>V336+W336</f>
        <v>228893608.69099998</v>
      </c>
      <c r="Y336" s="137">
        <v>0</v>
      </c>
      <c r="Z336" s="136">
        <f>X336+Y336</f>
        <v>228893608.69099998</v>
      </c>
    </row>
    <row r="337" spans="1:27" ht="15.75" collapsed="1">
      <c r="A337" s="180" t="s">
        <v>374</v>
      </c>
      <c r="B337" s="181" t="s">
        <v>665</v>
      </c>
      <c r="D337" s="76"/>
      <c r="E337" s="117">
        <v>2.2</v>
      </c>
      <c r="F337" s="117">
        <v>165178356.149</v>
      </c>
      <c r="G337" s="117">
        <f>E337+F337</f>
        <v>165178358.34899998</v>
      </c>
      <c r="H337" s="117">
        <v>2830706.092</v>
      </c>
      <c r="I337" s="117">
        <v>0</v>
      </c>
      <c r="J337" s="117">
        <v>0</v>
      </c>
      <c r="K337" s="117">
        <v>0</v>
      </c>
      <c r="L337" s="117">
        <f>J337+I337+K337</f>
        <v>0</v>
      </c>
      <c r="M337" s="117">
        <v>0</v>
      </c>
      <c r="N337" s="117">
        <v>555057.45</v>
      </c>
      <c r="O337" s="117">
        <v>88611.92</v>
      </c>
      <c r="P337" s="183">
        <f>M337+N337+O337</f>
        <v>643669.37</v>
      </c>
      <c r="Q337" s="183">
        <v>-86596.04</v>
      </c>
      <c r="R337" s="183">
        <v>0</v>
      </c>
      <c r="S337" s="183">
        <v>-1462087.13</v>
      </c>
      <c r="T337" s="183">
        <v>61789558.05</v>
      </c>
      <c r="U337" s="183">
        <f>Q337+R337+S337+T337</f>
        <v>60240874.879999995</v>
      </c>
      <c r="V337" s="183">
        <f>G337+H337+L337+P337+U337</f>
        <v>228893608.69099998</v>
      </c>
      <c r="W337" s="183">
        <v>0</v>
      </c>
      <c r="X337" s="183">
        <f>V337+W337</f>
        <v>228893608.69099998</v>
      </c>
      <c r="Y337" s="183">
        <v>0</v>
      </c>
      <c r="Z337" s="183">
        <f>X337+Y337</f>
        <v>228893608.69099998</v>
      </c>
      <c r="AA337" s="180"/>
    </row>
    <row r="338" spans="1:27" ht="15.75">
      <c r="A338" s="180"/>
      <c r="B338" s="176"/>
      <c r="C338" s="182"/>
      <c r="D338" s="7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0"/>
    </row>
    <row r="339" spans="1:27" ht="16.5" customHeight="1" hidden="1">
      <c r="A339" s="180" t="s">
        <v>375</v>
      </c>
      <c r="B339" s="176"/>
      <c r="C339" s="182" t="s">
        <v>376</v>
      </c>
      <c r="D339" s="76"/>
      <c r="E339" s="117">
        <v>0</v>
      </c>
      <c r="F339" s="117">
        <v>0</v>
      </c>
      <c r="G339" s="117">
        <f>E339+F339</f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f>J339+I339+K339</f>
        <v>0</v>
      </c>
      <c r="M339" s="117">
        <v>0</v>
      </c>
      <c r="N339" s="117">
        <v>0</v>
      </c>
      <c r="O339" s="117">
        <v>0</v>
      </c>
      <c r="P339" s="183">
        <f>M339+N339+O339</f>
        <v>0</v>
      </c>
      <c r="Q339" s="183">
        <v>0</v>
      </c>
      <c r="R339" s="183">
        <v>0</v>
      </c>
      <c r="S339" s="183">
        <v>0</v>
      </c>
      <c r="T339" s="183">
        <v>0</v>
      </c>
      <c r="U339" s="183">
        <f>Q339+R339+S339+T339</f>
        <v>0</v>
      </c>
      <c r="V339" s="183">
        <f>G339+H339+L339+P339+U339</f>
        <v>0</v>
      </c>
      <c r="W339" s="183">
        <v>0</v>
      </c>
      <c r="X339" s="183">
        <f>V339+W339</f>
        <v>0</v>
      </c>
      <c r="Y339" s="183">
        <v>0</v>
      </c>
      <c r="Z339" s="183">
        <f>X339+Y339</f>
        <v>0</v>
      </c>
      <c r="AA339" s="180"/>
    </row>
    <row r="340" spans="1:27" s="191" customFormat="1" ht="15.75" hidden="1">
      <c r="A340" s="190" t="s">
        <v>377</v>
      </c>
      <c r="B340" s="181"/>
      <c r="C340" s="182" t="s">
        <v>378</v>
      </c>
      <c r="D340" s="76"/>
      <c r="E340" s="117">
        <v>0</v>
      </c>
      <c r="F340" s="117">
        <v>0</v>
      </c>
      <c r="G340" s="117">
        <f>E340+F340</f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f>J340+I340+K340</f>
        <v>0</v>
      </c>
      <c r="M340" s="117">
        <v>0</v>
      </c>
      <c r="N340" s="117">
        <v>0</v>
      </c>
      <c r="O340" s="117">
        <v>0</v>
      </c>
      <c r="P340" s="183">
        <f>M340+N340+O340</f>
        <v>0</v>
      </c>
      <c r="Q340" s="183">
        <v>0</v>
      </c>
      <c r="R340" s="183">
        <v>0</v>
      </c>
      <c r="S340" s="183">
        <v>0</v>
      </c>
      <c r="T340" s="183">
        <v>0</v>
      </c>
      <c r="U340" s="183">
        <f>Q340+R340+S340+T340</f>
        <v>0</v>
      </c>
      <c r="V340" s="183">
        <f>G340+H340+L340+P340+U340</f>
        <v>0</v>
      </c>
      <c r="W340" s="183">
        <v>0</v>
      </c>
      <c r="X340" s="183">
        <f>V340+W340</f>
        <v>0</v>
      </c>
      <c r="Y340" s="183">
        <v>0</v>
      </c>
      <c r="Z340" s="183">
        <f>X340+Y340</f>
        <v>0</v>
      </c>
      <c r="AA340" s="190"/>
    </row>
    <row r="341" spans="1:27" ht="15.75" hidden="1">
      <c r="A341" s="180"/>
      <c r="B341" s="176"/>
      <c r="C341" s="182"/>
      <c r="D341" s="7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0"/>
    </row>
    <row r="342" spans="1:27" ht="15.75" hidden="1">
      <c r="A342" s="180"/>
      <c r="B342" s="176"/>
      <c r="C342" s="182" t="s">
        <v>379</v>
      </c>
      <c r="D342" s="76"/>
      <c r="E342" s="117">
        <f aca="true" t="shared" si="58" ref="E342:Z342">E337-E339-E340</f>
        <v>2.2</v>
      </c>
      <c r="F342" s="117">
        <f t="shared" si="58"/>
        <v>165178356.149</v>
      </c>
      <c r="G342" s="117">
        <f t="shared" si="58"/>
        <v>165178358.34899998</v>
      </c>
      <c r="H342" s="117">
        <f t="shared" si="58"/>
        <v>2830706.092</v>
      </c>
      <c r="I342" s="117">
        <f t="shared" si="58"/>
        <v>0</v>
      </c>
      <c r="J342" s="117">
        <f t="shared" si="58"/>
        <v>0</v>
      </c>
      <c r="K342" s="117">
        <f t="shared" si="58"/>
        <v>0</v>
      </c>
      <c r="L342" s="117">
        <f t="shared" si="58"/>
        <v>0</v>
      </c>
      <c r="M342" s="117">
        <f t="shared" si="58"/>
        <v>0</v>
      </c>
      <c r="N342" s="117">
        <f t="shared" si="58"/>
        <v>555057.45</v>
      </c>
      <c r="O342" s="117">
        <f t="shared" si="58"/>
        <v>88611.92</v>
      </c>
      <c r="P342" s="183">
        <f t="shared" si="58"/>
        <v>643669.37</v>
      </c>
      <c r="Q342" s="183">
        <f t="shared" si="58"/>
        <v>-86596.04</v>
      </c>
      <c r="R342" s="183">
        <f t="shared" si="58"/>
        <v>0</v>
      </c>
      <c r="S342" s="183">
        <f t="shared" si="58"/>
        <v>-1462087.13</v>
      </c>
      <c r="T342" s="183">
        <f t="shared" si="58"/>
        <v>61789558.05</v>
      </c>
      <c r="U342" s="183">
        <f t="shared" si="58"/>
        <v>60240874.879999995</v>
      </c>
      <c r="V342" s="183">
        <f t="shared" si="58"/>
        <v>228893608.69099998</v>
      </c>
      <c r="W342" s="183">
        <f t="shared" si="58"/>
        <v>0</v>
      </c>
      <c r="X342" s="183">
        <f t="shared" si="58"/>
        <v>228893608.69099998</v>
      </c>
      <c r="Y342" s="183">
        <f t="shared" si="58"/>
        <v>0</v>
      </c>
      <c r="Z342" s="183">
        <f t="shared" si="58"/>
        <v>228893608.69099998</v>
      </c>
      <c r="AA342" s="180"/>
    </row>
    <row r="343" spans="1:27" ht="15" hidden="1">
      <c r="A343" s="173"/>
      <c r="B343" s="176"/>
      <c r="C343" s="175"/>
      <c r="D343" s="177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3"/>
    </row>
    <row r="344" spans="1:27" ht="15.75">
      <c r="A344" s="180"/>
      <c r="B344" s="181" t="s">
        <v>732</v>
      </c>
      <c r="C344" s="175"/>
      <c r="D344" s="76"/>
      <c r="E344" s="117">
        <f aca="true" t="shared" si="59" ref="E344:Z344">E334+E342</f>
        <v>1.4552803406786552E-12</v>
      </c>
      <c r="F344" s="117">
        <f t="shared" si="59"/>
        <v>186524463.13500002</v>
      </c>
      <c r="G344" s="192">
        <f t="shared" si="59"/>
        <v>186524463.13500002</v>
      </c>
      <c r="H344" s="192">
        <f t="shared" si="59"/>
        <v>3083444.7</v>
      </c>
      <c r="I344" s="192">
        <f t="shared" si="59"/>
        <v>0</v>
      </c>
      <c r="J344" s="192">
        <f t="shared" si="59"/>
        <v>0</v>
      </c>
      <c r="K344" s="192">
        <f t="shared" si="59"/>
        <v>0</v>
      </c>
      <c r="L344" s="192">
        <f t="shared" si="59"/>
        <v>0</v>
      </c>
      <c r="M344" s="192">
        <f t="shared" si="59"/>
        <v>0</v>
      </c>
      <c r="N344" s="192">
        <f t="shared" si="59"/>
        <v>574220.6399999999</v>
      </c>
      <c r="O344" s="192">
        <f t="shared" si="59"/>
        <v>95538.39</v>
      </c>
      <c r="P344" s="192">
        <f t="shared" si="59"/>
        <v>669759.03</v>
      </c>
      <c r="Q344" s="192">
        <f t="shared" si="59"/>
        <v>94422.5600000015</v>
      </c>
      <c r="R344" s="192">
        <f t="shared" si="59"/>
        <v>0</v>
      </c>
      <c r="S344" s="192">
        <f t="shared" si="59"/>
        <v>2740514.67</v>
      </c>
      <c r="T344" s="192">
        <f t="shared" si="59"/>
        <v>68961072.36</v>
      </c>
      <c r="U344" s="192">
        <f t="shared" si="59"/>
        <v>71796009.59</v>
      </c>
      <c r="V344" s="192">
        <f t="shared" si="59"/>
        <v>262073676.435</v>
      </c>
      <c r="W344" s="192">
        <f t="shared" si="59"/>
        <v>0</v>
      </c>
      <c r="X344" s="192">
        <f t="shared" si="59"/>
        <v>262073676.435</v>
      </c>
      <c r="Y344" s="192">
        <f t="shared" si="59"/>
        <v>0</v>
      </c>
      <c r="Z344" s="192">
        <f t="shared" si="59"/>
        <v>262073676.435</v>
      </c>
      <c r="AA344" s="180"/>
    </row>
    <row r="345" spans="5:25" ht="12.75">
      <c r="E345" s="193"/>
      <c r="F345" s="193"/>
      <c r="G345" s="136"/>
      <c r="U345" s="136"/>
      <c r="V345" s="136"/>
      <c r="Y345" s="136"/>
    </row>
    <row r="346" spans="5:25" ht="12.75">
      <c r="E346" s="193"/>
      <c r="F346" s="193"/>
      <c r="G346" s="136"/>
      <c r="U346" s="136"/>
      <c r="V346" s="136"/>
      <c r="Y346" s="136"/>
    </row>
    <row r="347" spans="5:25" ht="12.75">
      <c r="E347" s="193"/>
      <c r="F347" s="193"/>
      <c r="G347" s="136"/>
      <c r="I347" s="193"/>
      <c r="J347" s="193"/>
      <c r="K347" s="193"/>
      <c r="M347" s="193"/>
      <c r="N347" s="193"/>
      <c r="O347" s="193"/>
      <c r="Q347" s="193"/>
      <c r="R347" s="193"/>
      <c r="S347" s="193"/>
      <c r="T347" s="193"/>
      <c r="U347" s="136"/>
      <c r="V347" s="136"/>
      <c r="Y347" s="136"/>
    </row>
    <row r="348" spans="5:25" ht="12.75">
      <c r="E348" s="193"/>
      <c r="F348" s="193"/>
      <c r="G348" s="136"/>
      <c r="I348" s="193"/>
      <c r="J348" s="193"/>
      <c r="K348" s="193"/>
      <c r="M348" s="193"/>
      <c r="N348" s="193"/>
      <c r="O348" s="193"/>
      <c r="Q348" s="193"/>
      <c r="R348" s="193"/>
      <c r="S348" s="193"/>
      <c r="T348" s="193"/>
      <c r="U348" s="136"/>
      <c r="V348" s="136"/>
      <c r="Y348" s="136"/>
    </row>
    <row r="349" spans="5:25" ht="12.75">
      <c r="E349" s="193"/>
      <c r="F349" s="193"/>
      <c r="G349" s="136"/>
      <c r="I349" s="193"/>
      <c r="J349" s="193"/>
      <c r="K349" s="193"/>
      <c r="M349" s="193"/>
      <c r="N349" s="193"/>
      <c r="O349" s="193"/>
      <c r="Q349" s="193"/>
      <c r="R349" s="193"/>
      <c r="S349" s="193"/>
      <c r="T349" s="193"/>
      <c r="U349" s="136"/>
      <c r="V349" s="136"/>
      <c r="Y349" s="136"/>
    </row>
    <row r="350" spans="5:25" ht="12.75">
      <c r="E350" s="193"/>
      <c r="F350" s="193"/>
      <c r="G350" s="136"/>
      <c r="I350" s="193"/>
      <c r="J350" s="193"/>
      <c r="K350" s="193"/>
      <c r="M350" s="193"/>
      <c r="N350" s="193"/>
      <c r="O350" s="193"/>
      <c r="Q350" s="193"/>
      <c r="R350" s="193"/>
      <c r="S350" s="193"/>
      <c r="T350" s="193"/>
      <c r="U350" s="136"/>
      <c r="V350" s="136"/>
      <c r="Y350" s="136"/>
    </row>
    <row r="351" spans="5:25" ht="12.75">
      <c r="E351" s="193"/>
      <c r="F351" s="193"/>
      <c r="G351" s="136"/>
      <c r="I351" s="193"/>
      <c r="J351" s="193"/>
      <c r="K351" s="193"/>
      <c r="M351" s="193"/>
      <c r="N351" s="193"/>
      <c r="O351" s="193"/>
      <c r="Q351" s="193"/>
      <c r="R351" s="193"/>
      <c r="S351" s="193"/>
      <c r="T351" s="193"/>
      <c r="U351" s="136"/>
      <c r="V351" s="136"/>
      <c r="Y351" s="136"/>
    </row>
    <row r="352" spans="5:25" ht="12.75">
      <c r="E352" s="193"/>
      <c r="F352" s="193"/>
      <c r="G352" s="136"/>
      <c r="I352" s="193"/>
      <c r="J352" s="193"/>
      <c r="K352" s="193"/>
      <c r="M352" s="193"/>
      <c r="N352" s="193"/>
      <c r="O352" s="193"/>
      <c r="Q352" s="193"/>
      <c r="R352" s="193"/>
      <c r="S352" s="193"/>
      <c r="T352" s="193"/>
      <c r="U352" s="136"/>
      <c r="V352" s="136"/>
      <c r="Y352" s="136"/>
    </row>
    <row r="353" spans="5:25" ht="12.75">
      <c r="E353" s="193"/>
      <c r="F353" s="193"/>
      <c r="G353" s="136"/>
      <c r="I353" s="193"/>
      <c r="J353" s="193"/>
      <c r="K353" s="193"/>
      <c r="M353" s="193"/>
      <c r="N353" s="193"/>
      <c r="O353" s="193"/>
      <c r="Q353" s="193"/>
      <c r="R353" s="193"/>
      <c r="S353" s="193"/>
      <c r="T353" s="193"/>
      <c r="U353" s="136"/>
      <c r="V353" s="136"/>
      <c r="Y353" s="136"/>
    </row>
    <row r="354" spans="5:25" ht="12.75">
      <c r="E354" s="193"/>
      <c r="F354" s="193"/>
      <c r="G354" s="136"/>
      <c r="I354" s="193"/>
      <c r="J354" s="193"/>
      <c r="K354" s="193"/>
      <c r="M354" s="193"/>
      <c r="N354" s="193"/>
      <c r="O354" s="193"/>
      <c r="Q354" s="193"/>
      <c r="R354" s="193"/>
      <c r="S354" s="193"/>
      <c r="T354" s="193"/>
      <c r="U354" s="136"/>
      <c r="V354" s="136"/>
      <c r="Y354" s="136"/>
    </row>
    <row r="355" spans="5:25" ht="12.75">
      <c r="E355" s="193"/>
      <c r="F355" s="193"/>
      <c r="G355" s="136"/>
      <c r="I355" s="193"/>
      <c r="J355" s="193"/>
      <c r="K355" s="193"/>
      <c r="M355" s="193"/>
      <c r="N355" s="193"/>
      <c r="O355" s="193"/>
      <c r="Q355" s="193"/>
      <c r="R355" s="193"/>
      <c r="S355" s="193"/>
      <c r="T355" s="193"/>
      <c r="U355" s="136"/>
      <c r="V355" s="136"/>
      <c r="Y355" s="136"/>
    </row>
    <row r="356" spans="5:25" ht="12.75">
      <c r="E356" s="193"/>
      <c r="F356" s="193"/>
      <c r="G356" s="136"/>
      <c r="I356" s="193"/>
      <c r="J356" s="193"/>
      <c r="K356" s="193"/>
      <c r="M356" s="193"/>
      <c r="N356" s="193"/>
      <c r="O356" s="193"/>
      <c r="Q356" s="193"/>
      <c r="R356" s="193"/>
      <c r="S356" s="193"/>
      <c r="T356" s="193"/>
      <c r="U356" s="136"/>
      <c r="V356" s="136"/>
      <c r="Y356" s="136"/>
    </row>
    <row r="357" spans="5:25" ht="12.75">
      <c r="E357" s="193"/>
      <c r="F357" s="193"/>
      <c r="G357" s="136"/>
      <c r="I357" s="193"/>
      <c r="J357" s="193"/>
      <c r="K357" s="193"/>
      <c r="M357" s="193"/>
      <c r="N357" s="193"/>
      <c r="O357" s="193"/>
      <c r="Q357" s="193"/>
      <c r="R357" s="193"/>
      <c r="S357" s="193"/>
      <c r="T357" s="193"/>
      <c r="U357" s="136"/>
      <c r="V357" s="136"/>
      <c r="Y357" s="136"/>
    </row>
    <row r="358" spans="5:25" ht="12.75">
      <c r="E358" s="193"/>
      <c r="F358" s="193"/>
      <c r="G358" s="136"/>
      <c r="I358" s="193"/>
      <c r="J358" s="193"/>
      <c r="K358" s="193"/>
      <c r="M358" s="193"/>
      <c r="N358" s="193"/>
      <c r="O358" s="193"/>
      <c r="Q358" s="193"/>
      <c r="R358" s="193"/>
      <c r="S358" s="193"/>
      <c r="T358" s="193"/>
      <c r="U358" s="136"/>
      <c r="V358" s="136"/>
      <c r="Y358" s="136"/>
    </row>
    <row r="359" spans="5:25" ht="12.75">
      <c r="E359" s="193"/>
      <c r="F359" s="193"/>
      <c r="G359" s="136"/>
      <c r="I359" s="193"/>
      <c r="J359" s="193"/>
      <c r="K359" s="193"/>
      <c r="M359" s="193"/>
      <c r="N359" s="193"/>
      <c r="O359" s="193"/>
      <c r="Q359" s="193"/>
      <c r="R359" s="193"/>
      <c r="S359" s="193"/>
      <c r="T359" s="193"/>
      <c r="U359" s="136"/>
      <c r="V359" s="136"/>
      <c r="Y359" s="136"/>
    </row>
    <row r="360" spans="5:25" ht="12.75">
      <c r="E360" s="193"/>
      <c r="F360" s="193"/>
      <c r="G360" s="136"/>
      <c r="I360" s="193"/>
      <c r="J360" s="193"/>
      <c r="K360" s="193"/>
      <c r="M360" s="193"/>
      <c r="N360" s="193"/>
      <c r="O360" s="193"/>
      <c r="Q360" s="193"/>
      <c r="R360" s="193"/>
      <c r="S360" s="193"/>
      <c r="T360" s="193"/>
      <c r="U360" s="136"/>
      <c r="V360" s="136"/>
      <c r="Y360" s="136"/>
    </row>
    <row r="361" spans="5:25" ht="12.75">
      <c r="E361" s="193"/>
      <c r="F361" s="193"/>
      <c r="G361" s="136"/>
      <c r="I361" s="193"/>
      <c r="J361" s="193"/>
      <c r="K361" s="193"/>
      <c r="M361" s="193"/>
      <c r="N361" s="193"/>
      <c r="O361" s="193"/>
      <c r="Q361" s="193"/>
      <c r="R361" s="193"/>
      <c r="S361" s="193"/>
      <c r="T361" s="193"/>
      <c r="U361" s="136"/>
      <c r="V361" s="136"/>
      <c r="Y361" s="136"/>
    </row>
    <row r="362" spans="5:25" ht="12.75">
      <c r="E362" s="193"/>
      <c r="F362" s="193"/>
      <c r="G362" s="136"/>
      <c r="I362" s="193"/>
      <c r="J362" s="193"/>
      <c r="K362" s="193"/>
      <c r="M362" s="193"/>
      <c r="N362" s="193"/>
      <c r="O362" s="193"/>
      <c r="Q362" s="193"/>
      <c r="R362" s="193"/>
      <c r="S362" s="193"/>
      <c r="T362" s="193"/>
      <c r="U362" s="136"/>
      <c r="V362" s="136"/>
      <c r="Y362" s="136"/>
    </row>
    <row r="363" spans="5:25" ht="12.75">
      <c r="E363" s="193"/>
      <c r="F363" s="193"/>
      <c r="G363" s="136"/>
      <c r="I363" s="193"/>
      <c r="J363" s="193"/>
      <c r="K363" s="193"/>
      <c r="M363" s="193"/>
      <c r="N363" s="193"/>
      <c r="O363" s="193"/>
      <c r="Q363" s="193"/>
      <c r="R363" s="193"/>
      <c r="S363" s="193"/>
      <c r="T363" s="193"/>
      <c r="U363" s="136"/>
      <c r="V363" s="136"/>
      <c r="Y363" s="136"/>
    </row>
    <row r="364" spans="5:25" ht="12.75">
      <c r="E364" s="193"/>
      <c r="F364" s="193"/>
      <c r="G364" s="136"/>
      <c r="I364" s="193"/>
      <c r="J364" s="193"/>
      <c r="K364" s="193"/>
      <c r="M364" s="193"/>
      <c r="N364" s="193"/>
      <c r="O364" s="193"/>
      <c r="Q364" s="193"/>
      <c r="R364" s="193"/>
      <c r="S364" s="193"/>
      <c r="T364" s="193"/>
      <c r="U364" s="136"/>
      <c r="V364" s="136"/>
      <c r="Y364" s="136"/>
    </row>
    <row r="365" spans="5:25" ht="12.75">
      <c r="E365" s="193"/>
      <c r="F365" s="193"/>
      <c r="G365" s="136"/>
      <c r="I365" s="193"/>
      <c r="J365" s="193"/>
      <c r="K365" s="193"/>
      <c r="M365" s="193"/>
      <c r="N365" s="193"/>
      <c r="O365" s="193"/>
      <c r="Q365" s="193"/>
      <c r="R365" s="193"/>
      <c r="S365" s="193"/>
      <c r="T365" s="193"/>
      <c r="U365" s="136"/>
      <c r="V365" s="136"/>
      <c r="Y365" s="136"/>
    </row>
    <row r="366" spans="5:25" ht="12.75">
      <c r="E366" s="193"/>
      <c r="F366" s="193"/>
      <c r="G366" s="136"/>
      <c r="I366" s="193"/>
      <c r="J366" s="193"/>
      <c r="K366" s="193"/>
      <c r="M366" s="193"/>
      <c r="N366" s="193"/>
      <c r="O366" s="193"/>
      <c r="Q366" s="193"/>
      <c r="R366" s="193"/>
      <c r="S366" s="193"/>
      <c r="T366" s="193"/>
      <c r="U366" s="136"/>
      <c r="V366" s="136"/>
      <c r="Y366" s="136"/>
    </row>
    <row r="367" spans="5:25" ht="12.75">
      <c r="E367" s="193"/>
      <c r="F367" s="193"/>
      <c r="G367" s="136"/>
      <c r="I367" s="193"/>
      <c r="J367" s="193"/>
      <c r="K367" s="193"/>
      <c r="M367" s="193"/>
      <c r="N367" s="193"/>
      <c r="O367" s="193"/>
      <c r="Q367" s="193"/>
      <c r="R367" s="193"/>
      <c r="S367" s="193"/>
      <c r="T367" s="193"/>
      <c r="U367" s="136"/>
      <c r="V367" s="136"/>
      <c r="Y367" s="136"/>
    </row>
    <row r="368" spans="5:25" ht="12.75">
      <c r="E368" s="193"/>
      <c r="F368" s="193"/>
      <c r="G368" s="136"/>
      <c r="I368" s="193"/>
      <c r="J368" s="193"/>
      <c r="K368" s="193"/>
      <c r="M368" s="193"/>
      <c r="N368" s="193"/>
      <c r="O368" s="193"/>
      <c r="Q368" s="193"/>
      <c r="R368" s="193"/>
      <c r="S368" s="193"/>
      <c r="T368" s="193"/>
      <c r="U368" s="136"/>
      <c r="V368" s="136"/>
      <c r="Y368" s="136"/>
    </row>
    <row r="369" spans="5:25" ht="12.75">
      <c r="E369" s="193"/>
      <c r="F369" s="193"/>
      <c r="G369" s="136"/>
      <c r="I369" s="193"/>
      <c r="J369" s="193"/>
      <c r="K369" s="193"/>
      <c r="M369" s="193"/>
      <c r="N369" s="193"/>
      <c r="O369" s="193"/>
      <c r="Q369" s="193"/>
      <c r="R369" s="193"/>
      <c r="S369" s="193"/>
      <c r="T369" s="193"/>
      <c r="U369" s="136"/>
      <c r="V369" s="136"/>
      <c r="Y369" s="136"/>
    </row>
    <row r="370" spans="5:25" ht="12.75">
      <c r="E370" s="193"/>
      <c r="F370" s="193"/>
      <c r="G370" s="136"/>
      <c r="I370" s="193"/>
      <c r="J370" s="193"/>
      <c r="K370" s="193"/>
      <c r="M370" s="193"/>
      <c r="N370" s="193"/>
      <c r="O370" s="193"/>
      <c r="Q370" s="193"/>
      <c r="R370" s="193"/>
      <c r="S370" s="193"/>
      <c r="T370" s="193"/>
      <c r="U370" s="136"/>
      <c r="V370" s="136"/>
      <c r="Y370" s="136"/>
    </row>
    <row r="371" spans="5:25" ht="12.75">
      <c r="E371" s="193"/>
      <c r="F371" s="193"/>
      <c r="G371" s="136"/>
      <c r="I371" s="193"/>
      <c r="J371" s="193"/>
      <c r="K371" s="193"/>
      <c r="M371" s="193"/>
      <c r="N371" s="193"/>
      <c r="O371" s="193"/>
      <c r="Q371" s="193"/>
      <c r="R371" s="193"/>
      <c r="S371" s="193"/>
      <c r="T371" s="193"/>
      <c r="U371" s="136"/>
      <c r="V371" s="136"/>
      <c r="Y371" s="136"/>
    </row>
    <row r="372" spans="5:25" ht="12.75">
      <c r="E372" s="193"/>
      <c r="F372" s="193"/>
      <c r="G372" s="136"/>
      <c r="I372" s="193"/>
      <c r="J372" s="193"/>
      <c r="K372" s="193"/>
      <c r="M372" s="193"/>
      <c r="N372" s="193"/>
      <c r="O372" s="193"/>
      <c r="Q372" s="193"/>
      <c r="R372" s="193"/>
      <c r="S372" s="193"/>
      <c r="T372" s="193"/>
      <c r="U372" s="136"/>
      <c r="V372" s="136"/>
      <c r="Y372" s="136"/>
    </row>
    <row r="373" spans="5:25" ht="12.75">
      <c r="E373" s="193"/>
      <c r="F373" s="193"/>
      <c r="G373" s="136"/>
      <c r="I373" s="193"/>
      <c r="J373" s="193"/>
      <c r="K373" s="193"/>
      <c r="M373" s="193"/>
      <c r="N373" s="193"/>
      <c r="O373" s="193"/>
      <c r="Q373" s="193"/>
      <c r="R373" s="193"/>
      <c r="S373" s="193"/>
      <c r="T373" s="193"/>
      <c r="U373" s="136"/>
      <c r="V373" s="136"/>
      <c r="Y373" s="136"/>
    </row>
    <row r="374" spans="5:25" ht="12.75">
      <c r="E374" s="193"/>
      <c r="F374" s="193"/>
      <c r="G374" s="136"/>
      <c r="I374" s="193"/>
      <c r="J374" s="193"/>
      <c r="K374" s="193"/>
      <c r="M374" s="193"/>
      <c r="N374" s="193"/>
      <c r="O374" s="193"/>
      <c r="Q374" s="193"/>
      <c r="R374" s="193"/>
      <c r="S374" s="193"/>
      <c r="T374" s="193"/>
      <c r="U374" s="136"/>
      <c r="V374" s="136"/>
      <c r="Y374" s="136"/>
    </row>
    <row r="375" spans="5:25" ht="12.75">
      <c r="E375" s="193"/>
      <c r="F375" s="193"/>
      <c r="G375" s="136"/>
      <c r="I375" s="193"/>
      <c r="J375" s="193"/>
      <c r="K375" s="193"/>
      <c r="M375" s="193"/>
      <c r="N375" s="193"/>
      <c r="O375" s="193"/>
      <c r="Q375" s="193"/>
      <c r="R375" s="193"/>
      <c r="S375" s="193"/>
      <c r="T375" s="193"/>
      <c r="U375" s="136"/>
      <c r="V375" s="136"/>
      <c r="Y375" s="136"/>
    </row>
    <row r="376" spans="5:25" ht="12.75">
      <c r="E376" s="193"/>
      <c r="F376" s="193"/>
      <c r="G376" s="136"/>
      <c r="I376" s="193"/>
      <c r="J376" s="193"/>
      <c r="K376" s="193"/>
      <c r="M376" s="193"/>
      <c r="N376" s="193"/>
      <c r="O376" s="193"/>
      <c r="Q376" s="193"/>
      <c r="R376" s="193"/>
      <c r="S376" s="193"/>
      <c r="T376" s="193"/>
      <c r="U376" s="136"/>
      <c r="V376" s="136"/>
      <c r="Y376" s="136"/>
    </row>
    <row r="377" spans="5:25" ht="12.75">
      <c r="E377" s="193"/>
      <c r="F377" s="193"/>
      <c r="G377" s="136"/>
      <c r="I377" s="193"/>
      <c r="J377" s="193"/>
      <c r="K377" s="193"/>
      <c r="M377" s="193"/>
      <c r="N377" s="193"/>
      <c r="O377" s="193"/>
      <c r="Q377" s="193"/>
      <c r="R377" s="193"/>
      <c r="S377" s="193"/>
      <c r="T377" s="193"/>
      <c r="U377" s="136"/>
      <c r="V377" s="136"/>
      <c r="Y377" s="136"/>
    </row>
    <row r="378" spans="5:25" ht="12.75">
      <c r="E378" s="193"/>
      <c r="F378" s="193"/>
      <c r="G378" s="136"/>
      <c r="I378" s="193"/>
      <c r="J378" s="193"/>
      <c r="K378" s="193"/>
      <c r="M378" s="193"/>
      <c r="N378" s="193"/>
      <c r="O378" s="193"/>
      <c r="Q378" s="193"/>
      <c r="R378" s="193"/>
      <c r="S378" s="193"/>
      <c r="T378" s="193"/>
      <c r="U378" s="136"/>
      <c r="V378" s="136"/>
      <c r="Y378" s="136"/>
    </row>
    <row r="379" spans="5:25" ht="12.75">
      <c r="E379" s="193"/>
      <c r="F379" s="193"/>
      <c r="G379" s="136"/>
      <c r="I379" s="193"/>
      <c r="J379" s="193"/>
      <c r="K379" s="193"/>
      <c r="M379" s="193"/>
      <c r="N379" s="193"/>
      <c r="O379" s="193"/>
      <c r="Q379" s="193"/>
      <c r="R379" s="193"/>
      <c r="S379" s="193"/>
      <c r="T379" s="193"/>
      <c r="U379" s="136"/>
      <c r="V379" s="136"/>
      <c r="Y379" s="136"/>
    </row>
    <row r="380" spans="5:25" ht="12.75">
      <c r="E380" s="193"/>
      <c r="F380" s="193"/>
      <c r="G380" s="136"/>
      <c r="I380" s="193"/>
      <c r="J380" s="193"/>
      <c r="K380" s="193"/>
      <c r="M380" s="193"/>
      <c r="N380" s="193"/>
      <c r="O380" s="193"/>
      <c r="Q380" s="193"/>
      <c r="R380" s="193"/>
      <c r="S380" s="193"/>
      <c r="T380" s="193"/>
      <c r="U380" s="136"/>
      <c r="V380" s="136"/>
      <c r="Y380" s="136"/>
    </row>
    <row r="381" spans="5:25" ht="12.75">
      <c r="E381" s="193"/>
      <c r="F381" s="193"/>
      <c r="G381" s="136"/>
      <c r="I381" s="193"/>
      <c r="J381" s="193"/>
      <c r="K381" s="193"/>
      <c r="M381" s="193"/>
      <c r="N381" s="193"/>
      <c r="O381" s="193"/>
      <c r="Q381" s="193"/>
      <c r="R381" s="193"/>
      <c r="S381" s="193"/>
      <c r="T381" s="193"/>
      <c r="U381" s="136"/>
      <c r="V381" s="136"/>
      <c r="Y381" s="136"/>
    </row>
    <row r="382" spans="5:25" ht="12.75">
      <c r="E382" s="193"/>
      <c r="F382" s="193"/>
      <c r="G382" s="136"/>
      <c r="I382" s="193"/>
      <c r="J382" s="193"/>
      <c r="K382" s="193"/>
      <c r="M382" s="193"/>
      <c r="N382" s="193"/>
      <c r="O382" s="193"/>
      <c r="Q382" s="193"/>
      <c r="R382" s="193"/>
      <c r="S382" s="193"/>
      <c r="T382" s="193"/>
      <c r="U382" s="136"/>
      <c r="V382" s="136"/>
      <c r="Y382" s="136"/>
    </row>
    <row r="383" spans="5:25" ht="12.75">
      <c r="E383" s="193"/>
      <c r="F383" s="193"/>
      <c r="G383" s="136"/>
      <c r="I383" s="193"/>
      <c r="J383" s="193"/>
      <c r="K383" s="193"/>
      <c r="M383" s="193"/>
      <c r="N383" s="193"/>
      <c r="O383" s="193"/>
      <c r="Q383" s="193"/>
      <c r="R383" s="193"/>
      <c r="S383" s="193"/>
      <c r="T383" s="193"/>
      <c r="U383" s="136"/>
      <c r="V383" s="136"/>
      <c r="Y383" s="136"/>
    </row>
    <row r="384" spans="5:25" ht="12.75">
      <c r="E384" s="193"/>
      <c r="F384" s="193"/>
      <c r="G384" s="136"/>
      <c r="I384" s="193"/>
      <c r="J384" s="193"/>
      <c r="K384" s="193"/>
      <c r="M384" s="193"/>
      <c r="N384" s="193"/>
      <c r="O384" s="193"/>
      <c r="Q384" s="193"/>
      <c r="R384" s="193"/>
      <c r="S384" s="193"/>
      <c r="T384" s="193"/>
      <c r="U384" s="136"/>
      <c r="V384" s="136"/>
      <c r="Y384" s="136"/>
    </row>
    <row r="385" spans="5:25" ht="12.75">
      <c r="E385" s="193"/>
      <c r="F385" s="193"/>
      <c r="G385" s="136"/>
      <c r="I385" s="193"/>
      <c r="J385" s="193"/>
      <c r="K385" s="193"/>
      <c r="M385" s="193"/>
      <c r="N385" s="193"/>
      <c r="O385" s="193"/>
      <c r="Q385" s="193"/>
      <c r="R385" s="193"/>
      <c r="S385" s="193"/>
      <c r="T385" s="193"/>
      <c r="U385" s="136"/>
      <c r="V385" s="136"/>
      <c r="Y385" s="136"/>
    </row>
    <row r="386" spans="5:25" ht="12.75">
      <c r="E386" s="193"/>
      <c r="F386" s="193"/>
      <c r="G386" s="136"/>
      <c r="I386" s="193"/>
      <c r="J386" s="193"/>
      <c r="K386" s="193"/>
      <c r="M386" s="193"/>
      <c r="N386" s="193"/>
      <c r="O386" s="193"/>
      <c r="Q386" s="193"/>
      <c r="R386" s="193"/>
      <c r="S386" s="193"/>
      <c r="T386" s="193"/>
      <c r="U386" s="136"/>
      <c r="V386" s="136"/>
      <c r="Y386" s="136"/>
    </row>
    <row r="387" spans="5:25" ht="12.75">
      <c r="E387" s="193"/>
      <c r="F387" s="193"/>
      <c r="G387" s="136"/>
      <c r="I387" s="193"/>
      <c r="J387" s="193"/>
      <c r="K387" s="193"/>
      <c r="M387" s="193"/>
      <c r="N387" s="193"/>
      <c r="O387" s="193"/>
      <c r="Q387" s="193"/>
      <c r="R387" s="193"/>
      <c r="S387" s="193"/>
      <c r="T387" s="193"/>
      <c r="U387" s="136"/>
      <c r="V387" s="136"/>
      <c r="Y387" s="136"/>
    </row>
    <row r="388" spans="5:25" ht="12.75">
      <c r="E388" s="193"/>
      <c r="F388" s="193"/>
      <c r="G388" s="136"/>
      <c r="I388" s="193"/>
      <c r="J388" s="193"/>
      <c r="K388" s="193"/>
      <c r="M388" s="193"/>
      <c r="N388" s="193"/>
      <c r="O388" s="193"/>
      <c r="Q388" s="193"/>
      <c r="R388" s="193"/>
      <c r="S388" s="193"/>
      <c r="T388" s="193"/>
      <c r="U388" s="136"/>
      <c r="V388" s="136"/>
      <c r="Y388" s="136"/>
    </row>
    <row r="389" spans="5:25" ht="12.75">
      <c r="E389" s="193"/>
      <c r="F389" s="193"/>
      <c r="G389" s="136"/>
      <c r="I389" s="193"/>
      <c r="J389" s="193"/>
      <c r="K389" s="193"/>
      <c r="M389" s="193"/>
      <c r="N389" s="193"/>
      <c r="O389" s="193"/>
      <c r="Q389" s="193"/>
      <c r="R389" s="193"/>
      <c r="S389" s="193"/>
      <c r="T389" s="193"/>
      <c r="U389" s="136"/>
      <c r="V389" s="136"/>
      <c r="Y389" s="136"/>
    </row>
    <row r="390" spans="5:25" ht="12.75">
      <c r="E390" s="193"/>
      <c r="F390" s="193"/>
      <c r="G390" s="136"/>
      <c r="I390" s="193"/>
      <c r="J390" s="193"/>
      <c r="K390" s="193"/>
      <c r="M390" s="193"/>
      <c r="N390" s="193"/>
      <c r="O390" s="193"/>
      <c r="Q390" s="193"/>
      <c r="R390" s="193"/>
      <c r="S390" s="193"/>
      <c r="T390" s="193"/>
      <c r="U390" s="136"/>
      <c r="V390" s="136"/>
      <c r="Y390" s="136"/>
    </row>
    <row r="391" spans="5:25" ht="12.75">
      <c r="E391" s="193"/>
      <c r="F391" s="193"/>
      <c r="G391" s="136"/>
      <c r="I391" s="193"/>
      <c r="J391" s="193"/>
      <c r="K391" s="193"/>
      <c r="M391" s="193"/>
      <c r="N391" s="193"/>
      <c r="O391" s="193"/>
      <c r="Q391" s="193"/>
      <c r="R391" s="193"/>
      <c r="S391" s="193"/>
      <c r="T391" s="193"/>
      <c r="U391" s="136"/>
      <c r="V391" s="136"/>
      <c r="Y391" s="136"/>
    </row>
    <row r="392" spans="5:25" ht="12.75">
      <c r="E392" s="193"/>
      <c r="F392" s="193"/>
      <c r="G392" s="136"/>
      <c r="I392" s="193"/>
      <c r="J392" s="193"/>
      <c r="K392" s="193"/>
      <c r="M392" s="193"/>
      <c r="N392" s="193"/>
      <c r="O392" s="193"/>
      <c r="Q392" s="193"/>
      <c r="R392" s="193"/>
      <c r="S392" s="193"/>
      <c r="T392" s="193"/>
      <c r="U392" s="136"/>
      <c r="V392" s="136"/>
      <c r="Y392" s="136"/>
    </row>
    <row r="393" spans="5:25" ht="12.75">
      <c r="E393" s="193"/>
      <c r="F393" s="193"/>
      <c r="G393" s="136"/>
      <c r="I393" s="193"/>
      <c r="J393" s="193"/>
      <c r="K393" s="193"/>
      <c r="M393" s="193"/>
      <c r="N393" s="193"/>
      <c r="O393" s="193"/>
      <c r="Q393" s="193"/>
      <c r="R393" s="193"/>
      <c r="S393" s="193"/>
      <c r="T393" s="193"/>
      <c r="U393" s="136"/>
      <c r="V393" s="136"/>
      <c r="Y393" s="136"/>
    </row>
    <row r="394" spans="5:25" ht="12.75">
      <c r="E394" s="193"/>
      <c r="F394" s="193"/>
      <c r="G394" s="136"/>
      <c r="I394" s="193"/>
      <c r="J394" s="193"/>
      <c r="K394" s="193"/>
      <c r="M394" s="193"/>
      <c r="N394" s="193"/>
      <c r="O394" s="193"/>
      <c r="Q394" s="193"/>
      <c r="R394" s="193"/>
      <c r="S394" s="193"/>
      <c r="T394" s="193"/>
      <c r="U394" s="136"/>
      <c r="V394" s="136"/>
      <c r="Y394" s="136"/>
    </row>
    <row r="395" spans="5:25" ht="12.75">
      <c r="E395" s="193"/>
      <c r="F395" s="193"/>
      <c r="G395" s="136"/>
      <c r="I395" s="193"/>
      <c r="J395" s="193"/>
      <c r="K395" s="193"/>
      <c r="M395" s="193"/>
      <c r="N395" s="193"/>
      <c r="O395" s="193"/>
      <c r="Q395" s="193"/>
      <c r="R395" s="193"/>
      <c r="S395" s="193"/>
      <c r="T395" s="193"/>
      <c r="U395" s="136"/>
      <c r="V395" s="136"/>
      <c r="Y395" s="136"/>
    </row>
    <row r="396" spans="5:25" ht="12.75">
      <c r="E396" s="193"/>
      <c r="F396" s="193"/>
      <c r="G396" s="136"/>
      <c r="I396" s="193"/>
      <c r="J396" s="193"/>
      <c r="K396" s="193"/>
      <c r="M396" s="193"/>
      <c r="N396" s="193"/>
      <c r="O396" s="193"/>
      <c r="Q396" s="193"/>
      <c r="R396" s="193"/>
      <c r="S396" s="193"/>
      <c r="T396" s="193"/>
      <c r="U396" s="136"/>
      <c r="V396" s="136"/>
      <c r="Y396" s="136"/>
    </row>
    <row r="397" spans="5:25" ht="12.75">
      <c r="E397" s="193"/>
      <c r="F397" s="193"/>
      <c r="G397" s="136"/>
      <c r="I397" s="193"/>
      <c r="J397" s="193"/>
      <c r="K397" s="193"/>
      <c r="M397" s="193"/>
      <c r="N397" s="193"/>
      <c r="O397" s="193"/>
      <c r="Q397" s="193"/>
      <c r="R397" s="193"/>
      <c r="S397" s="193"/>
      <c r="T397" s="193"/>
      <c r="U397" s="136"/>
      <c r="V397" s="136"/>
      <c r="Y397" s="136"/>
    </row>
    <row r="398" spans="5:25" ht="12.75">
      <c r="E398" s="193"/>
      <c r="F398" s="193"/>
      <c r="G398" s="136"/>
      <c r="I398" s="193"/>
      <c r="J398" s="193"/>
      <c r="K398" s="193"/>
      <c r="M398" s="193"/>
      <c r="N398" s="193"/>
      <c r="O398" s="193"/>
      <c r="Q398" s="193"/>
      <c r="R398" s="193"/>
      <c r="S398" s="193"/>
      <c r="T398" s="193"/>
      <c r="U398" s="136"/>
      <c r="V398" s="136"/>
      <c r="Y398" s="136"/>
    </row>
    <row r="399" spans="5:25" ht="12.75">
      <c r="E399" s="193"/>
      <c r="F399" s="193"/>
      <c r="G399" s="136"/>
      <c r="I399" s="193"/>
      <c r="J399" s="193"/>
      <c r="K399" s="193"/>
      <c r="M399" s="193"/>
      <c r="N399" s="193"/>
      <c r="O399" s="193"/>
      <c r="Q399" s="193"/>
      <c r="R399" s="193"/>
      <c r="S399" s="193"/>
      <c r="T399" s="193"/>
      <c r="U399" s="136"/>
      <c r="V399" s="136"/>
      <c r="Y399" s="136"/>
    </row>
    <row r="400" spans="5:25" ht="12.75">
      <c r="E400" s="193"/>
      <c r="F400" s="193"/>
      <c r="G400" s="136"/>
      <c r="I400" s="193"/>
      <c r="J400" s="193"/>
      <c r="K400" s="193"/>
      <c r="M400" s="193"/>
      <c r="N400" s="193"/>
      <c r="O400" s="193"/>
      <c r="Q400" s="193"/>
      <c r="R400" s="193"/>
      <c r="S400" s="193"/>
      <c r="T400" s="193"/>
      <c r="U400" s="136"/>
      <c r="V400" s="136"/>
      <c r="Y400" s="136"/>
    </row>
    <row r="401" spans="5:25" ht="12.75">
      <c r="E401" s="193"/>
      <c r="F401" s="193"/>
      <c r="G401" s="136"/>
      <c r="I401" s="193"/>
      <c r="J401" s="193"/>
      <c r="K401" s="193"/>
      <c r="M401" s="193"/>
      <c r="N401" s="193"/>
      <c r="O401" s="193"/>
      <c r="Q401" s="193"/>
      <c r="R401" s="193"/>
      <c r="S401" s="193"/>
      <c r="T401" s="193"/>
      <c r="U401" s="136"/>
      <c r="V401" s="136"/>
      <c r="Y401" s="136"/>
    </row>
    <row r="402" spans="5:25" ht="12.75">
      <c r="E402" s="193"/>
      <c r="F402" s="193"/>
      <c r="G402" s="136"/>
      <c r="I402" s="193"/>
      <c r="J402" s="193"/>
      <c r="K402" s="193"/>
      <c r="M402" s="193"/>
      <c r="N402" s="193"/>
      <c r="O402" s="193"/>
      <c r="Q402" s="193"/>
      <c r="R402" s="193"/>
      <c r="S402" s="193"/>
      <c r="T402" s="193"/>
      <c r="U402" s="136"/>
      <c r="V402" s="136"/>
      <c r="Y402" s="136"/>
    </row>
    <row r="403" spans="5:25" ht="12.75">
      <c r="E403" s="193"/>
      <c r="F403" s="193"/>
      <c r="G403" s="136"/>
      <c r="I403" s="193"/>
      <c r="J403" s="193"/>
      <c r="K403" s="193"/>
      <c r="M403" s="193"/>
      <c r="N403" s="193"/>
      <c r="O403" s="193"/>
      <c r="Q403" s="193"/>
      <c r="R403" s="193"/>
      <c r="S403" s="193"/>
      <c r="T403" s="193"/>
      <c r="U403" s="136"/>
      <c r="V403" s="136"/>
      <c r="Y403" s="136"/>
    </row>
    <row r="404" spans="5:25" ht="12.75">
      <c r="E404" s="193"/>
      <c r="F404" s="193"/>
      <c r="G404" s="136"/>
      <c r="I404" s="193"/>
      <c r="J404" s="193"/>
      <c r="K404" s="193"/>
      <c r="M404" s="193"/>
      <c r="N404" s="193"/>
      <c r="O404" s="193"/>
      <c r="Q404" s="193"/>
      <c r="R404" s="193"/>
      <c r="S404" s="193"/>
      <c r="T404" s="193"/>
      <c r="U404" s="136"/>
      <c r="V404" s="136"/>
      <c r="Y404" s="136"/>
    </row>
    <row r="405" spans="5:25" ht="12.75">
      <c r="E405" s="193"/>
      <c r="F405" s="193"/>
      <c r="G405" s="136"/>
      <c r="I405" s="193"/>
      <c r="J405" s="193"/>
      <c r="K405" s="193"/>
      <c r="M405" s="193"/>
      <c r="N405" s="193"/>
      <c r="O405" s="193"/>
      <c r="Q405" s="193"/>
      <c r="R405" s="193"/>
      <c r="S405" s="193"/>
      <c r="T405" s="193"/>
      <c r="U405" s="136"/>
      <c r="V405" s="136"/>
      <c r="Y405" s="136"/>
    </row>
    <row r="406" spans="5:25" ht="12.75">
      <c r="E406" s="193"/>
      <c r="F406" s="193"/>
      <c r="G406" s="136"/>
      <c r="I406" s="193"/>
      <c r="J406" s="193"/>
      <c r="K406" s="193"/>
      <c r="M406" s="193"/>
      <c r="N406" s="193"/>
      <c r="O406" s="193"/>
      <c r="Q406" s="193"/>
      <c r="R406" s="193"/>
      <c r="S406" s="193"/>
      <c r="T406" s="193"/>
      <c r="U406" s="136"/>
      <c r="V406" s="136"/>
      <c r="Y406" s="136"/>
    </row>
    <row r="407" spans="5:25" ht="12.75">
      <c r="E407" s="193"/>
      <c r="F407" s="193"/>
      <c r="G407" s="136"/>
      <c r="I407" s="193"/>
      <c r="J407" s="193"/>
      <c r="K407" s="193"/>
      <c r="M407" s="193"/>
      <c r="N407" s="193"/>
      <c r="O407" s="193"/>
      <c r="Q407" s="193"/>
      <c r="R407" s="193"/>
      <c r="S407" s="193"/>
      <c r="T407" s="193"/>
      <c r="U407" s="136"/>
      <c r="V407" s="136"/>
      <c r="Y407" s="136"/>
    </row>
    <row r="408" spans="5:25" ht="12.75">
      <c r="E408" s="193"/>
      <c r="F408" s="193"/>
      <c r="G408" s="136"/>
      <c r="I408" s="193"/>
      <c r="J408" s="193"/>
      <c r="K408" s="193"/>
      <c r="M408" s="193"/>
      <c r="N408" s="193"/>
      <c r="O408" s="193"/>
      <c r="Q408" s="193"/>
      <c r="R408" s="193"/>
      <c r="S408" s="193"/>
      <c r="T408" s="193"/>
      <c r="U408" s="136"/>
      <c r="V408" s="136"/>
      <c r="Y408" s="136"/>
    </row>
    <row r="409" spans="5:25" ht="12.75">
      <c r="E409" s="193"/>
      <c r="F409" s="193"/>
      <c r="G409" s="136"/>
      <c r="I409" s="193"/>
      <c r="J409" s="193"/>
      <c r="K409" s="193"/>
      <c r="M409" s="193"/>
      <c r="N409" s="193"/>
      <c r="O409" s="193"/>
      <c r="Q409" s="193"/>
      <c r="R409" s="193"/>
      <c r="S409" s="193"/>
      <c r="T409" s="193"/>
      <c r="U409" s="136"/>
      <c r="V409" s="136"/>
      <c r="Y409" s="136"/>
    </row>
    <row r="410" spans="5:25" ht="12.75">
      <c r="E410" s="193"/>
      <c r="F410" s="193"/>
      <c r="G410" s="136"/>
      <c r="I410" s="193"/>
      <c r="J410" s="193"/>
      <c r="K410" s="193"/>
      <c r="M410" s="193"/>
      <c r="N410" s="193"/>
      <c r="O410" s="193"/>
      <c r="Q410" s="193"/>
      <c r="R410" s="193"/>
      <c r="S410" s="193"/>
      <c r="T410" s="193"/>
      <c r="U410" s="136"/>
      <c r="V410" s="136"/>
      <c r="Y410" s="136"/>
    </row>
    <row r="411" spans="5:25" ht="12.75">
      <c r="E411" s="193"/>
      <c r="F411" s="193"/>
      <c r="G411" s="136"/>
      <c r="I411" s="193"/>
      <c r="J411" s="193"/>
      <c r="K411" s="193"/>
      <c r="M411" s="193"/>
      <c r="N411" s="193"/>
      <c r="O411" s="193"/>
      <c r="Q411" s="193"/>
      <c r="R411" s="193"/>
      <c r="S411" s="193"/>
      <c r="T411" s="193"/>
      <c r="U411" s="136"/>
      <c r="V411" s="136"/>
      <c r="Y411" s="136"/>
    </row>
    <row r="412" spans="5:25" ht="12.75">
      <c r="E412" s="193"/>
      <c r="F412" s="193"/>
      <c r="G412" s="136"/>
      <c r="I412" s="193"/>
      <c r="J412" s="193"/>
      <c r="K412" s="193"/>
      <c r="M412" s="193"/>
      <c r="N412" s="193"/>
      <c r="O412" s="193"/>
      <c r="Q412" s="193"/>
      <c r="R412" s="193"/>
      <c r="S412" s="193"/>
      <c r="T412" s="193"/>
      <c r="U412" s="136"/>
      <c r="V412" s="136"/>
      <c r="Y412" s="136"/>
    </row>
    <row r="413" spans="5:25" ht="12.75">
      <c r="E413" s="193"/>
      <c r="F413" s="193"/>
      <c r="G413" s="136"/>
      <c r="I413" s="193"/>
      <c r="J413" s="193"/>
      <c r="K413" s="193"/>
      <c r="M413" s="193"/>
      <c r="N413" s="193"/>
      <c r="O413" s="193"/>
      <c r="Q413" s="193"/>
      <c r="R413" s="193"/>
      <c r="S413" s="193"/>
      <c r="T413" s="193"/>
      <c r="U413" s="136"/>
      <c r="V413" s="136"/>
      <c r="Y413" s="136"/>
    </row>
    <row r="414" spans="5:25" ht="12.75">
      <c r="E414" s="193"/>
      <c r="F414" s="193"/>
      <c r="G414" s="136"/>
      <c r="I414" s="193"/>
      <c r="J414" s="193"/>
      <c r="K414" s="193"/>
      <c r="M414" s="193"/>
      <c r="N414" s="193"/>
      <c r="O414" s="193"/>
      <c r="Q414" s="193"/>
      <c r="R414" s="193"/>
      <c r="S414" s="193"/>
      <c r="T414" s="193"/>
      <c r="U414" s="136"/>
      <c r="V414" s="136"/>
      <c r="Y414" s="136"/>
    </row>
    <row r="415" spans="5:25" ht="12.75">
      <c r="E415" s="193"/>
      <c r="F415" s="193"/>
      <c r="G415" s="136"/>
      <c r="I415" s="193"/>
      <c r="J415" s="193"/>
      <c r="K415" s="193"/>
      <c r="M415" s="193"/>
      <c r="N415" s="193"/>
      <c r="O415" s="193"/>
      <c r="Q415" s="193"/>
      <c r="R415" s="193"/>
      <c r="S415" s="193"/>
      <c r="T415" s="193"/>
      <c r="U415" s="136"/>
      <c r="V415" s="136"/>
      <c r="Y415" s="136"/>
    </row>
    <row r="416" spans="5:25" ht="12.75">
      <c r="E416" s="193"/>
      <c r="F416" s="193"/>
      <c r="G416" s="136"/>
      <c r="I416" s="193"/>
      <c r="J416" s="193"/>
      <c r="K416" s="193"/>
      <c r="M416" s="193"/>
      <c r="N416" s="193"/>
      <c r="O416" s="193"/>
      <c r="Q416" s="193"/>
      <c r="R416" s="193"/>
      <c r="S416" s="193"/>
      <c r="T416" s="193"/>
      <c r="U416" s="136"/>
      <c r="V416" s="136"/>
      <c r="Y416" s="136"/>
    </row>
    <row r="417" spans="5:25" ht="12.75">
      <c r="E417" s="193"/>
      <c r="F417" s="193"/>
      <c r="G417" s="136"/>
      <c r="I417" s="193"/>
      <c r="J417" s="193"/>
      <c r="K417" s="193"/>
      <c r="M417" s="193"/>
      <c r="N417" s="193"/>
      <c r="O417" s="193"/>
      <c r="Q417" s="193"/>
      <c r="R417" s="193"/>
      <c r="S417" s="193"/>
      <c r="T417" s="193"/>
      <c r="U417" s="136"/>
      <c r="V417" s="136"/>
      <c r="Y417" s="136"/>
    </row>
    <row r="418" spans="5:25" ht="12.75">
      <c r="E418" s="193"/>
      <c r="F418" s="193"/>
      <c r="G418" s="136"/>
      <c r="I418" s="193"/>
      <c r="J418" s="193"/>
      <c r="K418" s="193"/>
      <c r="M418" s="193"/>
      <c r="N418" s="193"/>
      <c r="O418" s="193"/>
      <c r="Q418" s="193"/>
      <c r="R418" s="193"/>
      <c r="S418" s="193"/>
      <c r="T418" s="193"/>
      <c r="U418" s="136"/>
      <c r="V418" s="136"/>
      <c r="Y418" s="136"/>
    </row>
    <row r="419" spans="5:25" ht="12.75">
      <c r="E419" s="193"/>
      <c r="F419" s="193"/>
      <c r="G419" s="136"/>
      <c r="I419" s="193"/>
      <c r="J419" s="193"/>
      <c r="K419" s="193"/>
      <c r="M419" s="193"/>
      <c r="N419" s="193"/>
      <c r="O419" s="193"/>
      <c r="Q419" s="193"/>
      <c r="R419" s="193"/>
      <c r="S419" s="193"/>
      <c r="T419" s="193"/>
      <c r="U419" s="136"/>
      <c r="V419" s="136"/>
      <c r="Y419" s="136"/>
    </row>
    <row r="420" spans="5:25" ht="12.75">
      <c r="E420" s="193"/>
      <c r="F420" s="193"/>
      <c r="G420" s="136"/>
      <c r="I420" s="193"/>
      <c r="J420" s="193"/>
      <c r="K420" s="193"/>
      <c r="M420" s="193"/>
      <c r="N420" s="193"/>
      <c r="O420" s="193"/>
      <c r="Q420" s="193"/>
      <c r="R420" s="193"/>
      <c r="S420" s="193"/>
      <c r="T420" s="193"/>
      <c r="U420" s="136"/>
      <c r="V420" s="136"/>
      <c r="Y420" s="136"/>
    </row>
    <row r="421" spans="5:25" ht="12.75">
      <c r="E421" s="193"/>
      <c r="F421" s="193"/>
      <c r="G421" s="136"/>
      <c r="I421" s="193"/>
      <c r="J421" s="193"/>
      <c r="K421" s="193"/>
      <c r="M421" s="193"/>
      <c r="N421" s="193"/>
      <c r="O421" s="193"/>
      <c r="Q421" s="193"/>
      <c r="R421" s="193"/>
      <c r="S421" s="193"/>
      <c r="T421" s="193"/>
      <c r="U421" s="136"/>
      <c r="V421" s="136"/>
      <c r="Y421" s="136"/>
    </row>
    <row r="422" spans="5:25" ht="12.75">
      <c r="E422" s="193"/>
      <c r="F422" s="193"/>
      <c r="G422" s="136"/>
      <c r="I422" s="193"/>
      <c r="J422" s="193"/>
      <c r="K422" s="193"/>
      <c r="M422" s="193"/>
      <c r="N422" s="193"/>
      <c r="O422" s="193"/>
      <c r="Q422" s="193"/>
      <c r="R422" s="193"/>
      <c r="S422" s="193"/>
      <c r="T422" s="193"/>
      <c r="U422" s="136"/>
      <c r="V422" s="136"/>
      <c r="Y422" s="136"/>
    </row>
    <row r="423" spans="5:25" ht="12.75">
      <c r="E423" s="193"/>
      <c r="F423" s="193"/>
      <c r="G423" s="136"/>
      <c r="I423" s="193"/>
      <c r="J423" s="193"/>
      <c r="K423" s="193"/>
      <c r="M423" s="193"/>
      <c r="N423" s="193"/>
      <c r="O423" s="193"/>
      <c r="Q423" s="193"/>
      <c r="R423" s="193"/>
      <c r="S423" s="193"/>
      <c r="T423" s="193"/>
      <c r="U423" s="136"/>
      <c r="V423" s="136"/>
      <c r="Y423" s="136"/>
    </row>
    <row r="424" spans="5:25" ht="12.75">
      <c r="E424" s="193"/>
      <c r="F424" s="193"/>
      <c r="G424" s="136"/>
      <c r="I424" s="193"/>
      <c r="J424" s="193"/>
      <c r="K424" s="193"/>
      <c r="M424" s="193"/>
      <c r="N424" s="193"/>
      <c r="O424" s="193"/>
      <c r="Q424" s="193"/>
      <c r="R424" s="193"/>
      <c r="S424" s="193"/>
      <c r="T424" s="193"/>
      <c r="U424" s="136"/>
      <c r="V424" s="136"/>
      <c r="Y424" s="136"/>
    </row>
    <row r="425" spans="5:25" ht="12.75">
      <c r="E425" s="193"/>
      <c r="F425" s="193"/>
      <c r="G425" s="136"/>
      <c r="I425" s="193"/>
      <c r="J425" s="193"/>
      <c r="K425" s="193"/>
      <c r="M425" s="193"/>
      <c r="N425" s="193"/>
      <c r="O425" s="193"/>
      <c r="Q425" s="193"/>
      <c r="R425" s="193"/>
      <c r="S425" s="193"/>
      <c r="T425" s="193"/>
      <c r="U425" s="136"/>
      <c r="V425" s="136"/>
      <c r="Y425" s="136"/>
    </row>
    <row r="426" spans="5:25" ht="12.75">
      <c r="E426" s="193"/>
      <c r="F426" s="193"/>
      <c r="G426" s="136"/>
      <c r="I426" s="193"/>
      <c r="J426" s="193"/>
      <c r="K426" s="193"/>
      <c r="M426" s="193"/>
      <c r="N426" s="193"/>
      <c r="O426" s="193"/>
      <c r="Q426" s="193"/>
      <c r="R426" s="193"/>
      <c r="S426" s="193"/>
      <c r="T426" s="193"/>
      <c r="U426" s="136"/>
      <c r="V426" s="136"/>
      <c r="Y426" s="136"/>
    </row>
    <row r="427" spans="5:25" ht="12.75">
      <c r="E427" s="193"/>
      <c r="F427" s="193"/>
      <c r="G427" s="136"/>
      <c r="I427" s="193"/>
      <c r="J427" s="193"/>
      <c r="K427" s="193"/>
      <c r="M427" s="193"/>
      <c r="N427" s="193"/>
      <c r="O427" s="193"/>
      <c r="Q427" s="193"/>
      <c r="R427" s="193"/>
      <c r="S427" s="193"/>
      <c r="T427" s="193"/>
      <c r="U427" s="136"/>
      <c r="V427" s="136"/>
      <c r="Y427" s="136"/>
    </row>
    <row r="428" spans="5:25" ht="12.75">
      <c r="E428" s="193"/>
      <c r="F428" s="193"/>
      <c r="G428" s="136"/>
      <c r="I428" s="193"/>
      <c r="J428" s="193"/>
      <c r="K428" s="193"/>
      <c r="M428" s="193"/>
      <c r="N428" s="193"/>
      <c r="O428" s="193"/>
      <c r="Q428" s="193"/>
      <c r="R428" s="193"/>
      <c r="S428" s="193"/>
      <c r="T428" s="193"/>
      <c r="U428" s="136"/>
      <c r="V428" s="136"/>
      <c r="Y428" s="136"/>
    </row>
    <row r="429" spans="5:25" ht="12.75">
      <c r="E429" s="193"/>
      <c r="F429" s="193"/>
      <c r="G429" s="136"/>
      <c r="I429" s="193"/>
      <c r="J429" s="193"/>
      <c r="K429" s="193"/>
      <c r="M429" s="193"/>
      <c r="N429" s="193"/>
      <c r="O429" s="193"/>
      <c r="Q429" s="193"/>
      <c r="R429" s="193"/>
      <c r="S429" s="193"/>
      <c r="T429" s="193"/>
      <c r="U429" s="136"/>
      <c r="V429" s="136"/>
      <c r="Y429" s="136"/>
    </row>
    <row r="430" spans="5:25" ht="12.75">
      <c r="E430" s="193"/>
      <c r="F430" s="193"/>
      <c r="G430" s="136"/>
      <c r="I430" s="193"/>
      <c r="J430" s="193"/>
      <c r="K430" s="193"/>
      <c r="M430" s="193"/>
      <c r="N430" s="193"/>
      <c r="O430" s="193"/>
      <c r="Q430" s="193"/>
      <c r="R430" s="193"/>
      <c r="S430" s="193"/>
      <c r="T430" s="193"/>
      <c r="U430" s="136"/>
      <c r="V430" s="136"/>
      <c r="Y430" s="136"/>
    </row>
    <row r="431" spans="5:25" ht="12.75">
      <c r="E431" s="193"/>
      <c r="F431" s="193"/>
      <c r="G431" s="136"/>
      <c r="I431" s="193"/>
      <c r="J431" s="193"/>
      <c r="K431" s="193"/>
      <c r="M431" s="193"/>
      <c r="N431" s="193"/>
      <c r="O431" s="193"/>
      <c r="Q431" s="193"/>
      <c r="R431" s="193"/>
      <c r="S431" s="193"/>
      <c r="T431" s="193"/>
      <c r="U431" s="136"/>
      <c r="V431" s="136"/>
      <c r="Y431" s="136"/>
    </row>
    <row r="432" spans="5:25" ht="12.75">
      <c r="E432" s="193"/>
      <c r="F432" s="193"/>
      <c r="G432" s="136"/>
      <c r="I432" s="193"/>
      <c r="J432" s="193"/>
      <c r="K432" s="193"/>
      <c r="M432" s="193"/>
      <c r="N432" s="193"/>
      <c r="O432" s="193"/>
      <c r="Q432" s="193"/>
      <c r="R432" s="193"/>
      <c r="S432" s="193"/>
      <c r="T432" s="193"/>
      <c r="U432" s="136"/>
      <c r="V432" s="136"/>
      <c r="Y432" s="136"/>
    </row>
    <row r="433" spans="5:25" ht="12.75">
      <c r="E433" s="193"/>
      <c r="F433" s="193"/>
      <c r="G433" s="136"/>
      <c r="I433" s="193"/>
      <c r="J433" s="193"/>
      <c r="K433" s="193"/>
      <c r="M433" s="193"/>
      <c r="N433" s="193"/>
      <c r="O433" s="193"/>
      <c r="Q433" s="193"/>
      <c r="R433" s="193"/>
      <c r="S433" s="193"/>
      <c r="T433" s="193"/>
      <c r="U433" s="136"/>
      <c r="V433" s="136"/>
      <c r="Y433" s="136"/>
    </row>
    <row r="434" spans="5:25" ht="12.75">
      <c r="E434" s="193"/>
      <c r="F434" s="193"/>
      <c r="G434" s="136"/>
      <c r="I434" s="193"/>
      <c r="J434" s="193"/>
      <c r="K434" s="193"/>
      <c r="M434" s="193"/>
      <c r="N434" s="193"/>
      <c r="O434" s="193"/>
      <c r="Q434" s="193"/>
      <c r="R434" s="193"/>
      <c r="S434" s="193"/>
      <c r="T434" s="193"/>
      <c r="U434" s="136"/>
      <c r="V434" s="136"/>
      <c r="Y434" s="136"/>
    </row>
    <row r="435" spans="5:25" ht="12.75">
      <c r="E435" s="193"/>
      <c r="F435" s="193"/>
      <c r="G435" s="136"/>
      <c r="I435" s="193"/>
      <c r="J435" s="193"/>
      <c r="K435" s="193"/>
      <c r="M435" s="193"/>
      <c r="N435" s="193"/>
      <c r="O435" s="193"/>
      <c r="Q435" s="193"/>
      <c r="R435" s="193"/>
      <c r="S435" s="193"/>
      <c r="T435" s="193"/>
      <c r="U435" s="136"/>
      <c r="V435" s="136"/>
      <c r="Y435" s="136"/>
    </row>
    <row r="436" spans="5:25" ht="12.75">
      <c r="E436" s="193"/>
      <c r="F436" s="193"/>
      <c r="G436" s="136"/>
      <c r="I436" s="193"/>
      <c r="J436" s="193"/>
      <c r="K436" s="193"/>
      <c r="M436" s="193"/>
      <c r="N436" s="193"/>
      <c r="O436" s="193"/>
      <c r="Q436" s="193"/>
      <c r="R436" s="193"/>
      <c r="S436" s="193"/>
      <c r="T436" s="193"/>
      <c r="U436" s="136"/>
      <c r="V436" s="136"/>
      <c r="Y436" s="136"/>
    </row>
    <row r="437" spans="5:25" ht="12.75">
      <c r="E437" s="193"/>
      <c r="F437" s="193"/>
      <c r="G437" s="136"/>
      <c r="I437" s="193"/>
      <c r="J437" s="193"/>
      <c r="K437" s="193"/>
      <c r="M437" s="193"/>
      <c r="N437" s="193"/>
      <c r="O437" s="193"/>
      <c r="Q437" s="193"/>
      <c r="R437" s="193"/>
      <c r="S437" s="193"/>
      <c r="T437" s="193"/>
      <c r="U437" s="136"/>
      <c r="V437" s="136"/>
      <c r="Y437" s="136"/>
    </row>
    <row r="438" spans="5:25" ht="12.75">
      <c r="E438" s="193"/>
      <c r="F438" s="193"/>
      <c r="G438" s="136"/>
      <c r="I438" s="193"/>
      <c r="J438" s="193"/>
      <c r="K438" s="193"/>
      <c r="M438" s="193"/>
      <c r="N438" s="193"/>
      <c r="O438" s="193"/>
      <c r="Q438" s="193"/>
      <c r="R438" s="193"/>
      <c r="S438" s="193"/>
      <c r="T438" s="193"/>
      <c r="U438" s="136"/>
      <c r="V438" s="136"/>
      <c r="Y438" s="136"/>
    </row>
    <row r="439" spans="5:25" ht="12.75">
      <c r="E439" s="193"/>
      <c r="F439" s="193"/>
      <c r="G439" s="136"/>
      <c r="I439" s="193"/>
      <c r="J439" s="193"/>
      <c r="K439" s="193"/>
      <c r="M439" s="193"/>
      <c r="N439" s="193"/>
      <c r="O439" s="193"/>
      <c r="Q439" s="193"/>
      <c r="R439" s="193"/>
      <c r="S439" s="193"/>
      <c r="T439" s="193"/>
      <c r="U439" s="136"/>
      <c r="V439" s="136"/>
      <c r="Y439" s="136"/>
    </row>
    <row r="440" spans="5:25" ht="12.75">
      <c r="E440" s="193"/>
      <c r="F440" s="193"/>
      <c r="G440" s="136"/>
      <c r="I440" s="193"/>
      <c r="J440" s="193"/>
      <c r="K440" s="193"/>
      <c r="M440" s="193"/>
      <c r="N440" s="193"/>
      <c r="O440" s="193"/>
      <c r="Q440" s="193"/>
      <c r="R440" s="193"/>
      <c r="S440" s="193"/>
      <c r="T440" s="193"/>
      <c r="U440" s="136"/>
      <c r="V440" s="136"/>
      <c r="Y440" s="136"/>
    </row>
    <row r="441" spans="5:25" ht="12.75">
      <c r="E441" s="193"/>
      <c r="F441" s="193"/>
      <c r="G441" s="136"/>
      <c r="I441" s="193"/>
      <c r="J441" s="193"/>
      <c r="K441" s="193"/>
      <c r="M441" s="193"/>
      <c r="N441" s="193"/>
      <c r="O441" s="193"/>
      <c r="Q441" s="193"/>
      <c r="R441" s="193"/>
      <c r="S441" s="193"/>
      <c r="T441" s="193"/>
      <c r="U441" s="136"/>
      <c r="V441" s="136"/>
      <c r="Y441" s="136"/>
    </row>
    <row r="442" spans="5:25" ht="12.75">
      <c r="E442" s="193"/>
      <c r="F442" s="193"/>
      <c r="G442" s="136"/>
      <c r="I442" s="193"/>
      <c r="J442" s="193"/>
      <c r="K442" s="193"/>
      <c r="M442" s="193"/>
      <c r="N442" s="193"/>
      <c r="O442" s="193"/>
      <c r="Q442" s="193"/>
      <c r="R442" s="193"/>
      <c r="S442" s="193"/>
      <c r="T442" s="193"/>
      <c r="U442" s="136"/>
      <c r="V442" s="136"/>
      <c r="Y442" s="136"/>
    </row>
    <row r="443" spans="5:25" ht="12.75">
      <c r="E443" s="193"/>
      <c r="F443" s="193"/>
      <c r="G443" s="136"/>
      <c r="I443" s="193"/>
      <c r="J443" s="193"/>
      <c r="K443" s="193"/>
      <c r="M443" s="193"/>
      <c r="N443" s="193"/>
      <c r="O443" s="193"/>
      <c r="Q443" s="193"/>
      <c r="R443" s="193"/>
      <c r="S443" s="193"/>
      <c r="T443" s="193"/>
      <c r="U443" s="136"/>
      <c r="V443" s="136"/>
      <c r="Y443" s="136"/>
    </row>
    <row r="444" spans="5:25" ht="12.75">
      <c r="E444" s="193"/>
      <c r="F444" s="193"/>
      <c r="G444" s="136"/>
      <c r="I444" s="193"/>
      <c r="J444" s="193"/>
      <c r="K444" s="193"/>
      <c r="M444" s="193"/>
      <c r="N444" s="193"/>
      <c r="O444" s="193"/>
      <c r="Q444" s="193"/>
      <c r="R444" s="193"/>
      <c r="S444" s="193"/>
      <c r="T444" s="193"/>
      <c r="U444" s="136"/>
      <c r="V444" s="136"/>
      <c r="Y444" s="136"/>
    </row>
    <row r="445" spans="5:25" ht="12.75">
      <c r="E445" s="193"/>
      <c r="F445" s="193"/>
      <c r="G445" s="136"/>
      <c r="I445" s="193"/>
      <c r="J445" s="193"/>
      <c r="K445" s="193"/>
      <c r="M445" s="193"/>
      <c r="N445" s="193"/>
      <c r="O445" s="193"/>
      <c r="Q445" s="193"/>
      <c r="R445" s="193"/>
      <c r="S445" s="193"/>
      <c r="T445" s="193"/>
      <c r="U445" s="136"/>
      <c r="V445" s="136"/>
      <c r="Y445" s="136"/>
    </row>
    <row r="446" spans="5:25" ht="12.75">
      <c r="E446" s="193"/>
      <c r="F446" s="193"/>
      <c r="G446" s="136"/>
      <c r="I446" s="193"/>
      <c r="J446" s="193"/>
      <c r="K446" s="193"/>
      <c r="M446" s="193"/>
      <c r="N446" s="193"/>
      <c r="O446" s="193"/>
      <c r="Q446" s="193"/>
      <c r="R446" s="193"/>
      <c r="S446" s="193"/>
      <c r="T446" s="193"/>
      <c r="U446" s="136"/>
      <c r="V446" s="136"/>
      <c r="Y446" s="136"/>
    </row>
    <row r="447" spans="5:25" ht="12.75">
      <c r="E447" s="193"/>
      <c r="F447" s="193"/>
      <c r="G447" s="136"/>
      <c r="I447" s="193"/>
      <c r="J447" s="193"/>
      <c r="K447" s="193"/>
      <c r="M447" s="193"/>
      <c r="N447" s="193"/>
      <c r="O447" s="193"/>
      <c r="Q447" s="193"/>
      <c r="R447" s="193"/>
      <c r="S447" s="193"/>
      <c r="T447" s="193"/>
      <c r="U447" s="136"/>
      <c r="V447" s="136"/>
      <c r="Y447" s="136"/>
    </row>
    <row r="448" spans="5:25" ht="12.75">
      <c r="E448" s="193"/>
      <c r="F448" s="193"/>
      <c r="G448" s="136"/>
      <c r="I448" s="193"/>
      <c r="J448" s="193"/>
      <c r="K448" s="193"/>
      <c r="M448" s="193"/>
      <c r="N448" s="193"/>
      <c r="O448" s="193"/>
      <c r="Q448" s="193"/>
      <c r="R448" s="193"/>
      <c r="S448" s="193"/>
      <c r="T448" s="193"/>
      <c r="U448" s="136"/>
      <c r="V448" s="136"/>
      <c r="Y448" s="136"/>
    </row>
    <row r="449" spans="5:25" ht="12.75">
      <c r="E449" s="193"/>
      <c r="F449" s="193"/>
      <c r="G449" s="136"/>
      <c r="I449" s="193"/>
      <c r="J449" s="193"/>
      <c r="K449" s="193"/>
      <c r="M449" s="193"/>
      <c r="N449" s="193"/>
      <c r="O449" s="193"/>
      <c r="Q449" s="193"/>
      <c r="R449" s="193"/>
      <c r="S449" s="193"/>
      <c r="T449" s="193"/>
      <c r="U449" s="136"/>
      <c r="V449" s="136"/>
      <c r="Y449" s="136"/>
    </row>
    <row r="450" spans="5:25" ht="12.75">
      <c r="E450" s="193"/>
      <c r="F450" s="193"/>
      <c r="G450" s="136"/>
      <c r="I450" s="193"/>
      <c r="J450" s="193"/>
      <c r="K450" s="193"/>
      <c r="M450" s="193"/>
      <c r="N450" s="193"/>
      <c r="O450" s="193"/>
      <c r="Q450" s="193"/>
      <c r="R450" s="193"/>
      <c r="S450" s="193"/>
      <c r="T450" s="193"/>
      <c r="U450" s="136"/>
      <c r="V450" s="136"/>
      <c r="Y450" s="136"/>
    </row>
    <row r="451" spans="5:25" ht="12.75">
      <c r="E451" s="193"/>
      <c r="F451" s="193"/>
      <c r="G451" s="136"/>
      <c r="I451" s="193"/>
      <c r="J451" s="193"/>
      <c r="K451" s="193"/>
      <c r="M451" s="193"/>
      <c r="N451" s="193"/>
      <c r="O451" s="193"/>
      <c r="Q451" s="193"/>
      <c r="R451" s="193"/>
      <c r="S451" s="193"/>
      <c r="T451" s="193"/>
      <c r="U451" s="136"/>
      <c r="V451" s="136"/>
      <c r="Y451" s="136"/>
    </row>
    <row r="452" spans="5:25" ht="12.75">
      <c r="E452" s="193"/>
      <c r="F452" s="193"/>
      <c r="G452" s="136"/>
      <c r="I452" s="193"/>
      <c r="J452" s="193"/>
      <c r="K452" s="193"/>
      <c r="M452" s="193"/>
      <c r="N452" s="193"/>
      <c r="O452" s="193"/>
      <c r="Q452" s="193"/>
      <c r="R452" s="193"/>
      <c r="S452" s="193"/>
      <c r="T452" s="193"/>
      <c r="U452" s="136"/>
      <c r="V452" s="136"/>
      <c r="Y452" s="136"/>
    </row>
    <row r="453" spans="5:25" ht="12.75">
      <c r="E453" s="193"/>
      <c r="F453" s="193"/>
      <c r="G453" s="136"/>
      <c r="I453" s="193"/>
      <c r="J453" s="193"/>
      <c r="K453" s="193"/>
      <c r="M453" s="193"/>
      <c r="N453" s="193"/>
      <c r="O453" s="193"/>
      <c r="Q453" s="193"/>
      <c r="R453" s="193"/>
      <c r="S453" s="193"/>
      <c r="T453" s="193"/>
      <c r="U453" s="136"/>
      <c r="V453" s="136"/>
      <c r="Y453" s="136"/>
    </row>
    <row r="454" spans="5:25" ht="12.75">
      <c r="E454" s="193"/>
      <c r="F454" s="193"/>
      <c r="G454" s="136"/>
      <c r="I454" s="193"/>
      <c r="J454" s="193"/>
      <c r="K454" s="193"/>
      <c r="M454" s="193"/>
      <c r="N454" s="193"/>
      <c r="O454" s="193"/>
      <c r="Q454" s="193"/>
      <c r="R454" s="193"/>
      <c r="S454" s="193"/>
      <c r="T454" s="193"/>
      <c r="U454" s="136"/>
      <c r="V454" s="136"/>
      <c r="Y454" s="136"/>
    </row>
    <row r="455" spans="5:25" ht="12.75">
      <c r="E455" s="193"/>
      <c r="F455" s="193"/>
      <c r="G455" s="136"/>
      <c r="I455" s="193"/>
      <c r="J455" s="193"/>
      <c r="K455" s="193"/>
      <c r="M455" s="193"/>
      <c r="N455" s="193"/>
      <c r="O455" s="193"/>
      <c r="Q455" s="193"/>
      <c r="R455" s="193"/>
      <c r="S455" s="193"/>
      <c r="T455" s="193"/>
      <c r="U455" s="136"/>
      <c r="V455" s="136"/>
      <c r="Y455" s="136"/>
    </row>
    <row r="456" spans="5:25" ht="12.75">
      <c r="E456" s="193"/>
      <c r="F456" s="193"/>
      <c r="G456" s="136"/>
      <c r="I456" s="193"/>
      <c r="J456" s="193"/>
      <c r="K456" s="193"/>
      <c r="M456" s="193"/>
      <c r="N456" s="193"/>
      <c r="O456" s="193"/>
      <c r="Q456" s="193"/>
      <c r="R456" s="193"/>
      <c r="S456" s="193"/>
      <c r="T456" s="193"/>
      <c r="U456" s="136"/>
      <c r="V456" s="136"/>
      <c r="Y456" s="136"/>
    </row>
    <row r="457" spans="5:25" ht="12.75">
      <c r="E457" s="193"/>
      <c r="F457" s="193"/>
      <c r="G457" s="136"/>
      <c r="I457" s="193"/>
      <c r="J457" s="193"/>
      <c r="K457" s="193"/>
      <c r="M457" s="193"/>
      <c r="N457" s="193"/>
      <c r="O457" s="193"/>
      <c r="Q457" s="193"/>
      <c r="R457" s="193"/>
      <c r="S457" s="193"/>
      <c r="T457" s="193"/>
      <c r="U457" s="136"/>
      <c r="V457" s="136"/>
      <c r="Y457" s="136"/>
    </row>
    <row r="458" spans="5:25" ht="12.75">
      <c r="E458" s="193"/>
      <c r="F458" s="193"/>
      <c r="G458" s="136"/>
      <c r="I458" s="193"/>
      <c r="J458" s="193"/>
      <c r="K458" s="193"/>
      <c r="M458" s="193"/>
      <c r="N458" s="193"/>
      <c r="O458" s="193"/>
      <c r="Q458" s="193"/>
      <c r="R458" s="193"/>
      <c r="S458" s="193"/>
      <c r="T458" s="193"/>
      <c r="U458" s="136"/>
      <c r="V458" s="136"/>
      <c r="Y458" s="136"/>
    </row>
    <row r="459" spans="5:25" ht="12.75">
      <c r="E459" s="193"/>
      <c r="F459" s="193"/>
      <c r="G459" s="136"/>
      <c r="I459" s="193"/>
      <c r="J459" s="193"/>
      <c r="K459" s="193"/>
      <c r="M459" s="193"/>
      <c r="N459" s="193"/>
      <c r="O459" s="193"/>
      <c r="Q459" s="193"/>
      <c r="R459" s="193"/>
      <c r="S459" s="193"/>
      <c r="T459" s="193"/>
      <c r="U459" s="136"/>
      <c r="V459" s="136"/>
      <c r="Y459" s="136"/>
    </row>
    <row r="460" spans="5:25" ht="12.75">
      <c r="E460" s="193"/>
      <c r="F460" s="193"/>
      <c r="G460" s="136"/>
      <c r="I460" s="193"/>
      <c r="J460" s="193"/>
      <c r="K460" s="193"/>
      <c r="M460" s="193"/>
      <c r="N460" s="193"/>
      <c r="O460" s="193"/>
      <c r="Q460" s="193"/>
      <c r="R460" s="193"/>
      <c r="S460" s="193"/>
      <c r="T460" s="193"/>
      <c r="U460" s="136"/>
      <c r="V460" s="136"/>
      <c r="Y460" s="136"/>
    </row>
    <row r="461" spans="5:25" ht="12.75">
      <c r="E461" s="193"/>
      <c r="F461" s="193"/>
      <c r="G461" s="136"/>
      <c r="I461" s="193"/>
      <c r="J461" s="193"/>
      <c r="K461" s="193"/>
      <c r="M461" s="193"/>
      <c r="N461" s="193"/>
      <c r="O461" s="193"/>
      <c r="Q461" s="193"/>
      <c r="R461" s="193"/>
      <c r="S461" s="193"/>
      <c r="T461" s="193"/>
      <c r="U461" s="136"/>
      <c r="V461" s="136"/>
      <c r="Y461" s="136"/>
    </row>
    <row r="462" spans="5:25" ht="12.75">
      <c r="E462" s="193"/>
      <c r="F462" s="193"/>
      <c r="G462" s="136"/>
      <c r="I462" s="193"/>
      <c r="J462" s="193"/>
      <c r="K462" s="193"/>
      <c r="M462" s="193"/>
      <c r="N462" s="193"/>
      <c r="O462" s="193"/>
      <c r="Q462" s="193"/>
      <c r="R462" s="193"/>
      <c r="S462" s="193"/>
      <c r="T462" s="193"/>
      <c r="U462" s="136"/>
      <c r="V462" s="136"/>
      <c r="Y462" s="136"/>
    </row>
    <row r="463" spans="5:25" ht="12.75">
      <c r="E463" s="193"/>
      <c r="F463" s="193"/>
      <c r="G463" s="136"/>
      <c r="I463" s="193"/>
      <c r="J463" s="193"/>
      <c r="K463" s="193"/>
      <c r="M463" s="193"/>
      <c r="N463" s="193"/>
      <c r="O463" s="193"/>
      <c r="Q463" s="193"/>
      <c r="R463" s="193"/>
      <c r="S463" s="193"/>
      <c r="T463" s="193"/>
      <c r="U463" s="136"/>
      <c r="V463" s="136"/>
      <c r="Y463" s="136"/>
    </row>
    <row r="464" spans="5:25" ht="12.75">
      <c r="E464" s="193"/>
      <c r="F464" s="193"/>
      <c r="G464" s="136"/>
      <c r="I464" s="193"/>
      <c r="J464" s="193"/>
      <c r="K464" s="193"/>
      <c r="M464" s="193"/>
      <c r="N464" s="193"/>
      <c r="O464" s="193"/>
      <c r="Q464" s="193"/>
      <c r="R464" s="193"/>
      <c r="S464" s="193"/>
      <c r="T464" s="193"/>
      <c r="U464" s="136"/>
      <c r="V464" s="136"/>
      <c r="Y464" s="136"/>
    </row>
    <row r="465" spans="5:25" ht="12.75">
      <c r="E465" s="193"/>
      <c r="F465" s="193"/>
      <c r="G465" s="136"/>
      <c r="I465" s="193"/>
      <c r="J465" s="193"/>
      <c r="K465" s="193"/>
      <c r="M465" s="193"/>
      <c r="N465" s="193"/>
      <c r="O465" s="193"/>
      <c r="Q465" s="193"/>
      <c r="R465" s="193"/>
      <c r="S465" s="193"/>
      <c r="T465" s="193"/>
      <c r="U465" s="136"/>
      <c r="V465" s="136"/>
      <c r="Y465" s="136"/>
    </row>
    <row r="466" spans="5:25" ht="12.75">
      <c r="E466" s="193"/>
      <c r="F466" s="193"/>
      <c r="G466" s="136"/>
      <c r="I466" s="193"/>
      <c r="J466" s="193"/>
      <c r="K466" s="193"/>
      <c r="M466" s="193"/>
      <c r="N466" s="193"/>
      <c r="O466" s="193"/>
      <c r="Q466" s="193"/>
      <c r="R466" s="193"/>
      <c r="S466" s="193"/>
      <c r="T466" s="193"/>
      <c r="U466" s="136"/>
      <c r="V466" s="136"/>
      <c r="Y466" s="136"/>
    </row>
    <row r="467" spans="5:25" ht="12.75">
      <c r="E467" s="193"/>
      <c r="F467" s="193"/>
      <c r="G467" s="136"/>
      <c r="I467" s="193"/>
      <c r="J467" s="193"/>
      <c r="K467" s="193"/>
      <c r="M467" s="193"/>
      <c r="N467" s="193"/>
      <c r="O467" s="193"/>
      <c r="Q467" s="193"/>
      <c r="R467" s="193"/>
      <c r="S467" s="193"/>
      <c r="T467" s="193"/>
      <c r="U467" s="136"/>
      <c r="V467" s="136"/>
      <c r="Y467" s="136"/>
    </row>
    <row r="468" spans="5:25" ht="12.75">
      <c r="E468" s="193"/>
      <c r="F468" s="193"/>
      <c r="G468" s="136"/>
      <c r="I468" s="193"/>
      <c r="J468" s="193"/>
      <c r="K468" s="193"/>
      <c r="M468" s="193"/>
      <c r="N468" s="193"/>
      <c r="O468" s="193"/>
      <c r="Q468" s="193"/>
      <c r="R468" s="193"/>
      <c r="S468" s="193"/>
      <c r="T468" s="193"/>
      <c r="U468" s="136"/>
      <c r="V468" s="136"/>
      <c r="Y468" s="136"/>
    </row>
    <row r="469" spans="5:25" ht="12.75">
      <c r="E469" s="193"/>
      <c r="F469" s="193"/>
      <c r="G469" s="136"/>
      <c r="I469" s="193"/>
      <c r="J469" s="193"/>
      <c r="K469" s="193"/>
      <c r="M469" s="193"/>
      <c r="N469" s="193"/>
      <c r="O469" s="193"/>
      <c r="Q469" s="193"/>
      <c r="R469" s="193"/>
      <c r="S469" s="193"/>
      <c r="T469" s="193"/>
      <c r="U469" s="136"/>
      <c r="V469" s="136"/>
      <c r="Y469" s="136"/>
    </row>
    <row r="470" spans="5:25" ht="12.75">
      <c r="E470" s="193"/>
      <c r="F470" s="193"/>
      <c r="G470" s="136"/>
      <c r="I470" s="193"/>
      <c r="J470" s="193"/>
      <c r="K470" s="193"/>
      <c r="M470" s="193"/>
      <c r="N470" s="193"/>
      <c r="O470" s="193"/>
      <c r="Q470" s="193"/>
      <c r="R470" s="193"/>
      <c r="S470" s="193"/>
      <c r="T470" s="193"/>
      <c r="U470" s="136"/>
      <c r="V470" s="136"/>
      <c r="Y470" s="136"/>
    </row>
    <row r="471" spans="5:25" ht="12.75">
      <c r="E471" s="193"/>
      <c r="F471" s="193"/>
      <c r="G471" s="136"/>
      <c r="I471" s="193"/>
      <c r="J471" s="193"/>
      <c r="K471" s="193"/>
      <c r="M471" s="193"/>
      <c r="N471" s="193"/>
      <c r="O471" s="193"/>
      <c r="Q471" s="193"/>
      <c r="R471" s="193"/>
      <c r="S471" s="193"/>
      <c r="T471" s="193"/>
      <c r="U471" s="136"/>
      <c r="V471" s="136"/>
      <c r="Y471" s="136"/>
    </row>
    <row r="472" spans="5:25" ht="12.75">
      <c r="E472" s="193"/>
      <c r="F472" s="193"/>
      <c r="G472" s="136"/>
      <c r="I472" s="193"/>
      <c r="J472" s="193"/>
      <c r="K472" s="193"/>
      <c r="M472" s="193"/>
      <c r="N472" s="193"/>
      <c r="O472" s="193"/>
      <c r="Q472" s="193"/>
      <c r="R472" s="193"/>
      <c r="S472" s="193"/>
      <c r="T472" s="193"/>
      <c r="U472" s="136"/>
      <c r="V472" s="136"/>
      <c r="Y472" s="136"/>
    </row>
    <row r="473" spans="5:25" ht="12.75">
      <c r="E473" s="193"/>
      <c r="F473" s="193"/>
      <c r="G473" s="136"/>
      <c r="I473" s="193"/>
      <c r="J473" s="193"/>
      <c r="K473" s="193"/>
      <c r="M473" s="193"/>
      <c r="N473" s="193"/>
      <c r="O473" s="193"/>
      <c r="Q473" s="193"/>
      <c r="R473" s="193"/>
      <c r="S473" s="193"/>
      <c r="T473" s="193"/>
      <c r="U473" s="136"/>
      <c r="V473" s="136"/>
      <c r="Y473" s="136"/>
    </row>
    <row r="474" spans="5:25" ht="12.75">
      <c r="E474" s="193"/>
      <c r="F474" s="193"/>
      <c r="G474" s="136"/>
      <c r="I474" s="193"/>
      <c r="J474" s="193"/>
      <c r="K474" s="193"/>
      <c r="M474" s="193"/>
      <c r="N474" s="193"/>
      <c r="O474" s="193"/>
      <c r="Q474" s="193"/>
      <c r="R474" s="193"/>
      <c r="S474" s="193"/>
      <c r="T474" s="193"/>
      <c r="U474" s="136"/>
      <c r="V474" s="136"/>
      <c r="Y474" s="136"/>
    </row>
    <row r="475" spans="5:25" ht="12.75">
      <c r="E475" s="193"/>
      <c r="F475" s="193"/>
      <c r="G475" s="136"/>
      <c r="I475" s="193"/>
      <c r="J475" s="193"/>
      <c r="K475" s="193"/>
      <c r="M475" s="193"/>
      <c r="N475" s="193"/>
      <c r="O475" s="193"/>
      <c r="Q475" s="193"/>
      <c r="R475" s="193"/>
      <c r="S475" s="193"/>
      <c r="T475" s="193"/>
      <c r="U475" s="136"/>
      <c r="V475" s="136"/>
      <c r="Y475" s="136"/>
    </row>
    <row r="476" spans="5:25" ht="12.75">
      <c r="E476" s="193"/>
      <c r="F476" s="193"/>
      <c r="G476" s="136"/>
      <c r="I476" s="193"/>
      <c r="J476" s="193"/>
      <c r="K476" s="193"/>
      <c r="M476" s="193"/>
      <c r="N476" s="193"/>
      <c r="O476" s="193"/>
      <c r="Q476" s="193"/>
      <c r="R476" s="193"/>
      <c r="S476" s="193"/>
      <c r="T476" s="193"/>
      <c r="U476" s="136"/>
      <c r="V476" s="136"/>
      <c r="Y476" s="136"/>
    </row>
    <row r="477" spans="5:25" ht="12.75">
      <c r="E477" s="193"/>
      <c r="F477" s="193"/>
      <c r="G477" s="136"/>
      <c r="I477" s="193"/>
      <c r="J477" s="193"/>
      <c r="K477" s="193"/>
      <c r="M477" s="193"/>
      <c r="N477" s="193"/>
      <c r="O477" s="193"/>
      <c r="Q477" s="193"/>
      <c r="R477" s="193"/>
      <c r="S477" s="193"/>
      <c r="T477" s="193"/>
      <c r="U477" s="136"/>
      <c r="V477" s="136"/>
      <c r="Y477" s="136"/>
    </row>
    <row r="478" spans="5:25" ht="12.75">
      <c r="E478" s="193"/>
      <c r="F478" s="193"/>
      <c r="G478" s="136"/>
      <c r="I478" s="193"/>
      <c r="J478" s="193"/>
      <c r="K478" s="193"/>
      <c r="M478" s="193"/>
      <c r="N478" s="193"/>
      <c r="O478" s="193"/>
      <c r="Q478" s="193"/>
      <c r="R478" s="193"/>
      <c r="S478" s="193"/>
      <c r="T478" s="193"/>
      <c r="U478" s="136"/>
      <c r="V478" s="136"/>
      <c r="Y478" s="136"/>
    </row>
    <row r="479" spans="5:25" ht="12.75">
      <c r="E479" s="193"/>
      <c r="F479" s="193"/>
      <c r="G479" s="136"/>
      <c r="I479" s="193"/>
      <c r="J479" s="193"/>
      <c r="K479" s="193"/>
      <c r="M479" s="193"/>
      <c r="N479" s="193"/>
      <c r="O479" s="193"/>
      <c r="Q479" s="193"/>
      <c r="R479" s="193"/>
      <c r="S479" s="193"/>
      <c r="T479" s="193"/>
      <c r="U479" s="136"/>
      <c r="V479" s="136"/>
      <c r="Y479" s="136"/>
    </row>
    <row r="480" spans="7:25" ht="12.75">
      <c r="G480" s="136"/>
      <c r="U480" s="136"/>
      <c r="V480" s="136"/>
      <c r="Y480" s="136"/>
    </row>
    <row r="481" spans="7:25" ht="12.75">
      <c r="G481" s="136"/>
      <c r="U481" s="136"/>
      <c r="V481" s="136"/>
      <c r="Y481" s="136"/>
    </row>
    <row r="482" spans="7:25" ht="12.75">
      <c r="G482" s="136"/>
      <c r="U482" s="136"/>
      <c r="V482" s="136"/>
      <c r="Y482" s="136"/>
    </row>
    <row r="483" spans="7:25" ht="12.75">
      <c r="G483" s="136"/>
      <c r="U483" s="136"/>
      <c r="V483" s="136"/>
      <c r="Y483" s="136"/>
    </row>
    <row r="484" spans="7:25" ht="12.75">
      <c r="G484" s="136"/>
      <c r="U484" s="136"/>
      <c r="V484" s="136"/>
      <c r="Y484" s="136"/>
    </row>
    <row r="485" spans="7:25" ht="12.75">
      <c r="G485" s="136"/>
      <c r="U485" s="136"/>
      <c r="V485" s="136"/>
      <c r="Y485" s="136"/>
    </row>
    <row r="486" spans="7:25" ht="12.75">
      <c r="G486" s="136"/>
      <c r="U486" s="136"/>
      <c r="V486" s="136"/>
      <c r="Y486" s="136"/>
    </row>
    <row r="487" spans="7:25" ht="12.75">
      <c r="G487" s="136"/>
      <c r="U487" s="136"/>
      <c r="V487" s="136"/>
      <c r="Y487" s="136"/>
    </row>
    <row r="488" spans="7:25" ht="12.75">
      <c r="G488" s="136"/>
      <c r="U488" s="136"/>
      <c r="V488" s="136"/>
      <c r="Y488" s="136"/>
    </row>
    <row r="489" spans="7:25" ht="12.75">
      <c r="G489" s="136"/>
      <c r="U489" s="136"/>
      <c r="V489" s="136"/>
      <c r="Y489" s="136"/>
    </row>
    <row r="490" spans="7:25" ht="12.75">
      <c r="G490" s="136"/>
      <c r="U490" s="136"/>
      <c r="V490" s="136"/>
      <c r="Y490" s="136"/>
    </row>
    <row r="491" spans="7:25" ht="12.75">
      <c r="G491" s="136"/>
      <c r="U491" s="136"/>
      <c r="V491" s="136"/>
      <c r="Y491" s="136"/>
    </row>
    <row r="492" spans="7:25" ht="12.75">
      <c r="G492" s="136"/>
      <c r="U492" s="136"/>
      <c r="V492" s="136"/>
      <c r="Y492" s="136"/>
    </row>
    <row r="493" spans="7:25" ht="12.75">
      <c r="G493" s="136"/>
      <c r="U493" s="136"/>
      <c r="V493" s="136"/>
      <c r="Y493" s="136"/>
    </row>
    <row r="494" spans="7:25" ht="12.75">
      <c r="G494" s="136"/>
      <c r="U494" s="136"/>
      <c r="V494" s="136"/>
      <c r="Y494" s="136"/>
    </row>
    <row r="495" spans="7:25" ht="12.75">
      <c r="G495" s="136"/>
      <c r="U495" s="136"/>
      <c r="V495" s="136"/>
      <c r="Y495" s="136"/>
    </row>
    <row r="496" spans="7:25" ht="12.75">
      <c r="G496" s="136"/>
      <c r="U496" s="136"/>
      <c r="V496" s="136"/>
      <c r="Y496" s="136"/>
    </row>
    <row r="497" spans="7:25" ht="12.75">
      <c r="G497" s="136"/>
      <c r="U497" s="136"/>
      <c r="V497" s="136"/>
      <c r="Y497" s="136"/>
    </row>
    <row r="498" spans="7:25" ht="12.75">
      <c r="G498" s="136"/>
      <c r="U498" s="136"/>
      <c r="V498" s="136"/>
      <c r="Y498" s="136"/>
    </row>
    <row r="499" spans="7:25" ht="12.75">
      <c r="G499" s="136"/>
      <c r="U499" s="136"/>
      <c r="V499" s="136"/>
      <c r="Y499" s="136"/>
    </row>
    <row r="500" spans="7:25" ht="12.75">
      <c r="G500" s="136"/>
      <c r="U500" s="136"/>
      <c r="V500" s="136"/>
      <c r="Y500" s="136"/>
    </row>
    <row r="501" spans="7:25" ht="12.75">
      <c r="G501" s="136"/>
      <c r="U501" s="136"/>
      <c r="V501" s="136"/>
      <c r="Y501" s="136"/>
    </row>
    <row r="502" spans="7:25" ht="12.75">
      <c r="G502" s="136"/>
      <c r="U502" s="136"/>
      <c r="V502" s="136"/>
      <c r="Y502" s="136"/>
    </row>
    <row r="503" spans="7:25" ht="12.75">
      <c r="G503" s="136"/>
      <c r="U503" s="136"/>
      <c r="V503" s="136"/>
      <c r="Y503" s="136"/>
    </row>
    <row r="504" spans="7:25" ht="12.75">
      <c r="G504" s="136"/>
      <c r="U504" s="136"/>
      <c r="V504" s="136"/>
      <c r="Y504" s="136"/>
    </row>
    <row r="505" spans="7:25" ht="12.75">
      <c r="G505" s="136"/>
      <c r="U505" s="136"/>
      <c r="V505" s="136"/>
      <c r="Y505" s="136"/>
    </row>
    <row r="506" spans="7:25" ht="12.75">
      <c r="G506" s="136"/>
      <c r="U506" s="136"/>
      <c r="V506" s="136"/>
      <c r="Y506" s="136"/>
    </row>
    <row r="507" spans="7:25" ht="12.75">
      <c r="G507" s="136"/>
      <c r="U507" s="136"/>
      <c r="V507" s="136"/>
      <c r="Y507" s="136"/>
    </row>
    <row r="508" spans="7:25" ht="12.75">
      <c r="G508" s="136"/>
      <c r="U508" s="136"/>
      <c r="V508" s="136"/>
      <c r="Y508" s="136"/>
    </row>
    <row r="509" spans="7:25" ht="12.75">
      <c r="G509" s="136"/>
      <c r="U509" s="136"/>
      <c r="V509" s="136"/>
      <c r="Y509" s="136"/>
    </row>
    <row r="510" spans="7:25" ht="12.75">
      <c r="G510" s="136"/>
      <c r="U510" s="136"/>
      <c r="V510" s="136"/>
      <c r="Y510" s="136"/>
    </row>
    <row r="511" spans="7:25" ht="12.75">
      <c r="G511" s="136"/>
      <c r="U511" s="136"/>
      <c r="V511" s="136"/>
      <c r="Y511" s="136"/>
    </row>
    <row r="512" spans="7:25" ht="12.75">
      <c r="G512" s="136"/>
      <c r="U512" s="136"/>
      <c r="V512" s="136"/>
      <c r="Y512" s="136"/>
    </row>
    <row r="513" spans="7:25" ht="12.75">
      <c r="G513" s="136"/>
      <c r="U513" s="136"/>
      <c r="V513" s="136"/>
      <c r="Y513" s="136"/>
    </row>
    <row r="514" spans="7:25" ht="12.75">
      <c r="G514" s="136"/>
      <c r="U514" s="136"/>
      <c r="V514" s="136"/>
      <c r="Y514" s="136"/>
    </row>
    <row r="515" spans="7:25" ht="12.75">
      <c r="G515" s="136"/>
      <c r="U515" s="136"/>
      <c r="V515" s="136"/>
      <c r="Y515" s="136"/>
    </row>
    <row r="516" spans="7:25" ht="12.75">
      <c r="G516" s="136"/>
      <c r="U516" s="136"/>
      <c r="V516" s="136"/>
      <c r="Y516" s="136"/>
    </row>
    <row r="517" spans="7:25" ht="12.75">
      <c r="G517" s="136"/>
      <c r="U517" s="136"/>
      <c r="V517" s="136"/>
      <c r="Y517" s="136"/>
    </row>
    <row r="518" spans="7:25" ht="12.75">
      <c r="G518" s="136"/>
      <c r="U518" s="136"/>
      <c r="V518" s="136"/>
      <c r="Y518" s="136"/>
    </row>
    <row r="519" spans="7:25" ht="12.75">
      <c r="G519" s="136"/>
      <c r="U519" s="136"/>
      <c r="V519" s="136"/>
      <c r="Y519" s="136"/>
    </row>
    <row r="520" spans="7:25" ht="12.75">
      <c r="G520" s="136"/>
      <c r="U520" s="136"/>
      <c r="V520" s="136"/>
      <c r="Y520" s="136"/>
    </row>
    <row r="521" spans="7:25" ht="12.75">
      <c r="G521" s="136"/>
      <c r="U521" s="136"/>
      <c r="V521" s="136"/>
      <c r="Y521" s="136"/>
    </row>
    <row r="522" spans="7:25" ht="12.75">
      <c r="G522" s="136"/>
      <c r="U522" s="136"/>
      <c r="V522" s="136"/>
      <c r="Y522" s="136"/>
    </row>
    <row r="523" spans="7:25" ht="12.75">
      <c r="G523" s="136"/>
      <c r="U523" s="136"/>
      <c r="V523" s="136"/>
      <c r="Y523" s="136"/>
    </row>
    <row r="524" spans="7:25" ht="12.75">
      <c r="G524" s="136"/>
      <c r="U524" s="136"/>
      <c r="V524" s="136"/>
      <c r="Y524" s="136"/>
    </row>
    <row r="525" spans="7:25" ht="12.75">
      <c r="G525" s="136"/>
      <c r="U525" s="136"/>
      <c r="V525" s="136"/>
      <c r="Y525" s="136"/>
    </row>
    <row r="526" spans="7:25" ht="12.75">
      <c r="G526" s="136"/>
      <c r="U526" s="136"/>
      <c r="V526" s="136"/>
      <c r="Y526" s="136"/>
    </row>
    <row r="527" spans="7:25" ht="12.75">
      <c r="G527" s="136"/>
      <c r="U527" s="136"/>
      <c r="V527" s="136"/>
      <c r="Y527" s="136"/>
    </row>
    <row r="528" spans="7:25" ht="12.75">
      <c r="G528" s="136"/>
      <c r="U528" s="136"/>
      <c r="V528" s="136"/>
      <c r="Y528" s="136"/>
    </row>
    <row r="529" spans="7:25" ht="12.75">
      <c r="G529" s="136"/>
      <c r="U529" s="136"/>
      <c r="V529" s="136"/>
      <c r="Y529" s="136"/>
    </row>
    <row r="530" spans="7:25" ht="12.75">
      <c r="G530" s="136"/>
      <c r="U530" s="136"/>
      <c r="V530" s="136"/>
      <c r="Y530" s="136"/>
    </row>
    <row r="531" spans="7:25" ht="12.75">
      <c r="G531" s="136"/>
      <c r="U531" s="136"/>
      <c r="V531" s="136"/>
      <c r="Y531" s="136"/>
    </row>
    <row r="532" spans="7:25" ht="12.75">
      <c r="G532" s="136"/>
      <c r="U532" s="136"/>
      <c r="V532" s="136"/>
      <c r="Y532" s="136"/>
    </row>
    <row r="533" spans="7:25" ht="12.75">
      <c r="G533" s="136"/>
      <c r="U533" s="136"/>
      <c r="V533" s="136"/>
      <c r="Y533" s="136"/>
    </row>
    <row r="534" spans="7:25" ht="12.75">
      <c r="G534" s="136"/>
      <c r="U534" s="136"/>
      <c r="V534" s="136"/>
      <c r="Y534" s="136"/>
    </row>
    <row r="535" spans="7:25" ht="12.75">
      <c r="G535" s="136"/>
      <c r="U535" s="136"/>
      <c r="V535" s="136"/>
      <c r="Y535" s="136"/>
    </row>
    <row r="536" spans="7:25" ht="12.75">
      <c r="G536" s="136"/>
      <c r="U536" s="136"/>
      <c r="V536" s="136"/>
      <c r="Y536" s="136"/>
    </row>
    <row r="537" spans="7:25" ht="12.75">
      <c r="G537" s="136"/>
      <c r="U537" s="136"/>
      <c r="V537" s="136"/>
      <c r="Y537" s="136"/>
    </row>
    <row r="538" spans="7:25" ht="12.75">
      <c r="G538" s="136"/>
      <c r="U538" s="136"/>
      <c r="V538" s="136"/>
      <c r="Y538" s="136"/>
    </row>
    <row r="539" spans="7:25" ht="12.75">
      <c r="G539" s="136"/>
      <c r="U539" s="136"/>
      <c r="V539" s="136"/>
      <c r="Y539" s="136"/>
    </row>
    <row r="540" spans="7:25" ht="12.75">
      <c r="G540" s="136"/>
      <c r="U540" s="136"/>
      <c r="V540" s="136"/>
      <c r="Y540" s="136"/>
    </row>
    <row r="541" spans="7:25" ht="12.75">
      <c r="G541" s="136"/>
      <c r="U541" s="136"/>
      <c r="V541" s="136"/>
      <c r="Y541" s="136"/>
    </row>
    <row r="542" spans="7:25" ht="12.75">
      <c r="G542" s="136"/>
      <c r="U542" s="136"/>
      <c r="V542" s="136"/>
      <c r="Y542" s="136"/>
    </row>
    <row r="543" spans="7:25" ht="12.75">
      <c r="G543" s="136"/>
      <c r="U543" s="136"/>
      <c r="V543" s="136"/>
      <c r="Y543" s="136"/>
    </row>
    <row r="544" spans="7:25" ht="12.75">
      <c r="G544" s="136"/>
      <c r="U544" s="136"/>
      <c r="V544" s="136"/>
      <c r="Y544" s="136"/>
    </row>
    <row r="545" spans="7:25" ht="12.75">
      <c r="G545" s="136"/>
      <c r="U545" s="136"/>
      <c r="V545" s="136"/>
      <c r="Y545" s="136"/>
    </row>
    <row r="546" spans="7:25" ht="12.75">
      <c r="G546" s="136"/>
      <c r="U546" s="136"/>
      <c r="V546" s="136"/>
      <c r="Y546" s="136"/>
    </row>
    <row r="547" spans="7:25" ht="12.75">
      <c r="G547" s="136"/>
      <c r="U547" s="136"/>
      <c r="V547" s="136"/>
      <c r="Y547" s="136"/>
    </row>
    <row r="548" spans="7:25" ht="12.75">
      <c r="G548" s="136"/>
      <c r="U548" s="136"/>
      <c r="V548" s="136"/>
      <c r="Y548" s="136"/>
    </row>
    <row r="549" spans="7:25" ht="12.75">
      <c r="G549" s="136"/>
      <c r="U549" s="136"/>
      <c r="V549" s="136"/>
      <c r="Y549" s="136"/>
    </row>
    <row r="550" spans="7:25" ht="12.75">
      <c r="G550" s="136"/>
      <c r="U550" s="136"/>
      <c r="V550" s="136"/>
      <c r="Y550" s="136"/>
    </row>
    <row r="551" spans="7:25" ht="12.75">
      <c r="G551" s="136"/>
      <c r="U551" s="136"/>
      <c r="V551" s="136"/>
      <c r="Y551" s="136"/>
    </row>
    <row r="552" spans="7:25" ht="12.75">
      <c r="G552" s="136"/>
      <c r="U552" s="136"/>
      <c r="V552" s="136"/>
      <c r="Y552" s="136"/>
    </row>
    <row r="553" spans="7:25" ht="12.75">
      <c r="G553" s="136"/>
      <c r="U553" s="136"/>
      <c r="V553" s="136"/>
      <c r="Y553" s="136"/>
    </row>
    <row r="554" spans="7:25" ht="12.75">
      <c r="G554" s="136"/>
      <c r="U554" s="136"/>
      <c r="V554" s="136"/>
      <c r="Y554" s="136"/>
    </row>
    <row r="555" spans="7:25" ht="12.75">
      <c r="G555" s="136"/>
      <c r="U555" s="136"/>
      <c r="V555" s="136"/>
      <c r="Y555" s="136"/>
    </row>
    <row r="556" spans="7:25" ht="12.75">
      <c r="G556" s="136"/>
      <c r="U556" s="136"/>
      <c r="V556" s="136"/>
      <c r="Y556" s="136"/>
    </row>
    <row r="557" spans="7:25" ht="12.75">
      <c r="G557" s="136"/>
      <c r="U557" s="136"/>
      <c r="V557" s="136"/>
      <c r="Y557" s="136"/>
    </row>
    <row r="558" spans="7:25" ht="12.75">
      <c r="G558" s="136"/>
      <c r="U558" s="136"/>
      <c r="V558" s="136"/>
      <c r="Y558" s="136"/>
    </row>
    <row r="559" spans="7:25" ht="12.75">
      <c r="G559" s="136"/>
      <c r="U559" s="136"/>
      <c r="V559" s="136"/>
      <c r="Y559" s="136"/>
    </row>
    <row r="560" spans="7:25" ht="12.75">
      <c r="G560" s="136"/>
      <c r="U560" s="136"/>
      <c r="V560" s="136"/>
      <c r="Y560" s="136"/>
    </row>
    <row r="561" spans="7:25" ht="12.75">
      <c r="G561" s="136"/>
      <c r="U561" s="136"/>
      <c r="V561" s="136"/>
      <c r="Y561" s="136"/>
    </row>
    <row r="562" spans="7:25" ht="12.75">
      <c r="G562" s="136"/>
      <c r="U562" s="136"/>
      <c r="V562" s="136"/>
      <c r="Y562" s="136"/>
    </row>
    <row r="563" spans="7:25" ht="12.75">
      <c r="G563" s="136"/>
      <c r="U563" s="136"/>
      <c r="V563" s="136"/>
      <c r="Y563" s="136"/>
    </row>
    <row r="564" spans="7:25" ht="12.75">
      <c r="G564" s="136"/>
      <c r="U564" s="136"/>
      <c r="V564" s="136"/>
      <c r="Y564" s="136"/>
    </row>
    <row r="565" spans="7:25" ht="12.75">
      <c r="G565" s="136"/>
      <c r="U565" s="136"/>
      <c r="V565" s="136"/>
      <c r="Y565" s="136"/>
    </row>
    <row r="566" spans="7:25" ht="12.75">
      <c r="G566" s="136"/>
      <c r="U566" s="136"/>
      <c r="V566" s="136"/>
      <c r="Y566" s="136"/>
    </row>
    <row r="567" spans="7:25" ht="12.75">
      <c r="G567" s="136"/>
      <c r="U567" s="136"/>
      <c r="V567" s="136"/>
      <c r="Y567" s="136"/>
    </row>
    <row r="568" spans="7:25" ht="12.75">
      <c r="G568" s="136"/>
      <c r="U568" s="136"/>
      <c r="V568" s="136"/>
      <c r="Y568" s="136"/>
    </row>
    <row r="569" spans="7:25" ht="12.75">
      <c r="G569" s="136"/>
      <c r="U569" s="136"/>
      <c r="V569" s="136"/>
      <c r="Y569" s="136"/>
    </row>
    <row r="570" spans="7:25" ht="12.75">
      <c r="G570" s="136"/>
      <c r="U570" s="136"/>
      <c r="V570" s="136"/>
      <c r="Y570" s="136"/>
    </row>
    <row r="571" spans="7:25" ht="12.75">
      <c r="G571" s="136"/>
      <c r="U571" s="136"/>
      <c r="V571" s="136"/>
      <c r="Y571" s="136"/>
    </row>
    <row r="572" spans="7:25" ht="12.75">
      <c r="G572" s="136"/>
      <c r="U572" s="136"/>
      <c r="V572" s="136"/>
      <c r="Y572" s="136"/>
    </row>
    <row r="573" spans="7:25" ht="12.75">
      <c r="G573" s="136"/>
      <c r="U573" s="136"/>
      <c r="V573" s="136"/>
      <c r="Y573" s="136"/>
    </row>
    <row r="574" spans="7:25" ht="12.75">
      <c r="G574" s="136"/>
      <c r="U574" s="136"/>
      <c r="V574" s="136"/>
      <c r="Y574" s="136"/>
    </row>
    <row r="575" spans="7:25" ht="12.75">
      <c r="G575" s="136"/>
      <c r="U575" s="136"/>
      <c r="V575" s="136"/>
      <c r="Y575" s="136"/>
    </row>
    <row r="576" spans="7:25" ht="12.75">
      <c r="G576" s="136"/>
      <c r="U576" s="136"/>
      <c r="V576" s="136"/>
      <c r="Y576" s="136"/>
    </row>
    <row r="577" spans="7:25" ht="12.75">
      <c r="G577" s="136"/>
      <c r="U577" s="136"/>
      <c r="V577" s="136"/>
      <c r="Y577" s="136"/>
    </row>
    <row r="578" spans="7:25" ht="12.75">
      <c r="G578" s="136"/>
      <c r="U578" s="136"/>
      <c r="V578" s="136"/>
      <c r="Y578" s="136"/>
    </row>
    <row r="579" spans="7:25" ht="12.75">
      <c r="G579" s="136"/>
      <c r="U579" s="136"/>
      <c r="V579" s="136"/>
      <c r="Y579" s="136"/>
    </row>
    <row r="580" spans="7:25" ht="12.75">
      <c r="G580" s="136"/>
      <c r="U580" s="136"/>
      <c r="V580" s="136"/>
      <c r="Y580" s="136"/>
    </row>
    <row r="581" spans="7:25" ht="12.75">
      <c r="G581" s="136"/>
      <c r="U581" s="136"/>
      <c r="V581" s="136"/>
      <c r="Y581" s="136"/>
    </row>
    <row r="582" spans="7:25" ht="12.75">
      <c r="G582" s="136"/>
      <c r="U582" s="136"/>
      <c r="V582" s="136"/>
      <c r="Y582" s="136"/>
    </row>
    <row r="583" spans="7:25" ht="12.75">
      <c r="G583" s="136"/>
      <c r="U583" s="136"/>
      <c r="V583" s="136"/>
      <c r="Y583" s="136"/>
    </row>
    <row r="584" spans="7:25" ht="12.75">
      <c r="G584" s="136"/>
      <c r="U584" s="136"/>
      <c r="V584" s="136"/>
      <c r="Y584" s="136"/>
    </row>
    <row r="585" spans="7:25" ht="12.75">
      <c r="G585" s="136"/>
      <c r="U585" s="136"/>
      <c r="V585" s="136"/>
      <c r="Y585" s="136"/>
    </row>
    <row r="586" spans="7:25" ht="12.75">
      <c r="G586" s="136"/>
      <c r="U586" s="136"/>
      <c r="V586" s="136"/>
      <c r="Y586" s="136"/>
    </row>
    <row r="587" spans="7:25" ht="12.75">
      <c r="G587" s="136"/>
      <c r="U587" s="136"/>
      <c r="V587" s="136"/>
      <c r="Y587" s="136"/>
    </row>
    <row r="588" spans="7:25" ht="12.75">
      <c r="G588" s="136"/>
      <c r="U588" s="136"/>
      <c r="V588" s="136"/>
      <c r="Y588" s="136"/>
    </row>
    <row r="589" spans="7:25" ht="12.75">
      <c r="G589" s="136"/>
      <c r="U589" s="136"/>
      <c r="V589" s="136"/>
      <c r="Y589" s="136"/>
    </row>
    <row r="590" spans="7:25" ht="12.75">
      <c r="G590" s="136"/>
      <c r="U590" s="136"/>
      <c r="V590" s="136"/>
      <c r="Y590" s="136"/>
    </row>
    <row r="591" spans="7:25" ht="12.75">
      <c r="G591" s="136"/>
      <c r="U591" s="136"/>
      <c r="V591" s="136"/>
      <c r="Y591" s="136"/>
    </row>
    <row r="592" spans="7:25" ht="12.75">
      <c r="G592" s="136"/>
      <c r="U592" s="136"/>
      <c r="V592" s="136"/>
      <c r="Y592" s="136"/>
    </row>
    <row r="593" spans="7:25" ht="12.75">
      <c r="G593" s="136"/>
      <c r="U593" s="136"/>
      <c r="V593" s="136"/>
      <c r="Y593" s="136"/>
    </row>
    <row r="594" spans="7:25" ht="12.75">
      <c r="G594" s="136"/>
      <c r="U594" s="136"/>
      <c r="V594" s="136"/>
      <c r="Y594" s="136"/>
    </row>
    <row r="595" spans="7:25" ht="12.75">
      <c r="G595" s="136"/>
      <c r="U595" s="136"/>
      <c r="V595" s="136"/>
      <c r="Y595" s="136"/>
    </row>
    <row r="596" spans="7:25" ht="12.75">
      <c r="G596" s="136"/>
      <c r="U596" s="136"/>
      <c r="V596" s="136"/>
      <c r="Y596" s="136"/>
    </row>
    <row r="597" spans="7:25" ht="12.75">
      <c r="G597" s="136"/>
      <c r="U597" s="136"/>
      <c r="V597" s="136"/>
      <c r="Y597" s="136"/>
    </row>
    <row r="598" spans="7:25" ht="12.75">
      <c r="G598" s="136"/>
      <c r="U598" s="136"/>
      <c r="V598" s="136"/>
      <c r="Y598" s="136"/>
    </row>
    <row r="599" spans="7:25" ht="12.75">
      <c r="G599" s="136"/>
      <c r="U599" s="136"/>
      <c r="V599" s="136"/>
      <c r="Y599" s="136"/>
    </row>
    <row r="600" spans="7:25" ht="12.75">
      <c r="G600" s="136"/>
      <c r="U600" s="136"/>
      <c r="V600" s="136"/>
      <c r="Y600" s="136"/>
    </row>
    <row r="601" spans="7:25" ht="12.75">
      <c r="G601" s="136"/>
      <c r="U601" s="136"/>
      <c r="V601" s="136"/>
      <c r="Y601" s="136"/>
    </row>
    <row r="602" spans="7:25" ht="12.75">
      <c r="G602" s="136"/>
      <c r="U602" s="136"/>
      <c r="V602" s="136"/>
      <c r="Y602" s="136"/>
    </row>
    <row r="603" spans="7:25" ht="12.75">
      <c r="G603" s="136"/>
      <c r="U603" s="136"/>
      <c r="V603" s="136"/>
      <c r="Y603" s="136"/>
    </row>
    <row r="604" spans="7:25" ht="12.75">
      <c r="G604" s="136"/>
      <c r="U604" s="136"/>
      <c r="V604" s="136"/>
      <c r="Y604" s="136"/>
    </row>
    <row r="605" spans="7:25" ht="12.75">
      <c r="G605" s="136"/>
      <c r="U605" s="136"/>
      <c r="V605" s="136"/>
      <c r="Y605" s="136"/>
    </row>
    <row r="606" spans="7:25" ht="12.75">
      <c r="G606" s="136"/>
      <c r="U606" s="136"/>
      <c r="V606" s="136"/>
      <c r="Y606" s="136"/>
    </row>
    <row r="607" spans="7:25" ht="12.75">
      <c r="G607" s="136"/>
      <c r="U607" s="136"/>
      <c r="V607" s="136"/>
      <c r="Y607" s="136"/>
    </row>
    <row r="608" spans="7:25" ht="12.75">
      <c r="G608" s="136"/>
      <c r="U608" s="136"/>
      <c r="V608" s="136"/>
      <c r="Y608" s="136"/>
    </row>
    <row r="609" spans="7:25" ht="12.75">
      <c r="G609" s="136"/>
      <c r="U609" s="136"/>
      <c r="V609" s="136"/>
      <c r="Y609" s="136"/>
    </row>
    <row r="610" spans="7:25" ht="12.75">
      <c r="G610" s="136"/>
      <c r="U610" s="136"/>
      <c r="V610" s="136"/>
      <c r="Y610" s="136"/>
    </row>
    <row r="611" spans="7:25" ht="12.75">
      <c r="G611" s="136"/>
      <c r="U611" s="136"/>
      <c r="V611" s="136"/>
      <c r="Y611" s="136"/>
    </row>
    <row r="612" spans="7:25" ht="12.75">
      <c r="G612" s="136"/>
      <c r="U612" s="136"/>
      <c r="V612" s="136"/>
      <c r="Y612" s="136"/>
    </row>
    <row r="613" spans="7:25" ht="12.75">
      <c r="G613" s="136"/>
      <c r="U613" s="136"/>
      <c r="V613" s="136"/>
      <c r="Y613" s="136"/>
    </row>
    <row r="614" spans="7:25" ht="12.75">
      <c r="G614" s="136"/>
      <c r="U614" s="136"/>
      <c r="V614" s="136"/>
      <c r="Y614" s="136"/>
    </row>
    <row r="615" spans="7:25" ht="12.75">
      <c r="G615" s="136"/>
      <c r="U615" s="136"/>
      <c r="V615" s="136"/>
      <c r="Y615" s="136"/>
    </row>
    <row r="616" spans="7:25" ht="12.75">
      <c r="G616" s="136"/>
      <c r="U616" s="136"/>
      <c r="V616" s="136"/>
      <c r="Y616" s="136"/>
    </row>
    <row r="617" spans="7:25" ht="12.75">
      <c r="G617" s="136"/>
      <c r="U617" s="136"/>
      <c r="V617" s="136"/>
      <c r="Y617" s="136"/>
    </row>
    <row r="618" spans="7:25" ht="12.75">
      <c r="G618" s="136"/>
      <c r="U618" s="136"/>
      <c r="V618" s="136"/>
      <c r="Y618" s="136"/>
    </row>
    <row r="619" spans="7:25" ht="12.75">
      <c r="G619" s="136"/>
      <c r="U619" s="136"/>
      <c r="V619" s="136"/>
      <c r="Y619" s="136"/>
    </row>
    <row r="620" spans="7:25" ht="12.75">
      <c r="G620" s="136"/>
      <c r="U620" s="136"/>
      <c r="V620" s="136"/>
      <c r="Y620" s="136"/>
    </row>
    <row r="621" spans="7:25" ht="12.75">
      <c r="G621" s="136"/>
      <c r="U621" s="136"/>
      <c r="V621" s="136"/>
      <c r="Y621" s="136"/>
    </row>
    <row r="622" spans="7:25" ht="12.75">
      <c r="G622" s="136"/>
      <c r="U622" s="136"/>
      <c r="V622" s="136"/>
      <c r="Y622" s="136"/>
    </row>
    <row r="623" spans="7:25" ht="12.75">
      <c r="G623" s="136"/>
      <c r="U623" s="136"/>
      <c r="V623" s="136"/>
      <c r="Y623" s="136"/>
    </row>
    <row r="624" spans="7:25" ht="12.75">
      <c r="G624" s="136"/>
      <c r="U624" s="136"/>
      <c r="V624" s="136"/>
      <c r="Y624" s="136"/>
    </row>
    <row r="625" spans="7:25" ht="12.75">
      <c r="G625" s="136"/>
      <c r="U625" s="136"/>
      <c r="V625" s="136"/>
      <c r="Y625" s="136"/>
    </row>
    <row r="626" spans="7:25" ht="12.75">
      <c r="G626" s="136"/>
      <c r="U626" s="136"/>
      <c r="V626" s="136"/>
      <c r="Y626" s="136"/>
    </row>
    <row r="627" spans="7:25" ht="12.75">
      <c r="G627" s="136"/>
      <c r="U627" s="136"/>
      <c r="V627" s="136"/>
      <c r="Y627" s="136"/>
    </row>
    <row r="628" spans="7:25" ht="12.75">
      <c r="G628" s="136"/>
      <c r="U628" s="136"/>
      <c r="V628" s="136"/>
      <c r="Y628" s="136"/>
    </row>
    <row r="629" spans="7:25" ht="12.75">
      <c r="G629" s="136"/>
      <c r="U629" s="136"/>
      <c r="V629" s="136"/>
      <c r="Y629" s="136"/>
    </row>
    <row r="630" spans="7:25" ht="12.75">
      <c r="G630" s="136"/>
      <c r="U630" s="136"/>
      <c r="V630" s="136"/>
      <c r="Y630" s="136"/>
    </row>
    <row r="631" spans="7:25" ht="12.75">
      <c r="G631" s="136"/>
      <c r="U631" s="136"/>
      <c r="V631" s="136"/>
      <c r="Y631" s="136"/>
    </row>
    <row r="632" spans="7:25" ht="12.75">
      <c r="G632" s="136"/>
      <c r="U632" s="136"/>
      <c r="V632" s="136"/>
      <c r="Y632" s="136"/>
    </row>
    <row r="633" spans="7:25" ht="12.75">
      <c r="G633" s="136"/>
      <c r="U633" s="136"/>
      <c r="V633" s="136"/>
      <c r="Y633" s="136"/>
    </row>
    <row r="634" spans="7:25" ht="12.75">
      <c r="G634" s="136"/>
      <c r="U634" s="136"/>
      <c r="V634" s="136"/>
      <c r="Y634" s="136"/>
    </row>
    <row r="635" spans="7:25" ht="12.75">
      <c r="G635" s="136"/>
      <c r="U635" s="136"/>
      <c r="V635" s="136"/>
      <c r="Y635" s="136"/>
    </row>
    <row r="636" spans="7:25" ht="12.75">
      <c r="G636" s="136"/>
      <c r="U636" s="136"/>
      <c r="V636" s="136"/>
      <c r="Y636" s="136"/>
    </row>
    <row r="637" spans="7:25" ht="12.75">
      <c r="G637" s="136"/>
      <c r="U637" s="136"/>
      <c r="V637" s="136"/>
      <c r="Y637" s="136"/>
    </row>
    <row r="638" spans="7:25" ht="12.75">
      <c r="G638" s="136"/>
      <c r="U638" s="136"/>
      <c r="V638" s="136"/>
      <c r="Y638" s="136"/>
    </row>
    <row r="639" spans="7:25" ht="12.75">
      <c r="G639" s="136"/>
      <c r="U639" s="136"/>
      <c r="V639" s="136"/>
      <c r="Y639" s="136"/>
    </row>
    <row r="640" spans="7:25" ht="12.75">
      <c r="G640" s="136"/>
      <c r="U640" s="136"/>
      <c r="V640" s="136"/>
      <c r="Y640" s="136"/>
    </row>
    <row r="641" spans="7:25" ht="12.75">
      <c r="G641" s="136"/>
      <c r="U641" s="136"/>
      <c r="V641" s="136"/>
      <c r="Y641" s="136"/>
    </row>
    <row r="642" spans="7:25" ht="12.75">
      <c r="G642" s="136"/>
      <c r="U642" s="136"/>
      <c r="V642" s="136"/>
      <c r="Y642" s="136"/>
    </row>
    <row r="643" spans="7:25" ht="12.75">
      <c r="G643" s="136"/>
      <c r="U643" s="136"/>
      <c r="V643" s="136"/>
      <c r="Y643" s="136"/>
    </row>
    <row r="644" spans="7:25" ht="12.75">
      <c r="G644" s="136"/>
      <c r="U644" s="136"/>
      <c r="V644" s="136"/>
      <c r="Y644" s="136"/>
    </row>
    <row r="645" spans="7:25" ht="12.75">
      <c r="G645" s="136"/>
      <c r="U645" s="136"/>
      <c r="V645" s="136"/>
      <c r="Y645" s="136"/>
    </row>
    <row r="646" spans="7:25" ht="12.75">
      <c r="G646" s="136"/>
      <c r="U646" s="136"/>
      <c r="V646" s="136"/>
      <c r="Y646" s="136"/>
    </row>
    <row r="647" spans="7:25" ht="12.75">
      <c r="G647" s="136"/>
      <c r="U647" s="136"/>
      <c r="V647" s="136"/>
      <c r="Y647" s="136"/>
    </row>
    <row r="648" spans="7:25" ht="12.75">
      <c r="G648" s="136"/>
      <c r="U648" s="136"/>
      <c r="V648" s="136"/>
      <c r="Y648" s="136"/>
    </row>
    <row r="649" spans="7:25" ht="12.75">
      <c r="G649" s="136"/>
      <c r="U649" s="136"/>
      <c r="V649" s="136"/>
      <c r="Y649" s="136"/>
    </row>
    <row r="650" spans="7:25" ht="12.75">
      <c r="G650" s="136"/>
      <c r="U650" s="136"/>
      <c r="V650" s="136"/>
      <c r="Y650" s="136"/>
    </row>
    <row r="651" spans="7:25" ht="12.75">
      <c r="G651" s="136"/>
      <c r="U651" s="136"/>
      <c r="V651" s="136"/>
      <c r="Y651" s="136"/>
    </row>
    <row r="652" spans="7:25" ht="12.75">
      <c r="G652" s="136"/>
      <c r="U652" s="136"/>
      <c r="V652" s="136"/>
      <c r="Y652" s="136"/>
    </row>
    <row r="653" spans="7:25" ht="12.75">
      <c r="G653" s="136"/>
      <c r="U653" s="136"/>
      <c r="V653" s="136"/>
      <c r="Y653" s="136"/>
    </row>
    <row r="654" spans="7:25" ht="12.75">
      <c r="G654" s="136"/>
      <c r="U654" s="136"/>
      <c r="V654" s="136"/>
      <c r="Y654" s="136"/>
    </row>
    <row r="655" spans="7:25" ht="12.75">
      <c r="G655" s="136"/>
      <c r="U655" s="136"/>
      <c r="V655" s="136"/>
      <c r="Y655" s="136"/>
    </row>
    <row r="656" spans="7:25" ht="12.75">
      <c r="G656" s="136"/>
      <c r="U656" s="136"/>
      <c r="V656" s="136"/>
      <c r="Y656" s="136"/>
    </row>
    <row r="657" spans="7:25" ht="12.75">
      <c r="G657" s="136"/>
      <c r="U657" s="136"/>
      <c r="V657" s="136"/>
      <c r="Y657" s="136"/>
    </row>
    <row r="658" spans="7:25" ht="12.75">
      <c r="G658" s="136"/>
      <c r="U658" s="136"/>
      <c r="V658" s="136"/>
      <c r="Y658" s="136"/>
    </row>
    <row r="659" spans="7:25" ht="12.75">
      <c r="G659" s="136"/>
      <c r="U659" s="136"/>
      <c r="V659" s="136"/>
      <c r="Y659" s="136"/>
    </row>
    <row r="660" spans="7:25" ht="12.75">
      <c r="G660" s="136"/>
      <c r="U660" s="136"/>
      <c r="V660" s="136"/>
      <c r="Y660" s="136"/>
    </row>
    <row r="661" spans="7:25" ht="12.75">
      <c r="G661" s="136"/>
      <c r="U661" s="136"/>
      <c r="V661" s="136"/>
      <c r="Y661" s="136"/>
    </row>
    <row r="662" spans="7:25" ht="12.75">
      <c r="G662" s="136"/>
      <c r="U662" s="136"/>
      <c r="V662" s="136"/>
      <c r="Y662" s="136"/>
    </row>
    <row r="663" spans="7:25" ht="12.75">
      <c r="G663" s="136"/>
      <c r="U663" s="136"/>
      <c r="V663" s="136"/>
      <c r="Y663" s="136"/>
    </row>
    <row r="664" spans="7:25" ht="12.75">
      <c r="G664" s="136"/>
      <c r="U664" s="136"/>
      <c r="V664" s="136"/>
      <c r="Y664" s="136"/>
    </row>
    <row r="665" spans="7:25" ht="12.75">
      <c r="G665" s="136"/>
      <c r="U665" s="136"/>
      <c r="V665" s="136"/>
      <c r="Y665" s="136"/>
    </row>
    <row r="666" spans="7:25" ht="12.75">
      <c r="G666" s="136"/>
      <c r="U666" s="136"/>
      <c r="V666" s="136"/>
      <c r="Y666" s="136"/>
    </row>
    <row r="667" spans="7:25" ht="12.75">
      <c r="G667" s="136"/>
      <c r="U667" s="136"/>
      <c r="V667" s="136"/>
      <c r="Y667" s="136"/>
    </row>
    <row r="668" spans="7:25" ht="12.75">
      <c r="G668" s="136"/>
      <c r="U668" s="136"/>
      <c r="V668" s="136"/>
      <c r="Y668" s="136"/>
    </row>
    <row r="669" spans="7:25" ht="12.75">
      <c r="G669" s="136"/>
      <c r="U669" s="136"/>
      <c r="V669" s="136"/>
      <c r="Y669" s="136"/>
    </row>
    <row r="670" spans="7:25" ht="12.75">
      <c r="G670" s="136"/>
      <c r="U670" s="136"/>
      <c r="V670" s="136"/>
      <c r="Y670" s="136"/>
    </row>
    <row r="671" spans="7:25" ht="12.75">
      <c r="G671" s="136"/>
      <c r="U671" s="136"/>
      <c r="V671" s="136"/>
      <c r="Y671" s="136"/>
    </row>
    <row r="672" spans="7:25" ht="12.75">
      <c r="G672" s="136"/>
      <c r="U672" s="136"/>
      <c r="V672" s="136"/>
      <c r="Y672" s="136"/>
    </row>
    <row r="673" spans="7:25" ht="12.75">
      <c r="G673" s="136"/>
      <c r="U673" s="136"/>
      <c r="V673" s="136"/>
      <c r="Y673" s="136"/>
    </row>
    <row r="674" spans="7:25" ht="12.75">
      <c r="G674" s="136"/>
      <c r="U674" s="136"/>
      <c r="V674" s="136"/>
      <c r="Y674" s="136"/>
    </row>
    <row r="675" spans="7:25" ht="12.75">
      <c r="G675" s="136"/>
      <c r="U675" s="136"/>
      <c r="V675" s="136"/>
      <c r="Y675" s="136"/>
    </row>
    <row r="676" spans="7:25" ht="12.75">
      <c r="G676" s="136"/>
      <c r="U676" s="136"/>
      <c r="V676" s="136"/>
      <c r="Y676" s="136"/>
    </row>
    <row r="677" spans="7:25" ht="12.75">
      <c r="G677" s="136"/>
      <c r="U677" s="136"/>
      <c r="V677" s="136"/>
      <c r="Y677" s="136"/>
    </row>
    <row r="678" spans="7:25" ht="12.75">
      <c r="G678" s="136"/>
      <c r="U678" s="136"/>
      <c r="V678" s="136"/>
      <c r="Y678" s="136"/>
    </row>
    <row r="679" spans="7:25" ht="12.75">
      <c r="G679" s="136"/>
      <c r="U679" s="136"/>
      <c r="V679" s="136"/>
      <c r="Y679" s="136"/>
    </row>
    <row r="680" spans="7:25" ht="12.75">
      <c r="G680" s="136"/>
      <c r="U680" s="136"/>
      <c r="V680" s="136"/>
      <c r="Y680" s="136"/>
    </row>
    <row r="681" spans="7:25" ht="12.75">
      <c r="G681" s="136"/>
      <c r="U681" s="136"/>
      <c r="V681" s="136"/>
      <c r="Y681" s="136"/>
    </row>
    <row r="682" spans="7:25" ht="12.75">
      <c r="G682" s="136"/>
      <c r="U682" s="136"/>
      <c r="V682" s="136"/>
      <c r="Y682" s="136"/>
    </row>
    <row r="683" spans="7:25" ht="12.75">
      <c r="G683" s="136"/>
      <c r="U683" s="136"/>
      <c r="V683" s="136"/>
      <c r="Y683" s="136"/>
    </row>
    <row r="684" spans="7:25" ht="12.75">
      <c r="G684" s="136"/>
      <c r="U684" s="136"/>
      <c r="V684" s="136"/>
      <c r="Y684" s="136"/>
    </row>
    <row r="685" spans="7:25" ht="12.75">
      <c r="G685" s="136"/>
      <c r="U685" s="136"/>
      <c r="V685" s="136"/>
      <c r="Y685" s="136"/>
    </row>
    <row r="686" spans="7:25" ht="12.75">
      <c r="G686" s="136"/>
      <c r="U686" s="136"/>
      <c r="V686" s="136"/>
      <c r="Y686" s="136"/>
    </row>
    <row r="687" spans="7:25" ht="12.75">
      <c r="G687" s="136"/>
      <c r="U687" s="136"/>
      <c r="V687" s="136"/>
      <c r="Y687" s="136"/>
    </row>
    <row r="688" spans="7:25" ht="12.75">
      <c r="G688" s="136"/>
      <c r="U688" s="136"/>
      <c r="V688" s="136"/>
      <c r="Y688" s="136"/>
    </row>
    <row r="689" spans="7:25" ht="12.75">
      <c r="G689" s="136"/>
      <c r="U689" s="136"/>
      <c r="V689" s="136"/>
      <c r="Y689" s="136"/>
    </row>
    <row r="690" spans="7:25" ht="12.75">
      <c r="G690" s="136"/>
      <c r="U690" s="136"/>
      <c r="V690" s="136"/>
      <c r="Y690" s="136"/>
    </row>
    <row r="691" spans="7:25" ht="12.75">
      <c r="G691" s="136"/>
      <c r="U691" s="136"/>
      <c r="V691" s="136"/>
      <c r="Y691" s="136"/>
    </row>
    <row r="692" spans="7:25" ht="12.75">
      <c r="G692" s="136"/>
      <c r="U692" s="136"/>
      <c r="V692" s="136"/>
      <c r="Y692" s="136"/>
    </row>
    <row r="693" spans="7:25" ht="12.75">
      <c r="G693" s="136"/>
      <c r="U693" s="136"/>
      <c r="V693" s="136"/>
      <c r="Y693" s="136"/>
    </row>
    <row r="694" spans="7:25" ht="12.75">
      <c r="G694" s="136"/>
      <c r="U694" s="136"/>
      <c r="V694" s="136"/>
      <c r="Y694" s="136"/>
    </row>
    <row r="695" spans="7:25" ht="12.75">
      <c r="G695" s="136"/>
      <c r="U695" s="136"/>
      <c r="V695" s="136"/>
      <c r="Y695" s="136"/>
    </row>
    <row r="696" spans="7:25" ht="12.75">
      <c r="G696" s="136"/>
      <c r="U696" s="136"/>
      <c r="V696" s="136"/>
      <c r="Y696" s="136"/>
    </row>
    <row r="697" spans="7:25" ht="12.75">
      <c r="G697" s="136"/>
      <c r="U697" s="136"/>
      <c r="V697" s="136"/>
      <c r="Y697" s="136"/>
    </row>
    <row r="698" spans="7:25" ht="12.75">
      <c r="G698" s="136"/>
      <c r="U698" s="136"/>
      <c r="V698" s="136"/>
      <c r="Y698" s="136"/>
    </row>
    <row r="699" spans="7:25" ht="12.75">
      <c r="G699" s="136"/>
      <c r="U699" s="136"/>
      <c r="V699" s="136"/>
      <c r="Y699" s="136"/>
    </row>
    <row r="700" spans="7:25" ht="12.75">
      <c r="G700" s="136"/>
      <c r="U700" s="136"/>
      <c r="V700" s="136"/>
      <c r="Y700" s="136"/>
    </row>
    <row r="701" spans="7:25" ht="12.75">
      <c r="G701" s="136"/>
      <c r="U701" s="136"/>
      <c r="V701" s="136"/>
      <c r="Y701" s="136"/>
    </row>
    <row r="702" spans="7:25" ht="12.75">
      <c r="G702" s="136"/>
      <c r="U702" s="136"/>
      <c r="V702" s="136"/>
      <c r="Y702" s="136"/>
    </row>
    <row r="703" spans="7:25" ht="12.75">
      <c r="G703" s="136"/>
      <c r="U703" s="136"/>
      <c r="V703" s="136"/>
      <c r="Y703" s="136"/>
    </row>
    <row r="704" spans="7:25" ht="12.75">
      <c r="G704" s="136"/>
      <c r="U704" s="136"/>
      <c r="V704" s="136"/>
      <c r="Y704" s="136"/>
    </row>
    <row r="705" spans="7:25" ht="12.75">
      <c r="G705" s="136"/>
      <c r="U705" s="136"/>
      <c r="V705" s="136"/>
      <c r="Y705" s="136"/>
    </row>
    <row r="706" spans="7:25" ht="12.75">
      <c r="G706" s="136"/>
      <c r="U706" s="136"/>
      <c r="V706" s="136"/>
      <c r="Y706" s="136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3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1"/>
  <sheetViews>
    <sheetView zoomScale="75" zoomScaleNormal="75" workbookViewId="0" topLeftCell="B2">
      <selection activeCell="C82" sqref="C82"/>
    </sheetView>
  </sheetViews>
  <sheetFormatPr defaultColWidth="9.140625" defaultRowHeight="12.75" outlineLevelRow="1"/>
  <cols>
    <col min="1" max="1" width="0" style="136" hidden="1" customWidth="1"/>
    <col min="2" max="2" width="3.8515625" style="137" customWidth="1"/>
    <col min="3" max="3" width="68.28125" style="137" customWidth="1"/>
    <col min="4" max="4" width="1.421875" style="137" customWidth="1"/>
    <col min="5" max="5" width="19.57421875" style="137" customWidth="1"/>
    <col min="6" max="6" width="17.8515625" style="137" customWidth="1"/>
    <col min="7" max="9" width="19.57421875" style="137" customWidth="1"/>
    <col min="10" max="10" width="20.57421875" style="137" bestFit="1" customWidth="1"/>
    <col min="11" max="11" width="11.140625" style="136" hidden="1" customWidth="1"/>
    <col min="12" max="16384" width="8.00390625" style="210" customWidth="1"/>
  </cols>
  <sheetData>
    <row r="1" spans="1:11" s="196" customFormat="1" ht="12.75" hidden="1">
      <c r="A1" s="194" t="s">
        <v>380</v>
      </c>
      <c r="B1" s="195" t="s">
        <v>666</v>
      </c>
      <c r="C1" s="195" t="s">
        <v>381</v>
      </c>
      <c r="D1" s="195" t="s">
        <v>382</v>
      </c>
      <c r="E1" s="195" t="s">
        <v>383</v>
      </c>
      <c r="F1" s="195" t="s">
        <v>384</v>
      </c>
      <c r="G1" s="195" t="s">
        <v>666</v>
      </c>
      <c r="H1" s="195" t="s">
        <v>385</v>
      </c>
      <c r="I1" s="195" t="s">
        <v>386</v>
      </c>
      <c r="J1" s="195" t="s">
        <v>668</v>
      </c>
      <c r="K1" s="194"/>
    </row>
    <row r="2" spans="1:11" s="199" customFormat="1" ht="15.75" customHeight="1">
      <c r="A2" s="197"/>
      <c r="B2" s="5" t="str">
        <f>"University of Missouri - "&amp;TEXT(K3,)</f>
        <v>University of Missouri - University Hospital</v>
      </c>
      <c r="C2" s="50"/>
      <c r="D2" s="50"/>
      <c r="E2" s="50"/>
      <c r="F2" s="50"/>
      <c r="G2" s="50"/>
      <c r="H2" s="50"/>
      <c r="I2" s="50"/>
      <c r="J2" s="198"/>
      <c r="K2" s="197"/>
    </row>
    <row r="3" spans="1:11" s="199" customFormat="1" ht="15.75" customHeight="1">
      <c r="A3" s="197"/>
      <c r="B3" s="11" t="s">
        <v>387</v>
      </c>
      <c r="C3" s="51"/>
      <c r="D3" s="51"/>
      <c r="E3" s="51"/>
      <c r="F3" s="51"/>
      <c r="G3" s="51"/>
      <c r="H3" s="51"/>
      <c r="I3" s="51"/>
      <c r="J3" s="148"/>
      <c r="K3" s="200" t="s">
        <v>778</v>
      </c>
    </row>
    <row r="4" spans="1:11" s="199" customFormat="1" ht="15.75" customHeight="1">
      <c r="A4" s="197"/>
      <c r="B4" s="150" t="str">
        <f>"For the Year Ending "&amp;TEXT(K4,"MMMM DD, YYY")</f>
        <v>For the Year Ending June 30, 2006</v>
      </c>
      <c r="C4" s="51"/>
      <c r="D4" s="51"/>
      <c r="E4" s="51"/>
      <c r="F4" s="51"/>
      <c r="G4" s="51"/>
      <c r="H4" s="51"/>
      <c r="I4" s="51"/>
      <c r="J4" s="148"/>
      <c r="K4" s="200" t="s">
        <v>777</v>
      </c>
    </row>
    <row r="5" spans="1:11" s="199" customFormat="1" ht="12.75" customHeight="1">
      <c r="A5" s="197"/>
      <c r="B5" s="201"/>
      <c r="C5" s="202"/>
      <c r="D5" s="147"/>
      <c r="E5" s="202"/>
      <c r="F5" s="202"/>
      <c r="G5" s="202"/>
      <c r="H5" s="202"/>
      <c r="I5" s="202"/>
      <c r="J5" s="203"/>
      <c r="K5" s="197"/>
    </row>
    <row r="6" spans="2:10" ht="12.75">
      <c r="B6" s="204"/>
      <c r="C6" s="205"/>
      <c r="D6" s="206"/>
      <c r="E6" s="207" t="s">
        <v>388</v>
      </c>
      <c r="F6" s="208"/>
      <c r="G6" s="208"/>
      <c r="H6" s="208"/>
      <c r="I6" s="209"/>
      <c r="J6" s="109"/>
    </row>
    <row r="7" spans="1:11" s="217" customFormat="1" ht="45" customHeight="1">
      <c r="A7" s="211" t="s">
        <v>667</v>
      </c>
      <c r="B7" s="212"/>
      <c r="C7" s="213"/>
      <c r="D7" s="214"/>
      <c r="E7" s="215" t="s">
        <v>389</v>
      </c>
      <c r="F7" s="215" t="s">
        <v>390</v>
      </c>
      <c r="G7" s="215" t="s">
        <v>391</v>
      </c>
      <c r="H7" s="215" t="s">
        <v>392</v>
      </c>
      <c r="I7" s="215" t="s">
        <v>393</v>
      </c>
      <c r="J7" s="216" t="s">
        <v>394</v>
      </c>
      <c r="K7" s="211"/>
    </row>
    <row r="8" spans="1:36" s="219" customFormat="1" ht="12.75" customHeight="1">
      <c r="A8" s="176"/>
      <c r="B8" s="207"/>
      <c r="C8" s="208"/>
      <c r="D8" s="209"/>
      <c r="E8" s="159"/>
      <c r="F8" s="159"/>
      <c r="G8" s="159"/>
      <c r="H8" s="159"/>
      <c r="I8" s="159"/>
      <c r="J8" s="159"/>
      <c r="K8" s="175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1:36" s="219" customFormat="1" ht="12.75" customHeight="1">
      <c r="A9" s="220"/>
      <c r="B9" s="64" t="s">
        <v>704</v>
      </c>
      <c r="C9" s="174"/>
      <c r="D9" s="65"/>
      <c r="E9" s="156"/>
      <c r="F9" s="156"/>
      <c r="G9" s="156"/>
      <c r="H9" s="156"/>
      <c r="I9" s="156"/>
      <c r="J9" s="156"/>
      <c r="K9" s="221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1:36" s="219" customFormat="1" ht="12.75" customHeight="1">
      <c r="A10" s="176" t="s">
        <v>1155</v>
      </c>
      <c r="B10" s="176"/>
      <c r="C10" s="175" t="s">
        <v>1156</v>
      </c>
      <c r="D10" s="177"/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f>E10+F10+G10+H10+I10</f>
        <v>0</v>
      </c>
      <c r="K10" s="175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</row>
    <row r="11" spans="1:36" s="219" customFormat="1" ht="12.75" customHeight="1">
      <c r="A11" s="176" t="s">
        <v>1157</v>
      </c>
      <c r="B11" s="176"/>
      <c r="C11" s="175" t="s">
        <v>706</v>
      </c>
      <c r="D11" s="177"/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f>E11+F11+G11+H11+I11</f>
        <v>0</v>
      </c>
      <c r="K11" s="175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</row>
    <row r="12" spans="1:36" s="224" customFormat="1" ht="12.75" customHeight="1">
      <c r="A12" s="222" t="s">
        <v>668</v>
      </c>
      <c r="B12" s="181"/>
      <c r="C12" s="182" t="s">
        <v>1158</v>
      </c>
      <c r="D12" s="76"/>
      <c r="E12" s="183">
        <f aca="true" t="shared" si="0" ref="E12:J12">E10-E11</f>
        <v>0</v>
      </c>
      <c r="F12" s="183">
        <f t="shared" si="0"/>
        <v>0</v>
      </c>
      <c r="G12" s="183">
        <f t="shared" si="0"/>
        <v>0</v>
      </c>
      <c r="H12" s="183">
        <f t="shared" si="0"/>
        <v>0</v>
      </c>
      <c r="I12" s="183">
        <f t="shared" si="0"/>
        <v>0</v>
      </c>
      <c r="J12" s="183">
        <f t="shared" si="0"/>
        <v>0</v>
      </c>
      <c r="K12" s="190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</row>
    <row r="13" spans="1:36" s="219" customFormat="1" ht="12.75" customHeight="1">
      <c r="A13" s="176"/>
      <c r="B13" s="176"/>
      <c r="C13" s="175"/>
      <c r="D13" s="177"/>
      <c r="E13" s="179"/>
      <c r="F13" s="179"/>
      <c r="G13" s="179"/>
      <c r="H13" s="179"/>
      <c r="I13" s="179"/>
      <c r="J13" s="179"/>
      <c r="K13" s="175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</row>
    <row r="14" spans="1:36" s="219" customFormat="1" ht="12.75" customHeight="1">
      <c r="A14" s="176" t="s">
        <v>395</v>
      </c>
      <c r="B14" s="176"/>
      <c r="C14" s="175" t="s">
        <v>708</v>
      </c>
      <c r="D14" s="177"/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f>E14+F14+G14+H14+I14</f>
        <v>0</v>
      </c>
      <c r="K14" s="175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</row>
    <row r="15" spans="1:36" s="219" customFormat="1" ht="12.75" customHeight="1">
      <c r="A15" s="176" t="s">
        <v>396</v>
      </c>
      <c r="B15" s="176"/>
      <c r="C15" s="175" t="s">
        <v>709</v>
      </c>
      <c r="D15" s="177"/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f>E15+F15+G15+H15+I15</f>
        <v>0</v>
      </c>
      <c r="K15" s="175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</row>
    <row r="16" spans="1:36" s="219" customFormat="1" ht="12.75" customHeight="1">
      <c r="A16" s="176" t="s">
        <v>397</v>
      </c>
      <c r="B16" s="176"/>
      <c r="C16" s="175" t="s">
        <v>710</v>
      </c>
      <c r="D16" s="177"/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f>E16+F16+G16+H16+I16</f>
        <v>0</v>
      </c>
      <c r="K16" s="175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</row>
    <row r="17" spans="1:36" s="219" customFormat="1" ht="12.75" customHeight="1">
      <c r="A17" s="176" t="s">
        <v>1165</v>
      </c>
      <c r="B17" s="176"/>
      <c r="C17" s="175" t="s">
        <v>1166</v>
      </c>
      <c r="D17" s="177"/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f>E17+F17+G17+H17+I17</f>
        <v>0</v>
      </c>
      <c r="K17" s="175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</row>
    <row r="18" spans="1:36" s="219" customFormat="1" ht="12.75" customHeight="1">
      <c r="A18" s="176"/>
      <c r="B18" s="176"/>
      <c r="C18" s="175" t="s">
        <v>1167</v>
      </c>
      <c r="D18" s="177"/>
      <c r="E18" s="179"/>
      <c r="F18" s="179"/>
      <c r="G18" s="179"/>
      <c r="H18" s="179"/>
      <c r="I18" s="179"/>
      <c r="J18" s="179"/>
      <c r="K18" s="175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</row>
    <row r="19" spans="1:36" s="219" customFormat="1" ht="12.75" customHeight="1">
      <c r="A19" s="176"/>
      <c r="B19" s="176"/>
      <c r="C19" s="175" t="s">
        <v>398</v>
      </c>
      <c r="D19" s="177"/>
      <c r="E19" s="179">
        <v>0</v>
      </c>
      <c r="F19" s="179">
        <v>0</v>
      </c>
      <c r="G19" s="179">
        <v>517619671.79</v>
      </c>
      <c r="H19" s="179">
        <v>0</v>
      </c>
      <c r="I19" s="179">
        <v>0</v>
      </c>
      <c r="J19" s="179">
        <f aca="true" t="shared" si="1" ref="J19:J25">E19+F19+G19+H19+I19</f>
        <v>517619671.79</v>
      </c>
      <c r="K19" s="175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</row>
    <row r="20" spans="1:36" s="219" customFormat="1" ht="12.75" customHeight="1">
      <c r="A20" s="176"/>
      <c r="B20" s="176"/>
      <c r="C20" s="175" t="s">
        <v>1169</v>
      </c>
      <c r="D20" s="177"/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f t="shared" si="1"/>
        <v>0</v>
      </c>
      <c r="K20" s="175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</row>
    <row r="21" spans="1:36" s="219" customFormat="1" ht="12.75" customHeight="1">
      <c r="A21" s="176"/>
      <c r="B21" s="176"/>
      <c r="C21" s="175" t="s">
        <v>1170</v>
      </c>
      <c r="D21" s="177"/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f t="shared" si="1"/>
        <v>0</v>
      </c>
      <c r="K21" s="175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</row>
    <row r="22" spans="1:36" s="219" customFormat="1" ht="12.75" customHeight="1">
      <c r="A22" s="176" t="s">
        <v>1171</v>
      </c>
      <c r="B22" s="176"/>
      <c r="C22" s="175" t="s">
        <v>1172</v>
      </c>
      <c r="D22" s="177"/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f t="shared" si="1"/>
        <v>0</v>
      </c>
      <c r="K22" s="175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</row>
    <row r="23" spans="1:36" s="219" customFormat="1" ht="12.75" customHeight="1">
      <c r="A23" s="176"/>
      <c r="B23" s="176"/>
      <c r="C23" s="175" t="s">
        <v>399</v>
      </c>
      <c r="D23" s="177"/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f t="shared" si="1"/>
        <v>0</v>
      </c>
      <c r="K23" s="175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</row>
    <row r="24" spans="1:36" s="219" customFormat="1" ht="12.75" customHeight="1">
      <c r="A24" s="176" t="s">
        <v>1174</v>
      </c>
      <c r="B24" s="176"/>
      <c r="C24" s="175" t="s">
        <v>713</v>
      </c>
      <c r="D24" s="177"/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f t="shared" si="1"/>
        <v>0</v>
      </c>
      <c r="K24" s="175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</row>
    <row r="25" spans="1:36" s="219" customFormat="1" ht="12.75" customHeight="1">
      <c r="A25" s="176" t="s">
        <v>400</v>
      </c>
      <c r="B25" s="176"/>
      <c r="C25" s="175" t="s">
        <v>714</v>
      </c>
      <c r="D25" s="177"/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f t="shared" si="1"/>
        <v>0</v>
      </c>
      <c r="K25" s="175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</row>
    <row r="26" spans="1:36" s="219" customFormat="1" ht="12.75" customHeight="1">
      <c r="A26" s="222" t="s">
        <v>668</v>
      </c>
      <c r="B26" s="181"/>
      <c r="C26" s="174" t="s">
        <v>1181</v>
      </c>
      <c r="D26" s="65"/>
      <c r="E26" s="183">
        <f aca="true" t="shared" si="2" ref="E26:J26">+E12+E14+E15+E16+E17+E19+E20+E21+E22+E23+E24+E25</f>
        <v>0</v>
      </c>
      <c r="F26" s="183">
        <f t="shared" si="2"/>
        <v>0</v>
      </c>
      <c r="G26" s="183">
        <f t="shared" si="2"/>
        <v>517619671.79</v>
      </c>
      <c r="H26" s="183">
        <f t="shared" si="2"/>
        <v>0</v>
      </c>
      <c r="I26" s="183">
        <f t="shared" si="2"/>
        <v>0</v>
      </c>
      <c r="J26" s="183">
        <f t="shared" si="2"/>
        <v>517619671.79</v>
      </c>
      <c r="K26" s="221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</row>
    <row r="27" spans="1:36" s="219" customFormat="1" ht="12.75" customHeight="1">
      <c r="A27" s="176"/>
      <c r="B27" s="176"/>
      <c r="C27" s="175"/>
      <c r="D27" s="177"/>
      <c r="E27" s="179"/>
      <c r="F27" s="179"/>
      <c r="G27" s="179"/>
      <c r="H27" s="179"/>
      <c r="I27" s="179"/>
      <c r="J27" s="179"/>
      <c r="K27" s="175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</row>
    <row r="28" spans="1:36" s="219" customFormat="1" ht="12.75" customHeight="1">
      <c r="A28" s="220"/>
      <c r="B28" s="181" t="s">
        <v>715</v>
      </c>
      <c r="C28" s="182"/>
      <c r="D28" s="76"/>
      <c r="E28" s="179"/>
      <c r="F28" s="179"/>
      <c r="G28" s="179"/>
      <c r="H28" s="179"/>
      <c r="I28" s="179"/>
      <c r="J28" s="179"/>
      <c r="K28" s="221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</row>
    <row r="29" spans="1:11" s="196" customFormat="1" ht="12.75" hidden="1" outlineLevel="1">
      <c r="A29" s="194" t="s">
        <v>1194</v>
      </c>
      <c r="B29" s="195"/>
      <c r="C29" s="195" t="s">
        <v>1195</v>
      </c>
      <c r="D29" s="195" t="s">
        <v>1196</v>
      </c>
      <c r="E29" s="195">
        <v>109519.96</v>
      </c>
      <c r="F29" s="195">
        <v>0</v>
      </c>
      <c r="G29" s="195"/>
      <c r="H29" s="195">
        <v>0</v>
      </c>
      <c r="I29" s="195">
        <v>0</v>
      </c>
      <c r="J29" s="195">
        <f aca="true" t="shared" si="3" ref="J29:J41">E29+F29+G29+H29+I29</f>
        <v>109519.96</v>
      </c>
      <c r="K29" s="194"/>
    </row>
    <row r="30" spans="1:11" s="196" customFormat="1" ht="12.75" hidden="1" outlineLevel="1">
      <c r="A30" s="194" t="s">
        <v>1218</v>
      </c>
      <c r="B30" s="195"/>
      <c r="C30" s="195" t="s">
        <v>1219</v>
      </c>
      <c r="D30" s="195" t="s">
        <v>1220</v>
      </c>
      <c r="E30" s="195">
        <v>2.1</v>
      </c>
      <c r="F30" s="195">
        <v>0</v>
      </c>
      <c r="G30" s="195"/>
      <c r="H30" s="195">
        <v>0</v>
      </c>
      <c r="I30" s="195">
        <v>0</v>
      </c>
      <c r="J30" s="195">
        <f t="shared" si="3"/>
        <v>2.1</v>
      </c>
      <c r="K30" s="194"/>
    </row>
    <row r="31" spans="1:11" s="196" customFormat="1" ht="12.75" hidden="1" outlineLevel="1">
      <c r="A31" s="194" t="s">
        <v>1221</v>
      </c>
      <c r="B31" s="195"/>
      <c r="C31" s="195" t="s">
        <v>1222</v>
      </c>
      <c r="D31" s="195" t="s">
        <v>1223</v>
      </c>
      <c r="E31" s="195">
        <v>1445.17</v>
      </c>
      <c r="F31" s="195">
        <v>0</v>
      </c>
      <c r="G31" s="195"/>
      <c r="H31" s="195">
        <v>0</v>
      </c>
      <c r="I31" s="195">
        <v>0</v>
      </c>
      <c r="J31" s="195">
        <f t="shared" si="3"/>
        <v>1445.17</v>
      </c>
      <c r="K31" s="194"/>
    </row>
    <row r="32" spans="1:11" s="196" customFormat="1" ht="12.75" hidden="1" outlineLevel="1">
      <c r="A32" s="194" t="s">
        <v>1224</v>
      </c>
      <c r="B32" s="195"/>
      <c r="C32" s="195" t="s">
        <v>1225</v>
      </c>
      <c r="D32" s="195" t="s">
        <v>1226</v>
      </c>
      <c r="E32" s="195">
        <v>-145414.95</v>
      </c>
      <c r="F32" s="195">
        <v>0</v>
      </c>
      <c r="G32" s="195"/>
      <c r="H32" s="195">
        <v>0</v>
      </c>
      <c r="I32" s="195">
        <v>0</v>
      </c>
      <c r="J32" s="195">
        <f t="shared" si="3"/>
        <v>-145414.95</v>
      </c>
      <c r="K32" s="194"/>
    </row>
    <row r="33" spans="1:36" s="219" customFormat="1" ht="12.75" customHeight="1" collapsed="1">
      <c r="A33" s="176" t="s">
        <v>1230</v>
      </c>
      <c r="B33" s="176"/>
      <c r="C33" s="175" t="s">
        <v>716</v>
      </c>
      <c r="D33" s="177"/>
      <c r="E33" s="179">
        <v>-34447.72</v>
      </c>
      <c r="F33" s="179">
        <v>0</v>
      </c>
      <c r="G33" s="179">
        <v>200760604.118</v>
      </c>
      <c r="H33" s="179">
        <v>0</v>
      </c>
      <c r="I33" s="179">
        <v>0</v>
      </c>
      <c r="J33" s="179">
        <f t="shared" si="3"/>
        <v>200726156.398</v>
      </c>
      <c r="K33" s="175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</row>
    <row r="34" spans="1:11" s="196" customFormat="1" ht="12.75" hidden="1" outlineLevel="1">
      <c r="A34" s="194" t="s">
        <v>1243</v>
      </c>
      <c r="B34" s="195"/>
      <c r="C34" s="195" t="s">
        <v>1244</v>
      </c>
      <c r="D34" s="195" t="s">
        <v>1245</v>
      </c>
      <c r="E34" s="195">
        <v>34210.22</v>
      </c>
      <c r="F34" s="195">
        <v>0</v>
      </c>
      <c r="G34" s="195"/>
      <c r="H34" s="195">
        <v>0</v>
      </c>
      <c r="I34" s="195">
        <v>0</v>
      </c>
      <c r="J34" s="195">
        <f t="shared" si="3"/>
        <v>34210.22</v>
      </c>
      <c r="K34" s="194"/>
    </row>
    <row r="35" spans="1:11" s="196" customFormat="1" ht="12.75" hidden="1" outlineLevel="1">
      <c r="A35" s="194" t="s">
        <v>1279</v>
      </c>
      <c r="B35" s="195"/>
      <c r="C35" s="195" t="s">
        <v>1280</v>
      </c>
      <c r="D35" s="195" t="s">
        <v>1281</v>
      </c>
      <c r="E35" s="195">
        <v>239.6</v>
      </c>
      <c r="F35" s="195">
        <v>0</v>
      </c>
      <c r="G35" s="195"/>
      <c r="H35" s="195">
        <v>0</v>
      </c>
      <c r="I35" s="195">
        <v>0</v>
      </c>
      <c r="J35" s="195">
        <f t="shared" si="3"/>
        <v>239.6</v>
      </c>
      <c r="K35" s="194"/>
    </row>
    <row r="36" spans="1:36" s="219" customFormat="1" ht="12.75" customHeight="1" collapsed="1">
      <c r="A36" s="176" t="s">
        <v>1285</v>
      </c>
      <c r="B36" s="176"/>
      <c r="C36" s="175" t="s">
        <v>717</v>
      </c>
      <c r="D36" s="177"/>
      <c r="E36" s="179">
        <v>34449.82</v>
      </c>
      <c r="F36" s="179">
        <v>0</v>
      </c>
      <c r="G36" s="179">
        <v>52893335.444</v>
      </c>
      <c r="H36" s="179">
        <v>0</v>
      </c>
      <c r="I36" s="179">
        <v>0</v>
      </c>
      <c r="J36" s="179">
        <f t="shared" si="3"/>
        <v>52927785.264</v>
      </c>
      <c r="K36" s="175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</row>
    <row r="37" spans="1:11" s="196" customFormat="1" ht="12.75" hidden="1" outlineLevel="1">
      <c r="A37" s="194" t="s">
        <v>1586</v>
      </c>
      <c r="B37" s="195"/>
      <c r="C37" s="195" t="s">
        <v>1587</v>
      </c>
      <c r="D37" s="195" t="s">
        <v>1588</v>
      </c>
      <c r="E37" s="195">
        <v>0.1</v>
      </c>
      <c r="F37" s="195">
        <v>0</v>
      </c>
      <c r="G37" s="195"/>
      <c r="H37" s="195">
        <v>0</v>
      </c>
      <c r="I37" s="195">
        <v>0</v>
      </c>
      <c r="J37" s="195">
        <f t="shared" si="3"/>
        <v>0.1</v>
      </c>
      <c r="K37" s="194"/>
    </row>
    <row r="38" spans="1:11" ht="12.75" customHeight="1" collapsed="1">
      <c r="A38" s="225" t="s">
        <v>401</v>
      </c>
      <c r="B38" s="176"/>
      <c r="C38" s="175" t="s">
        <v>718</v>
      </c>
      <c r="D38" s="177"/>
      <c r="E38" s="179">
        <v>0</v>
      </c>
      <c r="F38" s="179">
        <v>0</v>
      </c>
      <c r="G38" s="179">
        <v>211496290.772</v>
      </c>
      <c r="H38" s="179">
        <v>0</v>
      </c>
      <c r="I38" s="179">
        <v>0</v>
      </c>
      <c r="J38" s="179">
        <f t="shared" si="3"/>
        <v>211496290.772</v>
      </c>
      <c r="K38" s="225"/>
    </row>
    <row r="39" spans="1:11" ht="12.75" customHeight="1">
      <c r="A39" s="175" t="s">
        <v>201</v>
      </c>
      <c r="B39" s="176"/>
      <c r="C39" s="175" t="s">
        <v>719</v>
      </c>
      <c r="D39" s="177"/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f t="shared" si="3"/>
        <v>0</v>
      </c>
      <c r="K39" s="175"/>
    </row>
    <row r="40" spans="1:11" ht="12.75" customHeight="1">
      <c r="A40" s="175" t="s">
        <v>255</v>
      </c>
      <c r="B40" s="176"/>
      <c r="C40" s="175" t="s">
        <v>256</v>
      </c>
      <c r="D40" s="177"/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f t="shared" si="3"/>
        <v>0</v>
      </c>
      <c r="K40" s="175"/>
    </row>
    <row r="41" spans="1:11" ht="12.75" customHeight="1">
      <c r="A41" s="175" t="s">
        <v>266</v>
      </c>
      <c r="B41" s="176"/>
      <c r="C41" s="175" t="s">
        <v>720</v>
      </c>
      <c r="D41" s="177"/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f t="shared" si="3"/>
        <v>0</v>
      </c>
      <c r="K41" s="175"/>
    </row>
    <row r="42" spans="1:11" ht="12.75" customHeight="1">
      <c r="A42" s="180" t="s">
        <v>668</v>
      </c>
      <c r="B42" s="181"/>
      <c r="C42" s="174" t="s">
        <v>267</v>
      </c>
      <c r="D42" s="65"/>
      <c r="E42" s="183">
        <f aca="true" t="shared" si="4" ref="E42:J42">E33+E36+E38+E39+E41+E40</f>
        <v>2.099999999998545</v>
      </c>
      <c r="F42" s="183">
        <f t="shared" si="4"/>
        <v>0</v>
      </c>
      <c r="G42" s="183">
        <f t="shared" si="4"/>
        <v>465150230.334</v>
      </c>
      <c r="H42" s="183">
        <f t="shared" si="4"/>
        <v>0</v>
      </c>
      <c r="I42" s="183">
        <f t="shared" si="4"/>
        <v>0</v>
      </c>
      <c r="J42" s="183">
        <f t="shared" si="4"/>
        <v>465150232.434</v>
      </c>
      <c r="K42" s="173"/>
    </row>
    <row r="43" spans="2:10" ht="12.75" customHeight="1">
      <c r="B43" s="181"/>
      <c r="C43" s="182"/>
      <c r="D43" s="76"/>
      <c r="E43" s="179"/>
      <c r="F43" s="179"/>
      <c r="G43" s="179"/>
      <c r="H43" s="179"/>
      <c r="I43" s="179"/>
      <c r="J43" s="179"/>
    </row>
    <row r="44" spans="1:11" ht="12.75" customHeight="1">
      <c r="A44" s="180" t="s">
        <v>668</v>
      </c>
      <c r="B44" s="181" t="s">
        <v>402</v>
      </c>
      <c r="C44" s="182"/>
      <c r="D44" s="76"/>
      <c r="E44" s="183">
        <f aca="true" t="shared" si="5" ref="E44:J44">E26-E42</f>
        <v>-2.099999999998545</v>
      </c>
      <c r="F44" s="183">
        <f t="shared" si="5"/>
        <v>0</v>
      </c>
      <c r="G44" s="183">
        <f t="shared" si="5"/>
        <v>52469441.45600003</v>
      </c>
      <c r="H44" s="183">
        <f t="shared" si="5"/>
        <v>0</v>
      </c>
      <c r="I44" s="183">
        <f t="shared" si="5"/>
        <v>0</v>
      </c>
      <c r="J44" s="183">
        <f t="shared" si="5"/>
        <v>52469439.356000006</v>
      </c>
      <c r="K44" s="173"/>
    </row>
    <row r="45" spans="2:10" ht="12.75" customHeight="1">
      <c r="B45" s="176"/>
      <c r="C45" s="175"/>
      <c r="D45" s="177"/>
      <c r="E45" s="179"/>
      <c r="F45" s="179"/>
      <c r="G45" s="179"/>
      <c r="H45" s="179"/>
      <c r="I45" s="179"/>
      <c r="J45" s="179"/>
    </row>
    <row r="46" spans="1:11" ht="12.75" customHeight="1">
      <c r="A46" s="175" t="s">
        <v>403</v>
      </c>
      <c r="B46" s="176"/>
      <c r="C46" s="175" t="s">
        <v>721</v>
      </c>
      <c r="D46" s="177"/>
      <c r="E46" s="179">
        <v>0</v>
      </c>
      <c r="F46" s="179">
        <v>0</v>
      </c>
      <c r="G46" s="179">
        <v>22554583</v>
      </c>
      <c r="H46" s="179">
        <v>0</v>
      </c>
      <c r="I46" s="179">
        <v>0</v>
      </c>
      <c r="J46" s="179">
        <f>E46+F46+G46+H46+I46</f>
        <v>22554583</v>
      </c>
      <c r="K46" s="175"/>
    </row>
    <row r="47" spans="2:10" ht="12.75" customHeight="1">
      <c r="B47" s="176"/>
      <c r="C47" s="175"/>
      <c r="D47" s="177"/>
      <c r="E47" s="179"/>
      <c r="F47" s="179"/>
      <c r="G47" s="179"/>
      <c r="H47" s="179"/>
      <c r="I47" s="179"/>
      <c r="J47" s="179"/>
    </row>
    <row r="48" spans="1:11" ht="12.75" customHeight="1">
      <c r="A48" s="173"/>
      <c r="B48" s="181" t="s">
        <v>269</v>
      </c>
      <c r="C48" s="182"/>
      <c r="D48" s="177"/>
      <c r="E48" s="179"/>
      <c r="F48" s="179"/>
      <c r="G48" s="179"/>
      <c r="H48" s="179"/>
      <c r="I48" s="179"/>
      <c r="J48" s="179"/>
      <c r="K48" s="173"/>
    </row>
    <row r="49" spans="1:11" ht="12.75" customHeight="1">
      <c r="A49" s="180" t="s">
        <v>668</v>
      </c>
      <c r="B49" s="181" t="s">
        <v>404</v>
      </c>
      <c r="C49" s="182"/>
      <c r="D49" s="76"/>
      <c r="E49" s="183">
        <f aca="true" t="shared" si="6" ref="E49:J49">E44+E46</f>
        <v>-2.099999999998545</v>
      </c>
      <c r="F49" s="183">
        <f t="shared" si="6"/>
        <v>0</v>
      </c>
      <c r="G49" s="183">
        <f t="shared" si="6"/>
        <v>75024024.45600003</v>
      </c>
      <c r="H49" s="183">
        <f t="shared" si="6"/>
        <v>0</v>
      </c>
      <c r="I49" s="183">
        <f t="shared" si="6"/>
        <v>0</v>
      </c>
      <c r="J49" s="183">
        <f t="shared" si="6"/>
        <v>75024022.356</v>
      </c>
      <c r="K49" s="173"/>
    </row>
    <row r="50" spans="2:10" ht="12.75" customHeight="1">
      <c r="B50" s="176"/>
      <c r="C50" s="175"/>
      <c r="D50" s="177"/>
      <c r="E50" s="179"/>
      <c r="F50" s="179"/>
      <c r="G50" s="179"/>
      <c r="H50" s="179"/>
      <c r="I50" s="179"/>
      <c r="J50" s="179"/>
    </row>
    <row r="51" spans="1:11" ht="12.75" customHeight="1">
      <c r="A51" s="173"/>
      <c r="B51" s="181" t="s">
        <v>405</v>
      </c>
      <c r="C51" s="182"/>
      <c r="D51" s="76"/>
      <c r="E51" s="179"/>
      <c r="F51" s="179"/>
      <c r="G51" s="179"/>
      <c r="H51" s="179"/>
      <c r="I51" s="179"/>
      <c r="J51" s="179"/>
      <c r="K51" s="173"/>
    </row>
    <row r="52" spans="1:11" ht="12.75" customHeight="1">
      <c r="A52" s="175" t="s">
        <v>271</v>
      </c>
      <c r="B52" s="176"/>
      <c r="C52" s="175" t="s">
        <v>723</v>
      </c>
      <c r="D52" s="177"/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f aca="true" t="shared" si="7" ref="J52:J57">E52+F52+G52+H52+I52</f>
        <v>0</v>
      </c>
      <c r="K52" s="175"/>
    </row>
    <row r="53" spans="1:11" ht="12.75" customHeight="1">
      <c r="A53" s="175" t="s">
        <v>296</v>
      </c>
      <c r="B53" s="176"/>
      <c r="C53" s="175" t="s">
        <v>724</v>
      </c>
      <c r="D53" s="177"/>
      <c r="E53" s="179">
        <v>0</v>
      </c>
      <c r="F53" s="179">
        <v>0</v>
      </c>
      <c r="G53" s="179">
        <v>4075084.29</v>
      </c>
      <c r="H53" s="179">
        <v>0</v>
      </c>
      <c r="I53" s="179">
        <v>0</v>
      </c>
      <c r="J53" s="179">
        <f t="shared" si="7"/>
        <v>4075084.29</v>
      </c>
      <c r="K53" s="175"/>
    </row>
    <row r="54" spans="1:11" ht="12.75" customHeight="1">
      <c r="A54" s="175" t="s">
        <v>406</v>
      </c>
      <c r="B54" s="176"/>
      <c r="C54" s="175" t="s">
        <v>725</v>
      </c>
      <c r="D54" s="177"/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f t="shared" si="7"/>
        <v>0</v>
      </c>
      <c r="K54" s="175"/>
    </row>
    <row r="55" spans="1:11" ht="12.75" customHeight="1">
      <c r="A55" s="175" t="s">
        <v>318</v>
      </c>
      <c r="B55" s="176"/>
      <c r="C55" s="175" t="s">
        <v>726</v>
      </c>
      <c r="D55" s="177"/>
      <c r="E55" s="179">
        <v>0</v>
      </c>
      <c r="F55" s="179">
        <v>0</v>
      </c>
      <c r="G55" s="179">
        <v>3326.19</v>
      </c>
      <c r="H55" s="179">
        <v>0</v>
      </c>
      <c r="I55" s="179">
        <v>0</v>
      </c>
      <c r="J55" s="179">
        <f t="shared" si="7"/>
        <v>3326.19</v>
      </c>
      <c r="K55" s="175"/>
    </row>
    <row r="56" spans="1:11" ht="12.75" customHeight="1">
      <c r="A56" s="175" t="s">
        <v>319</v>
      </c>
      <c r="B56" s="176"/>
      <c r="C56" s="175" t="s">
        <v>320</v>
      </c>
      <c r="D56" s="177"/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f t="shared" si="7"/>
        <v>0</v>
      </c>
      <c r="K56" s="175"/>
    </row>
    <row r="57" spans="1:11" ht="12.75" customHeight="1">
      <c r="A57" s="175" t="s">
        <v>321</v>
      </c>
      <c r="B57" s="176"/>
      <c r="C57" s="175" t="s">
        <v>322</v>
      </c>
      <c r="D57" s="177"/>
      <c r="E57" s="179">
        <v>0</v>
      </c>
      <c r="F57" s="179">
        <v>0</v>
      </c>
      <c r="G57" s="179">
        <v>0</v>
      </c>
      <c r="H57" s="179">
        <v>0</v>
      </c>
      <c r="I57" s="179">
        <v>0</v>
      </c>
      <c r="J57" s="179">
        <f t="shared" si="7"/>
        <v>0</v>
      </c>
      <c r="K57" s="175"/>
    </row>
    <row r="58" spans="2:10" ht="12.75" customHeight="1">
      <c r="B58" s="176"/>
      <c r="C58" s="175"/>
      <c r="D58" s="177"/>
      <c r="E58" s="179"/>
      <c r="F58" s="179"/>
      <c r="G58" s="179"/>
      <c r="H58" s="179"/>
      <c r="I58" s="179"/>
      <c r="J58" s="179"/>
    </row>
    <row r="59" spans="1:11" s="226" customFormat="1" ht="12.75" customHeight="1">
      <c r="A59" s="180"/>
      <c r="B59" s="181"/>
      <c r="C59" s="182" t="s">
        <v>323</v>
      </c>
      <c r="D59" s="76"/>
      <c r="E59" s="183"/>
      <c r="F59" s="183"/>
      <c r="G59" s="183"/>
      <c r="H59" s="183"/>
      <c r="I59" s="183"/>
      <c r="J59" s="183"/>
      <c r="K59" s="180"/>
    </row>
    <row r="60" spans="1:11" s="226" customFormat="1" ht="12.75" customHeight="1">
      <c r="A60" s="180" t="s">
        <v>668</v>
      </c>
      <c r="B60" s="181"/>
      <c r="C60" s="182" t="s">
        <v>324</v>
      </c>
      <c r="D60" s="76"/>
      <c r="E60" s="183">
        <f aca="true" t="shared" si="8" ref="E60:J60">E57+E55+E54+E53+E52+E56</f>
        <v>0</v>
      </c>
      <c r="F60" s="183">
        <f t="shared" si="8"/>
        <v>0</v>
      </c>
      <c r="G60" s="183">
        <f t="shared" si="8"/>
        <v>4078410.48</v>
      </c>
      <c r="H60" s="183">
        <f t="shared" si="8"/>
        <v>0</v>
      </c>
      <c r="I60" s="183">
        <f t="shared" si="8"/>
        <v>0</v>
      </c>
      <c r="J60" s="183">
        <f t="shared" si="8"/>
        <v>4078410.48</v>
      </c>
      <c r="K60" s="180"/>
    </row>
    <row r="61" spans="2:10" ht="12.75" customHeight="1">
      <c r="B61" s="176"/>
      <c r="C61" s="175"/>
      <c r="D61" s="177"/>
      <c r="E61" s="179"/>
      <c r="F61" s="179"/>
      <c r="G61" s="179"/>
      <c r="H61" s="179"/>
      <c r="I61" s="179"/>
      <c r="J61" s="179"/>
    </row>
    <row r="62" spans="1:11" ht="12.75" customHeight="1">
      <c r="A62" s="175"/>
      <c r="B62" s="176"/>
      <c r="C62" s="175" t="s">
        <v>663</v>
      </c>
      <c r="D62" s="177"/>
      <c r="E62" s="179">
        <v>0</v>
      </c>
      <c r="F62" s="179">
        <v>0</v>
      </c>
      <c r="G62" s="179"/>
      <c r="H62" s="179">
        <v>0</v>
      </c>
      <c r="I62" s="179">
        <v>0</v>
      </c>
      <c r="J62" s="179">
        <f>E62+F62+G62+H62+I62</f>
        <v>0</v>
      </c>
      <c r="K62" s="175"/>
    </row>
    <row r="63" spans="1:11" ht="12.75" customHeight="1">
      <c r="A63" s="175"/>
      <c r="B63" s="176"/>
      <c r="C63" s="175" t="s">
        <v>325</v>
      </c>
      <c r="D63" s="177"/>
      <c r="E63" s="179">
        <v>0</v>
      </c>
      <c r="F63" s="179">
        <v>0</v>
      </c>
      <c r="G63" s="179"/>
      <c r="H63" s="179">
        <v>0</v>
      </c>
      <c r="I63" s="179">
        <v>0</v>
      </c>
      <c r="J63" s="179">
        <f>E63+F63+G63+H63+I63</f>
        <v>0</v>
      </c>
      <c r="K63" s="175"/>
    </row>
    <row r="64" spans="1:11" ht="12.75" customHeight="1">
      <c r="A64" s="188"/>
      <c r="B64" s="176"/>
      <c r="C64" s="175" t="s">
        <v>326</v>
      </c>
      <c r="D64" s="177"/>
      <c r="E64" s="179">
        <v>0</v>
      </c>
      <c r="F64" s="179">
        <v>0</v>
      </c>
      <c r="G64" s="179"/>
      <c r="H64" s="179">
        <v>0</v>
      </c>
      <c r="I64" s="179">
        <v>0</v>
      </c>
      <c r="J64" s="179">
        <f>E64+F64+G64+H64+I64</f>
        <v>0</v>
      </c>
      <c r="K64" s="188"/>
    </row>
    <row r="65" spans="1:11" ht="12.75" customHeight="1">
      <c r="A65" s="188" t="s">
        <v>666</v>
      </c>
      <c r="B65" s="176"/>
      <c r="C65" s="175" t="s">
        <v>729</v>
      </c>
      <c r="D65" s="177"/>
      <c r="E65" s="179">
        <v>0</v>
      </c>
      <c r="F65" s="179">
        <v>0</v>
      </c>
      <c r="G65" s="179"/>
      <c r="H65" s="179">
        <v>0</v>
      </c>
      <c r="I65" s="179">
        <v>0</v>
      </c>
      <c r="J65" s="179">
        <f>E65+F65+G65+H65+I65</f>
        <v>0</v>
      </c>
      <c r="K65" s="188"/>
    </row>
    <row r="66" spans="1:11" s="218" customFormat="1" ht="12.75" customHeight="1">
      <c r="A66" s="163"/>
      <c r="B66" s="181"/>
      <c r="C66" s="182"/>
      <c r="D66" s="76"/>
      <c r="E66" s="183"/>
      <c r="F66" s="183"/>
      <c r="G66" s="183"/>
      <c r="H66" s="183"/>
      <c r="I66" s="183"/>
      <c r="J66" s="183"/>
      <c r="K66" s="163"/>
    </row>
    <row r="67" spans="1:11" s="218" customFormat="1" ht="12.75" customHeight="1">
      <c r="A67" s="163"/>
      <c r="B67" s="181"/>
      <c r="C67" s="174" t="s">
        <v>407</v>
      </c>
      <c r="D67" s="76"/>
      <c r="E67" s="183"/>
      <c r="F67" s="183"/>
      <c r="G67" s="183"/>
      <c r="H67" s="183"/>
      <c r="I67" s="183"/>
      <c r="J67" s="183"/>
      <c r="K67" s="163"/>
    </row>
    <row r="68" spans="1:11" s="226" customFormat="1" ht="12.75" customHeight="1">
      <c r="A68" s="180" t="s">
        <v>668</v>
      </c>
      <c r="B68" s="181"/>
      <c r="C68" s="174" t="s">
        <v>408</v>
      </c>
      <c r="D68" s="65"/>
      <c r="E68" s="183">
        <f aca="true" t="shared" si="9" ref="E68:J68">E60+E62+E63+E64+E65</f>
        <v>0</v>
      </c>
      <c r="F68" s="183">
        <f t="shared" si="9"/>
        <v>0</v>
      </c>
      <c r="G68" s="183">
        <f t="shared" si="9"/>
        <v>4078410.48</v>
      </c>
      <c r="H68" s="183">
        <f t="shared" si="9"/>
        <v>0</v>
      </c>
      <c r="I68" s="183">
        <f t="shared" si="9"/>
        <v>0</v>
      </c>
      <c r="J68" s="183">
        <f t="shared" si="9"/>
        <v>4078410.48</v>
      </c>
      <c r="K68" s="180"/>
    </row>
    <row r="69" spans="1:11" ht="12.75" customHeight="1">
      <c r="A69" s="173"/>
      <c r="B69" s="176"/>
      <c r="C69" s="175"/>
      <c r="D69" s="177"/>
      <c r="E69" s="179"/>
      <c r="F69" s="179"/>
      <c r="G69" s="179"/>
      <c r="H69" s="179"/>
      <c r="I69" s="179"/>
      <c r="J69" s="179"/>
      <c r="K69" s="173"/>
    </row>
    <row r="70" spans="1:11" ht="12.75" customHeight="1">
      <c r="A70" s="175" t="s">
        <v>334</v>
      </c>
      <c r="B70" s="176"/>
      <c r="C70" s="175" t="s">
        <v>730</v>
      </c>
      <c r="D70" s="177"/>
      <c r="E70" s="179">
        <v>0</v>
      </c>
      <c r="F70" s="179">
        <v>0</v>
      </c>
      <c r="G70" s="179">
        <v>-11080395.04</v>
      </c>
      <c r="H70" s="179">
        <v>0</v>
      </c>
      <c r="I70" s="179">
        <v>0</v>
      </c>
      <c r="J70" s="179">
        <f>E70+F70+G70+H70+I70</f>
        <v>-11080395.04</v>
      </c>
      <c r="K70" s="175"/>
    </row>
    <row r="71" spans="1:11" ht="12.75" customHeight="1">
      <c r="A71" s="175" t="s">
        <v>353</v>
      </c>
      <c r="B71" s="176"/>
      <c r="C71" s="175" t="s">
        <v>731</v>
      </c>
      <c r="D71" s="177"/>
      <c r="E71" s="179">
        <v>0</v>
      </c>
      <c r="F71" s="179">
        <v>0</v>
      </c>
      <c r="G71" s="179">
        <v>-41509709.16</v>
      </c>
      <c r="H71" s="179">
        <v>0</v>
      </c>
      <c r="I71" s="179">
        <v>0</v>
      </c>
      <c r="J71" s="179">
        <f>E71+F71+G71+H71+I71</f>
        <v>-41509709.16</v>
      </c>
      <c r="K71" s="175"/>
    </row>
    <row r="72" spans="1:11" ht="12.75" customHeight="1">
      <c r="A72" s="137" t="s">
        <v>366</v>
      </c>
      <c r="B72" s="176"/>
      <c r="C72" s="175" t="s">
        <v>664</v>
      </c>
      <c r="D72" s="177"/>
      <c r="E72" s="179">
        <v>0</v>
      </c>
      <c r="F72" s="179">
        <v>0</v>
      </c>
      <c r="G72" s="179">
        <v>-5166223.75</v>
      </c>
      <c r="H72" s="179">
        <v>0</v>
      </c>
      <c r="I72" s="179">
        <v>0</v>
      </c>
      <c r="J72" s="179">
        <f>E72+F72+G72+H72+I72</f>
        <v>-5166223.75</v>
      </c>
      <c r="K72" s="137"/>
    </row>
    <row r="73" spans="1:11" ht="12.75" customHeight="1">
      <c r="A73" s="137" t="s">
        <v>367</v>
      </c>
      <c r="B73" s="176"/>
      <c r="C73" s="175" t="s">
        <v>368</v>
      </c>
      <c r="D73" s="177"/>
      <c r="E73" s="179">
        <v>0</v>
      </c>
      <c r="F73" s="179">
        <v>0</v>
      </c>
      <c r="G73" s="179">
        <v>0</v>
      </c>
      <c r="H73" s="179">
        <v>0</v>
      </c>
      <c r="I73" s="179">
        <v>0</v>
      </c>
      <c r="J73" s="179">
        <f>E73+F73+G73+H73+I73</f>
        <v>0</v>
      </c>
      <c r="K73" s="137"/>
    </row>
    <row r="74" spans="1:11" ht="12.75" customHeight="1">
      <c r="A74" s="173"/>
      <c r="B74" s="176"/>
      <c r="C74" s="175"/>
      <c r="D74" s="177"/>
      <c r="E74" s="179"/>
      <c r="F74" s="179"/>
      <c r="G74" s="179"/>
      <c r="H74" s="179"/>
      <c r="I74" s="179"/>
      <c r="J74" s="179"/>
      <c r="K74" s="173"/>
    </row>
    <row r="75" spans="1:11" s="226" customFormat="1" ht="12.75" customHeight="1">
      <c r="A75" s="180"/>
      <c r="B75" s="181"/>
      <c r="C75" s="182" t="s">
        <v>409</v>
      </c>
      <c r="D75" s="76"/>
      <c r="E75" s="183"/>
      <c r="F75" s="183"/>
      <c r="G75" s="183"/>
      <c r="H75" s="183"/>
      <c r="I75" s="183"/>
      <c r="J75" s="183"/>
      <c r="K75" s="180"/>
    </row>
    <row r="76" spans="1:11" s="226" customFormat="1" ht="12.75" customHeight="1">
      <c r="A76" s="180" t="s">
        <v>668</v>
      </c>
      <c r="B76" s="181"/>
      <c r="C76" s="182" t="s">
        <v>410</v>
      </c>
      <c r="D76" s="76"/>
      <c r="E76" s="183">
        <f aca="true" t="shared" si="10" ref="E76:J76">E70+E71+E72+E73+E68</f>
        <v>0</v>
      </c>
      <c r="F76" s="183">
        <f t="shared" si="10"/>
        <v>0</v>
      </c>
      <c r="G76" s="183">
        <f t="shared" si="10"/>
        <v>-53677917.47</v>
      </c>
      <c r="H76" s="183">
        <f t="shared" si="10"/>
        <v>0</v>
      </c>
      <c r="I76" s="183">
        <f t="shared" si="10"/>
        <v>0</v>
      </c>
      <c r="J76" s="183">
        <f t="shared" si="10"/>
        <v>-53677917.47</v>
      </c>
      <c r="K76" s="180"/>
    </row>
    <row r="77" spans="1:11" ht="12.75" customHeight="1">
      <c r="A77" s="173"/>
      <c r="B77" s="176"/>
      <c r="C77" s="182"/>
      <c r="D77" s="177"/>
      <c r="E77" s="179"/>
      <c r="F77" s="179"/>
      <c r="G77" s="179"/>
      <c r="H77" s="179"/>
      <c r="I77" s="179"/>
      <c r="J77" s="179"/>
      <c r="K77" s="173"/>
    </row>
    <row r="78" spans="1:11" ht="12.75" customHeight="1">
      <c r="A78" s="184" t="s">
        <v>668</v>
      </c>
      <c r="B78" s="181"/>
      <c r="C78" s="182" t="s">
        <v>444</v>
      </c>
      <c r="D78" s="76"/>
      <c r="E78" s="183">
        <f aca="true" t="shared" si="11" ref="E78:J78">E49+E76</f>
        <v>-2.099999999998545</v>
      </c>
      <c r="F78" s="183">
        <f t="shared" si="11"/>
        <v>0</v>
      </c>
      <c r="G78" s="183">
        <f t="shared" si="11"/>
        <v>21346106.98600003</v>
      </c>
      <c r="H78" s="183">
        <f t="shared" si="11"/>
        <v>0</v>
      </c>
      <c r="I78" s="183">
        <f t="shared" si="11"/>
        <v>0</v>
      </c>
      <c r="J78" s="183">
        <f t="shared" si="11"/>
        <v>21346104.886000007</v>
      </c>
      <c r="K78" s="189"/>
    </row>
    <row r="79" spans="1:11" ht="12.75" customHeight="1">
      <c r="A79" s="173"/>
      <c r="B79" s="176"/>
      <c r="C79" s="175"/>
      <c r="D79" s="177"/>
      <c r="E79" s="179"/>
      <c r="F79" s="179"/>
      <c r="G79" s="179"/>
      <c r="H79" s="179"/>
      <c r="I79" s="179"/>
      <c r="J79" s="179"/>
      <c r="K79" s="173"/>
    </row>
    <row r="80" spans="1:11" s="196" customFormat="1" ht="12.75" hidden="1" outlineLevel="1">
      <c r="A80" s="194" t="s">
        <v>371</v>
      </c>
      <c r="B80" s="195"/>
      <c r="C80" s="195" t="s">
        <v>372</v>
      </c>
      <c r="D80" s="195" t="s">
        <v>373</v>
      </c>
      <c r="E80" s="195">
        <v>2.2</v>
      </c>
      <c r="F80" s="195">
        <v>0</v>
      </c>
      <c r="G80" s="195"/>
      <c r="H80" s="195">
        <v>0</v>
      </c>
      <c r="I80" s="195">
        <v>0</v>
      </c>
      <c r="J80" s="195">
        <f>E80+F80+G80+H80+I80</f>
        <v>2.2</v>
      </c>
      <c r="K80" s="194"/>
    </row>
    <row r="81" spans="1:11" s="227" customFormat="1" ht="12.75" customHeight="1" collapsed="1">
      <c r="A81" s="180" t="s">
        <v>374</v>
      </c>
      <c r="B81" s="181" t="s">
        <v>665</v>
      </c>
      <c r="D81" s="76"/>
      <c r="E81" s="183">
        <v>2.2</v>
      </c>
      <c r="F81" s="183">
        <v>0</v>
      </c>
      <c r="G81" s="183">
        <v>165178356.149</v>
      </c>
      <c r="H81" s="183">
        <v>0</v>
      </c>
      <c r="I81" s="183">
        <v>0</v>
      </c>
      <c r="J81" s="183">
        <f>E81+F81+G81+H81+I81</f>
        <v>165178358.34899998</v>
      </c>
      <c r="K81" s="180"/>
    </row>
    <row r="82" spans="1:11" ht="12.75" customHeight="1">
      <c r="A82" s="180"/>
      <c r="B82" s="176"/>
      <c r="C82" s="182"/>
      <c r="D82" s="76"/>
      <c r="E82" s="183"/>
      <c r="F82" s="183"/>
      <c r="G82" s="183"/>
      <c r="H82" s="183"/>
      <c r="I82" s="183"/>
      <c r="J82" s="183"/>
      <c r="K82" s="180"/>
    </row>
    <row r="83" spans="1:11" s="227" customFormat="1" ht="12.75" customHeight="1" hidden="1">
      <c r="A83" s="173" t="s">
        <v>375</v>
      </c>
      <c r="B83" s="176"/>
      <c r="C83" s="175" t="s">
        <v>376</v>
      </c>
      <c r="D83" s="177"/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f>E83+F83+G83+H83+I83</f>
        <v>0</v>
      </c>
      <c r="K83" s="173"/>
    </row>
    <row r="84" spans="1:11" s="227" customFormat="1" ht="12.75" customHeight="1" hidden="1">
      <c r="A84" s="173" t="s">
        <v>377</v>
      </c>
      <c r="B84" s="176"/>
      <c r="C84" s="175" t="s">
        <v>378</v>
      </c>
      <c r="D84" s="177"/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f>E84+F84+G84+H84+I84</f>
        <v>0</v>
      </c>
      <c r="K84" s="173"/>
    </row>
    <row r="85" spans="1:11" ht="12.75" customHeight="1" hidden="1">
      <c r="A85" s="180"/>
      <c r="B85" s="176"/>
      <c r="C85" s="182"/>
      <c r="D85" s="76"/>
      <c r="E85" s="183"/>
      <c r="F85" s="183"/>
      <c r="G85" s="183"/>
      <c r="H85" s="183"/>
      <c r="I85" s="183"/>
      <c r="J85" s="183"/>
      <c r="K85" s="180"/>
    </row>
    <row r="86" spans="1:11" ht="12.75" customHeight="1" hidden="1">
      <c r="A86" s="180" t="s">
        <v>668</v>
      </c>
      <c r="B86" s="176"/>
      <c r="C86" s="182" t="s">
        <v>379</v>
      </c>
      <c r="D86" s="76"/>
      <c r="E86" s="183">
        <f aca="true" t="shared" si="12" ref="E86:J86">E81-E83-E84</f>
        <v>2.2</v>
      </c>
      <c r="F86" s="183">
        <f t="shared" si="12"/>
        <v>0</v>
      </c>
      <c r="G86" s="183">
        <f t="shared" si="12"/>
        <v>165178356.149</v>
      </c>
      <c r="H86" s="183">
        <f t="shared" si="12"/>
        <v>0</v>
      </c>
      <c r="I86" s="183">
        <f t="shared" si="12"/>
        <v>0</v>
      </c>
      <c r="J86" s="183">
        <f t="shared" si="12"/>
        <v>165178358.34899998</v>
      </c>
      <c r="K86" s="180"/>
    </row>
    <row r="87" spans="1:11" ht="12.75" customHeight="1" hidden="1">
      <c r="A87" s="173"/>
      <c r="B87" s="176"/>
      <c r="C87" s="175"/>
      <c r="D87" s="177"/>
      <c r="E87" s="156"/>
      <c r="F87" s="156"/>
      <c r="G87" s="156"/>
      <c r="H87" s="156"/>
      <c r="I87" s="156"/>
      <c r="J87" s="156"/>
      <c r="K87" s="173"/>
    </row>
    <row r="88" spans="1:11" ht="12.75" customHeight="1">
      <c r="A88" s="180" t="s">
        <v>668</v>
      </c>
      <c r="B88" s="181" t="s">
        <v>732</v>
      </c>
      <c r="C88" s="219"/>
      <c r="D88" s="76"/>
      <c r="E88" s="192">
        <v>0</v>
      </c>
      <c r="F88" s="192">
        <f>F78+F86</f>
        <v>0</v>
      </c>
      <c r="G88" s="192">
        <f>G78+G86</f>
        <v>186524463.13500002</v>
      </c>
      <c r="H88" s="192">
        <f>H78+H86</f>
        <v>0</v>
      </c>
      <c r="I88" s="192">
        <f>I78+I86</f>
        <v>0</v>
      </c>
      <c r="J88" s="192">
        <f>J78+J86</f>
        <v>186524463.23499998</v>
      </c>
      <c r="K88" s="180"/>
    </row>
    <row r="89" spans="5:10" ht="12.75">
      <c r="E89" s="136"/>
      <c r="F89" s="136"/>
      <c r="G89" s="136"/>
      <c r="H89" s="136"/>
      <c r="I89" s="136"/>
      <c r="J89" s="136"/>
    </row>
    <row r="90" spans="5:10" ht="12.75">
      <c r="E90" s="136"/>
      <c r="F90" s="136"/>
      <c r="G90" s="136"/>
      <c r="H90" s="136"/>
      <c r="I90" s="136"/>
      <c r="J90" s="136"/>
    </row>
    <row r="91" spans="5:10" ht="12.75">
      <c r="E91" s="136"/>
      <c r="F91" s="136"/>
      <c r="G91" s="136"/>
      <c r="H91" s="136"/>
      <c r="I91" s="136"/>
      <c r="J91" s="136"/>
    </row>
    <row r="92" spans="5:10" ht="12.75">
      <c r="E92" s="136"/>
      <c r="F92" s="136"/>
      <c r="G92" s="136"/>
      <c r="H92" s="136"/>
      <c r="I92" s="136"/>
      <c r="J92" s="136"/>
    </row>
    <row r="93" spans="5:10" ht="12.75">
      <c r="E93" s="136"/>
      <c r="F93" s="136"/>
      <c r="G93" s="136"/>
      <c r="H93" s="136"/>
      <c r="I93" s="136"/>
      <c r="J93" s="136"/>
    </row>
    <row r="94" spans="5:10" ht="12.75">
      <c r="E94" s="136"/>
      <c r="F94" s="136"/>
      <c r="G94" s="136"/>
      <c r="H94" s="136"/>
      <c r="I94" s="136"/>
      <c r="J94" s="136"/>
    </row>
    <row r="95" spans="5:10" ht="12.75">
      <c r="E95" s="136"/>
      <c r="F95" s="136"/>
      <c r="G95" s="136"/>
      <c r="H95" s="136"/>
      <c r="I95" s="136"/>
      <c r="J95" s="136"/>
    </row>
    <row r="96" spans="5:10" ht="12.75">
      <c r="E96" s="136"/>
      <c r="F96" s="136"/>
      <c r="G96" s="136"/>
      <c r="H96" s="136"/>
      <c r="I96" s="136"/>
      <c r="J96" s="136"/>
    </row>
    <row r="97" spans="5:10" ht="12.75">
      <c r="E97" s="136"/>
      <c r="F97" s="136"/>
      <c r="G97" s="136"/>
      <c r="H97" s="136"/>
      <c r="I97" s="136"/>
      <c r="J97" s="136"/>
    </row>
    <row r="98" spans="5:10" ht="12.75">
      <c r="E98" s="136"/>
      <c r="F98" s="136"/>
      <c r="G98" s="136"/>
      <c r="H98" s="136"/>
      <c r="I98" s="136"/>
      <c r="J98" s="136"/>
    </row>
    <row r="99" spans="5:10" ht="12.75">
      <c r="E99" s="136"/>
      <c r="F99" s="136"/>
      <c r="G99" s="136"/>
      <c r="H99" s="136"/>
      <c r="I99" s="136"/>
      <c r="J99" s="136"/>
    </row>
    <row r="100" spans="5:10" ht="12.75">
      <c r="E100" s="136"/>
      <c r="F100" s="136"/>
      <c r="G100" s="136"/>
      <c r="H100" s="136"/>
      <c r="I100" s="136"/>
      <c r="J100" s="136"/>
    </row>
    <row r="101" spans="5:10" ht="12.75">
      <c r="E101" s="136"/>
      <c r="F101" s="136"/>
      <c r="G101" s="136"/>
      <c r="H101" s="136"/>
      <c r="I101" s="136"/>
      <c r="J101" s="136"/>
    </row>
    <row r="102" spans="5:10" ht="12.75">
      <c r="E102" s="136"/>
      <c r="F102" s="136"/>
      <c r="G102" s="136"/>
      <c r="H102" s="136"/>
      <c r="I102" s="136"/>
      <c r="J102" s="136"/>
    </row>
    <row r="103" spans="5:10" ht="12.75">
      <c r="E103" s="136"/>
      <c r="F103" s="136"/>
      <c r="G103" s="136"/>
      <c r="H103" s="136"/>
      <c r="I103" s="136"/>
      <c r="J103" s="136"/>
    </row>
    <row r="104" spans="5:10" ht="12.75">
      <c r="E104" s="136"/>
      <c r="F104" s="136"/>
      <c r="G104" s="136"/>
      <c r="H104" s="136"/>
      <c r="I104" s="136"/>
      <c r="J104" s="136"/>
    </row>
    <row r="105" spans="5:10" ht="12.75">
      <c r="E105" s="136"/>
      <c r="F105" s="136"/>
      <c r="G105" s="136"/>
      <c r="H105" s="136"/>
      <c r="I105" s="136"/>
      <c r="J105" s="136"/>
    </row>
    <row r="106" spans="5:10" ht="12.75">
      <c r="E106" s="136"/>
      <c r="F106" s="136"/>
      <c r="G106" s="136"/>
      <c r="H106" s="136"/>
      <c r="I106" s="136"/>
      <c r="J106" s="136"/>
    </row>
    <row r="107" spans="5:10" ht="12.75">
      <c r="E107" s="136"/>
      <c r="F107" s="136"/>
      <c r="G107" s="136"/>
      <c r="H107" s="136"/>
      <c r="I107" s="136"/>
      <c r="J107" s="136"/>
    </row>
    <row r="108" spans="5:10" ht="12.75">
      <c r="E108" s="136"/>
      <c r="F108" s="136"/>
      <c r="G108" s="136"/>
      <c r="H108" s="136"/>
      <c r="I108" s="136"/>
      <c r="J108" s="136"/>
    </row>
    <row r="109" spans="5:10" ht="12.75">
      <c r="E109" s="136"/>
      <c r="F109" s="136"/>
      <c r="G109" s="136"/>
      <c r="H109" s="136"/>
      <c r="I109" s="136"/>
      <c r="J109" s="136"/>
    </row>
    <row r="110" spans="5:10" ht="12.75">
      <c r="E110" s="136"/>
      <c r="F110" s="136"/>
      <c r="G110" s="136"/>
      <c r="H110" s="136"/>
      <c r="I110" s="136"/>
      <c r="J110" s="136"/>
    </row>
    <row r="111" spans="5:10" ht="12.75">
      <c r="E111" s="136"/>
      <c r="F111" s="136"/>
      <c r="G111" s="136"/>
      <c r="H111" s="136"/>
      <c r="I111" s="136"/>
      <c r="J111" s="136"/>
    </row>
    <row r="112" spans="5:10" ht="12.75">
      <c r="E112" s="136"/>
      <c r="F112" s="136"/>
      <c r="G112" s="136"/>
      <c r="H112" s="136"/>
      <c r="I112" s="136"/>
      <c r="J112" s="136"/>
    </row>
    <row r="113" spans="5:10" ht="12.75">
      <c r="E113" s="136"/>
      <c r="F113" s="136"/>
      <c r="G113" s="136"/>
      <c r="H113" s="136"/>
      <c r="I113" s="136"/>
      <c r="J113" s="136"/>
    </row>
    <row r="114" spans="5:10" ht="12.75">
      <c r="E114" s="136"/>
      <c r="F114" s="136"/>
      <c r="G114" s="136"/>
      <c r="H114" s="136"/>
      <c r="I114" s="136"/>
      <c r="J114" s="136"/>
    </row>
    <row r="115" spans="5:10" ht="12.75">
      <c r="E115" s="136"/>
      <c r="F115" s="136"/>
      <c r="G115" s="136"/>
      <c r="H115" s="136"/>
      <c r="I115" s="136"/>
      <c r="J115" s="136"/>
    </row>
    <row r="116" spans="5:10" ht="12.75">
      <c r="E116" s="136"/>
      <c r="F116" s="136"/>
      <c r="G116" s="136"/>
      <c r="H116" s="136"/>
      <c r="I116" s="136"/>
      <c r="J116" s="136"/>
    </row>
    <row r="117" spans="5:10" ht="12.75">
      <c r="E117" s="136"/>
      <c r="F117" s="136"/>
      <c r="G117" s="136"/>
      <c r="H117" s="136"/>
      <c r="I117" s="136"/>
      <c r="J117" s="136"/>
    </row>
    <row r="118" spans="5:10" ht="12.75">
      <c r="E118" s="136"/>
      <c r="F118" s="136"/>
      <c r="G118" s="136"/>
      <c r="H118" s="136"/>
      <c r="I118" s="136"/>
      <c r="J118" s="136"/>
    </row>
    <row r="119" spans="5:10" ht="12.75">
      <c r="E119" s="136"/>
      <c r="F119" s="136"/>
      <c r="G119" s="136"/>
      <c r="H119" s="136"/>
      <c r="I119" s="136"/>
      <c r="J119" s="136"/>
    </row>
    <row r="120" spans="5:10" ht="12.75">
      <c r="E120" s="136"/>
      <c r="F120" s="136"/>
      <c r="G120" s="136"/>
      <c r="H120" s="136"/>
      <c r="I120" s="136"/>
      <c r="J120" s="136"/>
    </row>
    <row r="121" spans="5:10" ht="12.75">
      <c r="E121" s="136"/>
      <c r="F121" s="136"/>
      <c r="G121" s="136"/>
      <c r="H121" s="136"/>
      <c r="I121" s="136"/>
      <c r="J121" s="136"/>
    </row>
    <row r="122" spans="5:10" ht="12.75">
      <c r="E122" s="136"/>
      <c r="F122" s="136"/>
      <c r="G122" s="136"/>
      <c r="H122" s="136"/>
      <c r="I122" s="136"/>
      <c r="J122" s="136"/>
    </row>
    <row r="123" spans="5:10" ht="12.75">
      <c r="E123" s="136"/>
      <c r="F123" s="136"/>
      <c r="G123" s="136"/>
      <c r="H123" s="136"/>
      <c r="I123" s="136"/>
      <c r="J123" s="136"/>
    </row>
    <row r="124" spans="5:10" ht="12.75">
      <c r="E124" s="136"/>
      <c r="F124" s="136"/>
      <c r="G124" s="136"/>
      <c r="H124" s="136"/>
      <c r="I124" s="136"/>
      <c r="J124" s="136"/>
    </row>
    <row r="125" spans="5:10" ht="12.75">
      <c r="E125" s="136"/>
      <c r="F125" s="136"/>
      <c r="G125" s="136"/>
      <c r="H125" s="136"/>
      <c r="I125" s="136"/>
      <c r="J125" s="136"/>
    </row>
    <row r="126" spans="5:10" ht="12.75">
      <c r="E126" s="136"/>
      <c r="F126" s="136"/>
      <c r="G126" s="136"/>
      <c r="H126" s="136"/>
      <c r="I126" s="136"/>
      <c r="J126" s="136"/>
    </row>
    <row r="127" spans="5:10" ht="12.75">
      <c r="E127" s="136"/>
      <c r="F127" s="136"/>
      <c r="G127" s="136"/>
      <c r="H127" s="136"/>
      <c r="I127" s="136"/>
      <c r="J127" s="136"/>
    </row>
    <row r="128" spans="5:10" ht="12.75">
      <c r="E128" s="136"/>
      <c r="F128" s="136"/>
      <c r="G128" s="136"/>
      <c r="H128" s="136"/>
      <c r="I128" s="136"/>
      <c r="J128" s="136"/>
    </row>
    <row r="129" spans="5:10" ht="12.75">
      <c r="E129" s="136"/>
      <c r="F129" s="136"/>
      <c r="G129" s="136"/>
      <c r="H129" s="136"/>
      <c r="I129" s="136"/>
      <c r="J129" s="136"/>
    </row>
    <row r="130" spans="5:10" ht="12.75">
      <c r="E130" s="136"/>
      <c r="F130" s="136"/>
      <c r="G130" s="136"/>
      <c r="H130" s="136"/>
      <c r="I130" s="136"/>
      <c r="J130" s="136"/>
    </row>
    <row r="131" spans="5:10" ht="12.75">
      <c r="E131" s="136"/>
      <c r="F131" s="136"/>
      <c r="G131" s="136"/>
      <c r="H131" s="136"/>
      <c r="I131" s="136"/>
      <c r="J131" s="136"/>
    </row>
    <row r="132" spans="5:10" ht="12.75">
      <c r="E132" s="136"/>
      <c r="F132" s="136"/>
      <c r="G132" s="136"/>
      <c r="H132" s="136"/>
      <c r="I132" s="136"/>
      <c r="J132" s="136"/>
    </row>
    <row r="133" spans="5:10" ht="12.75">
      <c r="E133" s="136"/>
      <c r="F133" s="136"/>
      <c r="G133" s="136"/>
      <c r="H133" s="136"/>
      <c r="I133" s="136"/>
      <c r="J133" s="136"/>
    </row>
    <row r="134" spans="5:10" ht="12.75">
      <c r="E134" s="136"/>
      <c r="F134" s="136"/>
      <c r="G134" s="136"/>
      <c r="H134" s="136"/>
      <c r="I134" s="136"/>
      <c r="J134" s="136"/>
    </row>
    <row r="135" spans="5:10" ht="12.75">
      <c r="E135" s="136"/>
      <c r="F135" s="136"/>
      <c r="G135" s="136"/>
      <c r="H135" s="136"/>
      <c r="I135" s="136"/>
      <c r="J135" s="136"/>
    </row>
    <row r="136" spans="5:10" ht="12.75">
      <c r="E136" s="136"/>
      <c r="F136" s="136"/>
      <c r="G136" s="136"/>
      <c r="H136" s="136"/>
      <c r="I136" s="136"/>
      <c r="J136" s="136"/>
    </row>
    <row r="137" spans="5:10" ht="12.75">
      <c r="E137" s="136"/>
      <c r="F137" s="136"/>
      <c r="G137" s="136"/>
      <c r="H137" s="136"/>
      <c r="I137" s="136"/>
      <c r="J137" s="136"/>
    </row>
    <row r="138" spans="5:10" ht="12.75">
      <c r="E138" s="136"/>
      <c r="F138" s="136"/>
      <c r="G138" s="136"/>
      <c r="H138" s="136"/>
      <c r="I138" s="136"/>
      <c r="J138" s="136"/>
    </row>
    <row r="139" spans="5:10" ht="12.75">
      <c r="E139" s="136"/>
      <c r="F139" s="136"/>
      <c r="G139" s="136"/>
      <c r="H139" s="136"/>
      <c r="I139" s="136"/>
      <c r="J139" s="136"/>
    </row>
    <row r="140" spans="5:10" ht="12.75">
      <c r="E140" s="136"/>
      <c r="F140" s="136"/>
      <c r="G140" s="136"/>
      <c r="H140" s="136"/>
      <c r="I140" s="136"/>
      <c r="J140" s="136"/>
    </row>
    <row r="141" spans="5:10" ht="12.75">
      <c r="E141" s="136"/>
      <c r="F141" s="136"/>
      <c r="G141" s="136"/>
      <c r="H141" s="136"/>
      <c r="I141" s="136"/>
      <c r="J141" s="136"/>
    </row>
    <row r="142" spans="5:10" ht="12.75">
      <c r="E142" s="136"/>
      <c r="F142" s="136"/>
      <c r="G142" s="136"/>
      <c r="H142" s="136"/>
      <c r="I142" s="136"/>
      <c r="J142" s="136"/>
    </row>
    <row r="143" spans="5:10" ht="12.75">
      <c r="E143" s="136"/>
      <c r="F143" s="136"/>
      <c r="G143" s="136"/>
      <c r="H143" s="136"/>
      <c r="I143" s="136"/>
      <c r="J143" s="136"/>
    </row>
    <row r="144" spans="5:10" ht="12.75">
      <c r="E144" s="136"/>
      <c r="F144" s="136"/>
      <c r="G144" s="136"/>
      <c r="H144" s="136"/>
      <c r="I144" s="136"/>
      <c r="J144" s="136"/>
    </row>
    <row r="145" spans="5:10" ht="12.75">
      <c r="E145" s="136"/>
      <c r="F145" s="136"/>
      <c r="G145" s="136"/>
      <c r="H145" s="136"/>
      <c r="I145" s="136"/>
      <c r="J145" s="136"/>
    </row>
    <row r="146" spans="5:10" ht="12.75">
      <c r="E146" s="136"/>
      <c r="F146" s="136"/>
      <c r="G146" s="136"/>
      <c r="H146" s="136"/>
      <c r="I146" s="136"/>
      <c r="J146" s="136"/>
    </row>
    <row r="147" spans="5:10" ht="12.75">
      <c r="E147" s="136"/>
      <c r="F147" s="136"/>
      <c r="G147" s="136"/>
      <c r="H147" s="136"/>
      <c r="I147" s="136"/>
      <c r="J147" s="136"/>
    </row>
    <row r="148" spans="5:10" ht="12.75">
      <c r="E148" s="136"/>
      <c r="F148" s="136"/>
      <c r="G148" s="136"/>
      <c r="H148" s="136"/>
      <c r="I148" s="136"/>
      <c r="J148" s="136"/>
    </row>
    <row r="149" spans="5:10" ht="12.75">
      <c r="E149" s="136"/>
      <c r="F149" s="136"/>
      <c r="G149" s="136"/>
      <c r="H149" s="136"/>
      <c r="I149" s="136"/>
      <c r="J149" s="136"/>
    </row>
    <row r="150" spans="5:10" ht="12.75">
      <c r="E150" s="136"/>
      <c r="F150" s="136"/>
      <c r="G150" s="136"/>
      <c r="H150" s="136"/>
      <c r="I150" s="136"/>
      <c r="J150" s="136"/>
    </row>
    <row r="151" spans="5:10" ht="12.75">
      <c r="E151" s="136"/>
      <c r="F151" s="136"/>
      <c r="G151" s="136"/>
      <c r="H151" s="136"/>
      <c r="I151" s="136"/>
      <c r="J151" s="136"/>
    </row>
    <row r="152" spans="5:10" ht="12.75">
      <c r="E152" s="136"/>
      <c r="F152" s="136"/>
      <c r="G152" s="136"/>
      <c r="H152" s="136"/>
      <c r="I152" s="136"/>
      <c r="J152" s="136"/>
    </row>
    <row r="153" spans="5:10" ht="12.75">
      <c r="E153" s="136"/>
      <c r="F153" s="136"/>
      <c r="G153" s="136"/>
      <c r="H153" s="136"/>
      <c r="I153" s="136"/>
      <c r="J153" s="136"/>
    </row>
    <row r="154" spans="5:10" ht="12.75">
      <c r="E154" s="136"/>
      <c r="F154" s="136"/>
      <c r="G154" s="136"/>
      <c r="H154" s="136"/>
      <c r="I154" s="136"/>
      <c r="J154" s="136"/>
    </row>
    <row r="155" spans="5:10" ht="12.75">
      <c r="E155" s="136"/>
      <c r="F155" s="136"/>
      <c r="G155" s="136"/>
      <c r="H155" s="136"/>
      <c r="I155" s="136"/>
      <c r="J155" s="136"/>
    </row>
    <row r="156" spans="5:10" ht="12.75">
      <c r="E156" s="136"/>
      <c r="F156" s="136"/>
      <c r="G156" s="136"/>
      <c r="H156" s="136"/>
      <c r="I156" s="136"/>
      <c r="J156" s="136"/>
    </row>
    <row r="157" spans="5:10" ht="12.75">
      <c r="E157" s="136"/>
      <c r="F157" s="136"/>
      <c r="G157" s="136"/>
      <c r="H157" s="136"/>
      <c r="I157" s="136"/>
      <c r="J157" s="136"/>
    </row>
    <row r="158" spans="5:10" ht="12.75">
      <c r="E158" s="136"/>
      <c r="F158" s="136"/>
      <c r="G158" s="136"/>
      <c r="H158" s="136"/>
      <c r="I158" s="136"/>
      <c r="J158" s="136"/>
    </row>
    <row r="159" spans="5:10" ht="12.75">
      <c r="E159" s="136"/>
      <c r="F159" s="136"/>
      <c r="G159" s="136"/>
      <c r="H159" s="136"/>
      <c r="I159" s="136"/>
      <c r="J159" s="136"/>
    </row>
    <row r="160" spans="5:10" ht="12.75">
      <c r="E160" s="136"/>
      <c r="F160" s="136"/>
      <c r="G160" s="136"/>
      <c r="H160" s="136"/>
      <c r="I160" s="136"/>
      <c r="J160" s="136"/>
    </row>
    <row r="161" spans="5:10" ht="12.75">
      <c r="E161" s="136"/>
      <c r="F161" s="136"/>
      <c r="G161" s="136"/>
      <c r="H161" s="136"/>
      <c r="I161" s="136"/>
      <c r="J161" s="136"/>
    </row>
    <row r="162" spans="5:10" ht="12.75">
      <c r="E162" s="136"/>
      <c r="F162" s="136"/>
      <c r="G162" s="136"/>
      <c r="H162" s="136"/>
      <c r="I162" s="136"/>
      <c r="J162" s="136"/>
    </row>
    <row r="163" spans="5:10" ht="12.75">
      <c r="E163" s="136"/>
      <c r="F163" s="136"/>
      <c r="G163" s="136"/>
      <c r="H163" s="136"/>
      <c r="I163" s="136"/>
      <c r="J163" s="136"/>
    </row>
    <row r="164" spans="5:10" ht="12.75">
      <c r="E164" s="136"/>
      <c r="F164" s="136"/>
      <c r="G164" s="136"/>
      <c r="H164" s="136"/>
      <c r="I164" s="136"/>
      <c r="J164" s="136"/>
    </row>
    <row r="165" spans="5:10" ht="12.75">
      <c r="E165" s="136"/>
      <c r="F165" s="136"/>
      <c r="G165" s="136"/>
      <c r="H165" s="136"/>
      <c r="I165" s="136"/>
      <c r="J165" s="136"/>
    </row>
    <row r="166" spans="5:10" ht="12.75">
      <c r="E166" s="136"/>
      <c r="F166" s="136"/>
      <c r="G166" s="136"/>
      <c r="H166" s="136"/>
      <c r="I166" s="136"/>
      <c r="J166" s="136"/>
    </row>
    <row r="167" spans="5:10" ht="12.75">
      <c r="E167" s="136"/>
      <c r="F167" s="136"/>
      <c r="G167" s="136"/>
      <c r="H167" s="136"/>
      <c r="I167" s="136"/>
      <c r="J167" s="136"/>
    </row>
    <row r="168" spans="5:10" ht="12.75">
      <c r="E168" s="136"/>
      <c r="F168" s="136"/>
      <c r="G168" s="136"/>
      <c r="H168" s="136"/>
      <c r="I168" s="136"/>
      <c r="J168" s="136"/>
    </row>
    <row r="169" spans="5:10" ht="12.75">
      <c r="E169" s="136"/>
      <c r="F169" s="136"/>
      <c r="G169" s="136"/>
      <c r="H169" s="136"/>
      <c r="I169" s="136"/>
      <c r="J169" s="136"/>
    </row>
    <row r="170" spans="5:10" ht="12.75">
      <c r="E170" s="136"/>
      <c r="F170" s="136"/>
      <c r="G170" s="136"/>
      <c r="H170" s="136"/>
      <c r="I170" s="136"/>
      <c r="J170" s="136"/>
    </row>
    <row r="171" spans="5:10" ht="12.75">
      <c r="E171" s="136"/>
      <c r="F171" s="136"/>
      <c r="G171" s="136"/>
      <c r="H171" s="136"/>
      <c r="I171" s="136"/>
      <c r="J171" s="136"/>
    </row>
    <row r="172" spans="5:10" ht="12.75">
      <c r="E172" s="136"/>
      <c r="F172" s="136"/>
      <c r="G172" s="136"/>
      <c r="H172" s="136"/>
      <c r="I172" s="136"/>
      <c r="J172" s="136"/>
    </row>
    <row r="173" spans="5:10" ht="12.75">
      <c r="E173" s="136"/>
      <c r="F173" s="136"/>
      <c r="G173" s="136"/>
      <c r="H173" s="136"/>
      <c r="I173" s="136"/>
      <c r="J173" s="136"/>
    </row>
    <row r="174" spans="5:10" ht="12.75">
      <c r="E174" s="136"/>
      <c r="F174" s="136"/>
      <c r="G174" s="136"/>
      <c r="H174" s="136"/>
      <c r="I174" s="136"/>
      <c r="J174" s="136"/>
    </row>
    <row r="175" spans="5:10" ht="12.75">
      <c r="E175" s="136"/>
      <c r="F175" s="136"/>
      <c r="G175" s="136"/>
      <c r="H175" s="136"/>
      <c r="I175" s="136"/>
      <c r="J175" s="136"/>
    </row>
    <row r="176" spans="5:10" ht="12.75">
      <c r="E176" s="136"/>
      <c r="F176" s="136"/>
      <c r="G176" s="136"/>
      <c r="H176" s="136"/>
      <c r="I176" s="136"/>
      <c r="J176" s="136"/>
    </row>
    <row r="177" spans="5:10" ht="12.75">
      <c r="E177" s="136"/>
      <c r="F177" s="136"/>
      <c r="G177" s="136"/>
      <c r="H177" s="136"/>
      <c r="I177" s="136"/>
      <c r="J177" s="136"/>
    </row>
    <row r="178" spans="5:10" ht="12.75">
      <c r="E178" s="136"/>
      <c r="F178" s="136"/>
      <c r="G178" s="136"/>
      <c r="H178" s="136"/>
      <c r="I178" s="136"/>
      <c r="J178" s="136"/>
    </row>
    <row r="179" spans="5:10" ht="12.75">
      <c r="E179" s="136"/>
      <c r="F179" s="136"/>
      <c r="G179" s="136"/>
      <c r="H179" s="136"/>
      <c r="I179" s="136"/>
      <c r="J179" s="136"/>
    </row>
    <row r="180" spans="5:10" ht="12.75">
      <c r="E180" s="136"/>
      <c r="F180" s="136"/>
      <c r="G180" s="136"/>
      <c r="H180" s="136"/>
      <c r="I180" s="136"/>
      <c r="J180" s="136"/>
    </row>
    <row r="181" spans="5:10" ht="12.75">
      <c r="E181" s="136"/>
      <c r="F181" s="136"/>
      <c r="G181" s="136"/>
      <c r="H181" s="136"/>
      <c r="I181" s="136"/>
      <c r="J181" s="136"/>
    </row>
    <row r="182" spans="5:10" ht="12.75">
      <c r="E182" s="136"/>
      <c r="F182" s="136"/>
      <c r="G182" s="136"/>
      <c r="H182" s="136"/>
      <c r="I182" s="136"/>
      <c r="J182" s="136"/>
    </row>
    <row r="183" spans="5:10" ht="12.75">
      <c r="E183" s="136"/>
      <c r="F183" s="136"/>
      <c r="G183" s="136"/>
      <c r="H183" s="136"/>
      <c r="I183" s="136"/>
      <c r="J183" s="136"/>
    </row>
    <row r="184" spans="5:10" ht="12.75">
      <c r="E184" s="136"/>
      <c r="F184" s="136"/>
      <c r="G184" s="136"/>
      <c r="H184" s="136"/>
      <c r="I184" s="136"/>
      <c r="J184" s="136"/>
    </row>
    <row r="185" spans="5:10" ht="12.75">
      <c r="E185" s="136"/>
      <c r="F185" s="136"/>
      <c r="G185" s="136"/>
      <c r="H185" s="136"/>
      <c r="I185" s="136"/>
      <c r="J185" s="136"/>
    </row>
    <row r="186" spans="5:10" ht="12.75">
      <c r="E186" s="136"/>
      <c r="F186" s="136"/>
      <c r="G186" s="136"/>
      <c r="H186" s="136"/>
      <c r="I186" s="136"/>
      <c r="J186" s="136"/>
    </row>
    <row r="187" spans="5:10" ht="12.75">
      <c r="E187" s="136"/>
      <c r="F187" s="136"/>
      <c r="G187" s="136"/>
      <c r="H187" s="136"/>
      <c r="I187" s="136"/>
      <c r="J187" s="136"/>
    </row>
    <row r="188" spans="5:10" ht="12.75">
      <c r="E188" s="136"/>
      <c r="F188" s="136"/>
      <c r="G188" s="136"/>
      <c r="H188" s="136"/>
      <c r="I188" s="136"/>
      <c r="J188" s="136"/>
    </row>
    <row r="189" spans="5:10" ht="12.75">
      <c r="E189" s="136"/>
      <c r="F189" s="136"/>
      <c r="G189" s="136"/>
      <c r="H189" s="136"/>
      <c r="I189" s="136"/>
      <c r="J189" s="136"/>
    </row>
    <row r="190" spans="5:10" ht="12.75">
      <c r="E190" s="136"/>
      <c r="F190" s="136"/>
      <c r="G190" s="136"/>
      <c r="H190" s="136"/>
      <c r="I190" s="136"/>
      <c r="J190" s="136"/>
    </row>
    <row r="191" spans="5:10" ht="12.75">
      <c r="E191" s="136"/>
      <c r="F191" s="136"/>
      <c r="G191" s="136"/>
      <c r="H191" s="136"/>
      <c r="I191" s="136"/>
      <c r="J191" s="136"/>
    </row>
    <row r="192" spans="5:10" ht="12.75">
      <c r="E192" s="136"/>
      <c r="F192" s="136"/>
      <c r="G192" s="136"/>
      <c r="H192" s="136"/>
      <c r="I192" s="136"/>
      <c r="J192" s="136"/>
    </row>
    <row r="193" spans="5:10" ht="12.75">
      <c r="E193" s="136"/>
      <c r="F193" s="136"/>
      <c r="G193" s="136"/>
      <c r="H193" s="136"/>
      <c r="I193" s="136"/>
      <c r="J193" s="136"/>
    </row>
    <row r="194" spans="5:10" ht="12.75">
      <c r="E194" s="136"/>
      <c r="F194" s="136"/>
      <c r="G194" s="136"/>
      <c r="H194" s="136"/>
      <c r="I194" s="136"/>
      <c r="J194" s="136"/>
    </row>
    <row r="195" spans="5:10" ht="12.75">
      <c r="E195" s="136"/>
      <c r="F195" s="136"/>
      <c r="G195" s="136"/>
      <c r="H195" s="136"/>
      <c r="I195" s="136"/>
      <c r="J195" s="136"/>
    </row>
    <row r="196" spans="5:10" ht="12.75">
      <c r="E196" s="136"/>
      <c r="F196" s="136"/>
      <c r="G196" s="136"/>
      <c r="H196" s="136"/>
      <c r="I196" s="136"/>
      <c r="J196" s="136"/>
    </row>
    <row r="197" spans="5:10" ht="12.75">
      <c r="E197" s="136"/>
      <c r="F197" s="136"/>
      <c r="G197" s="136"/>
      <c r="H197" s="136"/>
      <c r="I197" s="136"/>
      <c r="J197" s="136"/>
    </row>
    <row r="198" spans="5:10" ht="12.75">
      <c r="E198" s="136"/>
      <c r="F198" s="136"/>
      <c r="G198" s="136"/>
      <c r="H198" s="136"/>
      <c r="I198" s="136"/>
      <c r="J198" s="136"/>
    </row>
    <row r="199" spans="5:10" ht="12.75">
      <c r="E199" s="136"/>
      <c r="F199" s="136"/>
      <c r="G199" s="136"/>
      <c r="H199" s="136"/>
      <c r="I199" s="136"/>
      <c r="J199" s="136"/>
    </row>
    <row r="200" spans="5:10" ht="12.75">
      <c r="E200" s="136"/>
      <c r="F200" s="136"/>
      <c r="G200" s="136"/>
      <c r="H200" s="136"/>
      <c r="I200" s="136"/>
      <c r="J200" s="136"/>
    </row>
    <row r="201" spans="5:10" ht="12.75">
      <c r="E201" s="136"/>
      <c r="F201" s="136"/>
      <c r="G201" s="136"/>
      <c r="H201" s="136"/>
      <c r="I201" s="136"/>
      <c r="J201" s="136"/>
    </row>
    <row r="202" spans="5:10" ht="12.75">
      <c r="E202" s="136"/>
      <c r="F202" s="136"/>
      <c r="G202" s="136"/>
      <c r="H202" s="136"/>
      <c r="I202" s="136"/>
      <c r="J202" s="136"/>
    </row>
    <row r="203" spans="5:10" ht="12.75">
      <c r="E203" s="136"/>
      <c r="F203" s="136"/>
      <c r="G203" s="136"/>
      <c r="H203" s="136"/>
      <c r="I203" s="136"/>
      <c r="J203" s="136"/>
    </row>
    <row r="204" spans="5:10" ht="12.75">
      <c r="E204" s="136"/>
      <c r="F204" s="136"/>
      <c r="G204" s="136"/>
      <c r="H204" s="136"/>
      <c r="I204" s="136"/>
      <c r="J204" s="136"/>
    </row>
    <row r="205" spans="5:10" ht="12.75">
      <c r="E205" s="136"/>
      <c r="F205" s="136"/>
      <c r="G205" s="136"/>
      <c r="H205" s="136"/>
      <c r="I205" s="136"/>
      <c r="J205" s="136"/>
    </row>
    <row r="206" spans="5:10" ht="12.75">
      <c r="E206" s="136"/>
      <c r="F206" s="136"/>
      <c r="G206" s="136"/>
      <c r="H206" s="136"/>
      <c r="I206" s="136"/>
      <c r="J206" s="136"/>
    </row>
    <row r="207" spans="5:10" ht="12.75">
      <c r="E207" s="136"/>
      <c r="F207" s="136"/>
      <c r="G207" s="136"/>
      <c r="H207" s="136"/>
      <c r="I207" s="136"/>
      <c r="J207" s="136"/>
    </row>
    <row r="208" spans="5:10" ht="12.75">
      <c r="E208" s="136"/>
      <c r="F208" s="136"/>
      <c r="G208" s="136"/>
      <c r="H208" s="136"/>
      <c r="I208" s="136"/>
      <c r="J208" s="136"/>
    </row>
    <row r="209" spans="5:10" ht="12.75">
      <c r="E209" s="136"/>
      <c r="F209" s="136"/>
      <c r="G209" s="136"/>
      <c r="H209" s="136"/>
      <c r="I209" s="136"/>
      <c r="J209" s="136"/>
    </row>
    <row r="210" spans="5:10" ht="12.75">
      <c r="E210" s="136"/>
      <c r="F210" s="136"/>
      <c r="G210" s="136"/>
      <c r="H210" s="136"/>
      <c r="I210" s="136"/>
      <c r="J210" s="136"/>
    </row>
    <row r="211" spans="5:10" ht="12.75">
      <c r="E211" s="136"/>
      <c r="F211" s="136"/>
      <c r="G211" s="136"/>
      <c r="H211" s="136"/>
      <c r="I211" s="136"/>
      <c r="J211" s="136"/>
    </row>
    <row r="212" spans="5:10" ht="12.75">
      <c r="E212" s="136"/>
      <c r="F212" s="136"/>
      <c r="G212" s="136"/>
      <c r="H212" s="136"/>
      <c r="I212" s="136"/>
      <c r="J212" s="136"/>
    </row>
    <row r="213" spans="5:10" ht="12.75">
      <c r="E213" s="136"/>
      <c r="F213" s="136"/>
      <c r="G213" s="136"/>
      <c r="H213" s="136"/>
      <c r="I213" s="136"/>
      <c r="J213" s="136"/>
    </row>
    <row r="214" spans="5:10" ht="12.75">
      <c r="E214" s="136"/>
      <c r="F214" s="136"/>
      <c r="G214" s="136"/>
      <c r="H214" s="136"/>
      <c r="I214" s="136"/>
      <c r="J214" s="136"/>
    </row>
    <row r="215" spans="5:10" ht="12.75">
      <c r="E215" s="136"/>
      <c r="F215" s="136"/>
      <c r="G215" s="136"/>
      <c r="H215" s="136"/>
      <c r="I215" s="136"/>
      <c r="J215" s="136"/>
    </row>
    <row r="216" spans="5:10" ht="12.75">
      <c r="E216" s="136"/>
      <c r="F216" s="136"/>
      <c r="G216" s="136"/>
      <c r="H216" s="136"/>
      <c r="I216" s="136"/>
      <c r="J216" s="136"/>
    </row>
    <row r="217" spans="5:10" ht="12.75">
      <c r="E217" s="136"/>
      <c r="F217" s="136"/>
      <c r="G217" s="136"/>
      <c r="H217" s="136"/>
      <c r="I217" s="136"/>
      <c r="J217" s="136"/>
    </row>
    <row r="218" spans="5:10" ht="12.75">
      <c r="E218" s="136"/>
      <c r="F218" s="136"/>
      <c r="G218" s="136"/>
      <c r="H218" s="136"/>
      <c r="I218" s="136"/>
      <c r="J218" s="136"/>
    </row>
    <row r="219" spans="5:10" ht="12.75">
      <c r="E219" s="136"/>
      <c r="F219" s="136"/>
      <c r="G219" s="136"/>
      <c r="H219" s="136"/>
      <c r="I219" s="136"/>
      <c r="J219" s="136"/>
    </row>
    <row r="220" spans="5:10" ht="12.75">
      <c r="E220" s="136"/>
      <c r="F220" s="136"/>
      <c r="G220" s="136"/>
      <c r="H220" s="136"/>
      <c r="I220" s="136"/>
      <c r="J220" s="136"/>
    </row>
    <row r="221" spans="5:10" ht="12.75">
      <c r="E221" s="136"/>
      <c r="F221" s="136"/>
      <c r="G221" s="136"/>
      <c r="H221" s="136"/>
      <c r="I221" s="136"/>
      <c r="J221" s="136"/>
    </row>
    <row r="222" spans="5:10" ht="12.75">
      <c r="E222" s="136"/>
      <c r="F222" s="136"/>
      <c r="G222" s="136"/>
      <c r="H222" s="136"/>
      <c r="I222" s="136"/>
      <c r="J222" s="136"/>
    </row>
    <row r="223" spans="5:10" ht="12.75">
      <c r="E223" s="136"/>
      <c r="F223" s="136"/>
      <c r="G223" s="136"/>
      <c r="H223" s="136"/>
      <c r="I223" s="136"/>
      <c r="J223" s="136"/>
    </row>
    <row r="224" spans="5:10" ht="12.75">
      <c r="E224" s="136"/>
      <c r="F224" s="136"/>
      <c r="G224" s="136"/>
      <c r="H224" s="136"/>
      <c r="I224" s="136"/>
      <c r="J224" s="136"/>
    </row>
    <row r="225" spans="5:10" ht="12.75">
      <c r="E225" s="136"/>
      <c r="F225" s="136"/>
      <c r="G225" s="136"/>
      <c r="H225" s="136"/>
      <c r="I225" s="136"/>
      <c r="J225" s="136"/>
    </row>
    <row r="226" spans="5:10" ht="12.75">
      <c r="E226" s="136"/>
      <c r="F226" s="136"/>
      <c r="G226" s="136"/>
      <c r="H226" s="136"/>
      <c r="I226" s="136"/>
      <c r="J226" s="136"/>
    </row>
    <row r="227" spans="5:10" ht="12.75">
      <c r="E227" s="136"/>
      <c r="F227" s="136"/>
      <c r="G227" s="136"/>
      <c r="H227" s="136"/>
      <c r="I227" s="136"/>
      <c r="J227" s="136"/>
    </row>
    <row r="228" spans="5:10" ht="12.75">
      <c r="E228" s="136"/>
      <c r="F228" s="136"/>
      <c r="G228" s="136"/>
      <c r="H228" s="136"/>
      <c r="I228" s="136"/>
      <c r="J228" s="136"/>
    </row>
    <row r="229" spans="5:10" ht="12.75">
      <c r="E229" s="136"/>
      <c r="F229" s="136"/>
      <c r="G229" s="136"/>
      <c r="H229" s="136"/>
      <c r="I229" s="136"/>
      <c r="J229" s="136"/>
    </row>
    <row r="230" spans="5:10" ht="12.75">
      <c r="E230" s="136"/>
      <c r="F230" s="136"/>
      <c r="G230" s="136"/>
      <c r="H230" s="136"/>
      <c r="I230" s="136"/>
      <c r="J230" s="136"/>
    </row>
    <row r="231" spans="5:10" ht="12.75">
      <c r="E231" s="136"/>
      <c r="F231" s="136"/>
      <c r="G231" s="136"/>
      <c r="H231" s="136"/>
      <c r="I231" s="136"/>
      <c r="J231" s="136"/>
    </row>
    <row r="232" spans="5:10" ht="12.75">
      <c r="E232" s="136"/>
      <c r="F232" s="136"/>
      <c r="G232" s="136"/>
      <c r="H232" s="136"/>
      <c r="I232" s="136"/>
      <c r="J232" s="136"/>
    </row>
    <row r="233" spans="5:10" ht="12.75">
      <c r="E233" s="136"/>
      <c r="F233" s="136"/>
      <c r="G233" s="136"/>
      <c r="H233" s="136"/>
      <c r="I233" s="136"/>
      <c r="J233" s="136"/>
    </row>
    <row r="234" spans="5:10" ht="12.75">
      <c r="E234" s="136"/>
      <c r="F234" s="136"/>
      <c r="G234" s="136"/>
      <c r="H234" s="136"/>
      <c r="I234" s="136"/>
      <c r="J234" s="136"/>
    </row>
    <row r="235" spans="5:10" ht="12.75">
      <c r="E235" s="136"/>
      <c r="F235" s="136"/>
      <c r="G235" s="136"/>
      <c r="H235" s="136"/>
      <c r="I235" s="136"/>
      <c r="J235" s="136"/>
    </row>
    <row r="236" spans="5:10" ht="12.75">
      <c r="E236" s="136"/>
      <c r="F236" s="136"/>
      <c r="G236" s="136"/>
      <c r="H236" s="136"/>
      <c r="I236" s="136"/>
      <c r="J236" s="136"/>
    </row>
    <row r="237" spans="5:10" ht="12.75">
      <c r="E237" s="136"/>
      <c r="F237" s="136"/>
      <c r="G237" s="136"/>
      <c r="H237" s="136"/>
      <c r="I237" s="136"/>
      <c r="J237" s="136"/>
    </row>
    <row r="238" spans="5:10" ht="12.75">
      <c r="E238" s="136"/>
      <c r="F238" s="136"/>
      <c r="G238" s="136"/>
      <c r="H238" s="136"/>
      <c r="I238" s="136"/>
      <c r="J238" s="136"/>
    </row>
    <row r="239" spans="5:10" ht="12.75">
      <c r="E239" s="136"/>
      <c r="F239" s="136"/>
      <c r="G239" s="136"/>
      <c r="H239" s="136"/>
      <c r="I239" s="136"/>
      <c r="J239" s="136"/>
    </row>
    <row r="240" spans="5:10" ht="12.75">
      <c r="E240" s="136"/>
      <c r="F240" s="136"/>
      <c r="G240" s="136"/>
      <c r="H240" s="136"/>
      <c r="I240" s="136"/>
      <c r="J240" s="136"/>
    </row>
    <row r="241" spans="5:10" ht="12.75">
      <c r="E241" s="136"/>
      <c r="F241" s="136"/>
      <c r="G241" s="136"/>
      <c r="H241" s="136"/>
      <c r="I241" s="136"/>
      <c r="J241" s="136"/>
    </row>
    <row r="242" spans="5:10" ht="12.75">
      <c r="E242" s="136"/>
      <c r="F242" s="136"/>
      <c r="G242" s="136"/>
      <c r="H242" s="136"/>
      <c r="I242" s="136"/>
      <c r="J242" s="136"/>
    </row>
    <row r="243" spans="5:10" ht="12.75">
      <c r="E243" s="136"/>
      <c r="F243" s="136"/>
      <c r="G243" s="136"/>
      <c r="H243" s="136"/>
      <c r="I243" s="136"/>
      <c r="J243" s="136"/>
    </row>
    <row r="244" spans="5:10" ht="12.75">
      <c r="E244" s="136"/>
      <c r="F244" s="136"/>
      <c r="G244" s="136"/>
      <c r="H244" s="136"/>
      <c r="I244" s="136"/>
      <c r="J244" s="136"/>
    </row>
    <row r="245" spans="5:10" ht="12.75">
      <c r="E245" s="136"/>
      <c r="F245" s="136"/>
      <c r="G245" s="136"/>
      <c r="H245" s="136"/>
      <c r="I245" s="136"/>
      <c r="J245" s="136"/>
    </row>
    <row r="246" spans="5:10" ht="12.75">
      <c r="E246" s="136"/>
      <c r="F246" s="136"/>
      <c r="G246" s="136"/>
      <c r="H246" s="136"/>
      <c r="I246" s="136"/>
      <c r="J246" s="136"/>
    </row>
    <row r="247" spans="5:10" ht="12.75">
      <c r="E247" s="136"/>
      <c r="F247" s="136"/>
      <c r="G247" s="136"/>
      <c r="H247" s="136"/>
      <c r="I247" s="136"/>
      <c r="J247" s="136"/>
    </row>
    <row r="248" spans="5:10" ht="12.75">
      <c r="E248" s="136"/>
      <c r="F248" s="136"/>
      <c r="G248" s="136"/>
      <c r="H248" s="136"/>
      <c r="I248" s="136"/>
      <c r="J248" s="136"/>
    </row>
    <row r="249" spans="5:10" ht="12.75">
      <c r="E249" s="136"/>
      <c r="F249" s="136"/>
      <c r="G249" s="136"/>
      <c r="H249" s="136"/>
      <c r="I249" s="136"/>
      <c r="J249" s="136"/>
    </row>
    <row r="250" spans="5:10" ht="12.75">
      <c r="E250" s="136"/>
      <c r="F250" s="136"/>
      <c r="G250" s="136"/>
      <c r="H250" s="136"/>
      <c r="I250" s="136"/>
      <c r="J250" s="136"/>
    </row>
    <row r="251" spans="5:10" ht="12.75">
      <c r="E251" s="136"/>
      <c r="F251" s="136"/>
      <c r="G251" s="136"/>
      <c r="H251" s="136"/>
      <c r="I251" s="136"/>
      <c r="J251" s="136"/>
    </row>
    <row r="252" spans="5:10" ht="12.75">
      <c r="E252" s="136"/>
      <c r="F252" s="136"/>
      <c r="G252" s="136"/>
      <c r="H252" s="136"/>
      <c r="I252" s="136"/>
      <c r="J252" s="136"/>
    </row>
    <row r="253" spans="5:10" ht="12.75">
      <c r="E253" s="136"/>
      <c r="F253" s="136"/>
      <c r="G253" s="136"/>
      <c r="H253" s="136"/>
      <c r="I253" s="136"/>
      <c r="J253" s="136"/>
    </row>
    <row r="254" spans="5:10" ht="12.75">
      <c r="E254" s="136"/>
      <c r="F254" s="136"/>
      <c r="G254" s="136"/>
      <c r="H254" s="136"/>
      <c r="I254" s="136"/>
      <c r="J254" s="136"/>
    </row>
    <row r="255" spans="5:10" ht="12.75">
      <c r="E255" s="136"/>
      <c r="F255" s="136"/>
      <c r="G255" s="136"/>
      <c r="H255" s="136"/>
      <c r="I255" s="136"/>
      <c r="J255" s="136"/>
    </row>
    <row r="256" spans="5:10" ht="12.75">
      <c r="E256" s="136"/>
      <c r="F256" s="136"/>
      <c r="G256" s="136"/>
      <c r="H256" s="136"/>
      <c r="I256" s="136"/>
      <c r="J256" s="136"/>
    </row>
    <row r="257" spans="5:10" ht="12.75">
      <c r="E257" s="136"/>
      <c r="F257" s="136"/>
      <c r="G257" s="136"/>
      <c r="H257" s="136"/>
      <c r="I257" s="136"/>
      <c r="J257" s="136"/>
    </row>
    <row r="258" spans="5:10" ht="12.75">
      <c r="E258" s="136"/>
      <c r="F258" s="136"/>
      <c r="G258" s="136"/>
      <c r="H258" s="136"/>
      <c r="I258" s="136"/>
      <c r="J258" s="136"/>
    </row>
    <row r="259" spans="5:10" ht="12.75">
      <c r="E259" s="136"/>
      <c r="F259" s="136"/>
      <c r="G259" s="136"/>
      <c r="H259" s="136"/>
      <c r="I259" s="136"/>
      <c r="J259" s="136"/>
    </row>
    <row r="260" spans="5:10" ht="12.75">
      <c r="E260" s="136"/>
      <c r="F260" s="136"/>
      <c r="G260" s="136"/>
      <c r="H260" s="136"/>
      <c r="I260" s="136"/>
      <c r="J260" s="136"/>
    </row>
    <row r="261" spans="5:10" ht="12.75">
      <c r="E261" s="136"/>
      <c r="F261" s="136"/>
      <c r="G261" s="136"/>
      <c r="H261" s="136"/>
      <c r="I261" s="136"/>
      <c r="J261" s="136"/>
    </row>
    <row r="262" spans="5:10" ht="12.75">
      <c r="E262" s="136"/>
      <c r="F262" s="136"/>
      <c r="G262" s="136"/>
      <c r="H262" s="136"/>
      <c r="I262" s="136"/>
      <c r="J262" s="136"/>
    </row>
    <row r="263" spans="5:10" ht="12.75">
      <c r="E263" s="136"/>
      <c r="F263" s="136"/>
      <c r="G263" s="136"/>
      <c r="H263" s="136"/>
      <c r="I263" s="136"/>
      <c r="J263" s="136"/>
    </row>
    <row r="264" spans="5:10" ht="12.75">
      <c r="E264" s="136"/>
      <c r="F264" s="136"/>
      <c r="G264" s="136"/>
      <c r="H264" s="136"/>
      <c r="I264" s="136"/>
      <c r="J264" s="136"/>
    </row>
    <row r="265" spans="5:10" ht="12.75">
      <c r="E265" s="136"/>
      <c r="F265" s="136"/>
      <c r="G265" s="136"/>
      <c r="H265" s="136"/>
      <c r="I265" s="136"/>
      <c r="J265" s="136"/>
    </row>
    <row r="266" spans="5:10" ht="12.75">
      <c r="E266" s="136"/>
      <c r="F266" s="136"/>
      <c r="G266" s="136"/>
      <c r="H266" s="136"/>
      <c r="I266" s="136"/>
      <c r="J266" s="136"/>
    </row>
    <row r="267" spans="5:10" ht="12.75">
      <c r="E267" s="136"/>
      <c r="F267" s="136"/>
      <c r="G267" s="136"/>
      <c r="H267" s="136"/>
      <c r="I267" s="136"/>
      <c r="J267" s="136"/>
    </row>
    <row r="268" spans="5:10" ht="12.75">
      <c r="E268" s="136"/>
      <c r="F268" s="136"/>
      <c r="G268" s="136"/>
      <c r="H268" s="136"/>
      <c r="I268" s="136"/>
      <c r="J268" s="136"/>
    </row>
    <row r="269" spans="5:10" ht="12.75">
      <c r="E269" s="136"/>
      <c r="F269" s="136"/>
      <c r="G269" s="136"/>
      <c r="H269" s="136"/>
      <c r="I269" s="136"/>
      <c r="J269" s="136"/>
    </row>
    <row r="270" spans="5:10" ht="12.75">
      <c r="E270" s="136"/>
      <c r="F270" s="136"/>
      <c r="G270" s="136"/>
      <c r="H270" s="136"/>
      <c r="I270" s="136"/>
      <c r="J270" s="136"/>
    </row>
    <row r="271" spans="5:10" ht="12.75">
      <c r="E271" s="136"/>
      <c r="F271" s="136"/>
      <c r="G271" s="136"/>
      <c r="H271" s="136"/>
      <c r="I271" s="136"/>
      <c r="J271" s="136"/>
    </row>
    <row r="272" spans="5:10" ht="12.75">
      <c r="E272" s="136"/>
      <c r="F272" s="136"/>
      <c r="G272" s="136"/>
      <c r="H272" s="136"/>
      <c r="I272" s="136"/>
      <c r="J272" s="136"/>
    </row>
    <row r="273" spans="5:10" ht="12.75">
      <c r="E273" s="136"/>
      <c r="F273" s="136"/>
      <c r="G273" s="136"/>
      <c r="H273" s="136"/>
      <c r="I273" s="136"/>
      <c r="J273" s="136"/>
    </row>
    <row r="274" spans="5:10" ht="12.75">
      <c r="E274" s="136"/>
      <c r="F274" s="136"/>
      <c r="G274" s="136"/>
      <c r="H274" s="136"/>
      <c r="I274" s="136"/>
      <c r="J274" s="136"/>
    </row>
    <row r="275" spans="5:10" ht="12.75">
      <c r="E275" s="136"/>
      <c r="F275" s="136"/>
      <c r="G275" s="136"/>
      <c r="H275" s="136"/>
      <c r="I275" s="136"/>
      <c r="J275" s="136"/>
    </row>
    <row r="276" spans="5:10" ht="12.75">
      <c r="E276" s="136"/>
      <c r="F276" s="136"/>
      <c r="G276" s="136"/>
      <c r="H276" s="136"/>
      <c r="I276" s="136"/>
      <c r="J276" s="136"/>
    </row>
    <row r="277" spans="5:10" ht="12.75">
      <c r="E277" s="136"/>
      <c r="F277" s="136"/>
      <c r="G277" s="136"/>
      <c r="H277" s="136"/>
      <c r="I277" s="136"/>
      <c r="J277" s="136"/>
    </row>
    <row r="278" spans="5:10" ht="12.75">
      <c r="E278" s="136"/>
      <c r="F278" s="136"/>
      <c r="G278" s="136"/>
      <c r="H278" s="136"/>
      <c r="I278" s="136"/>
      <c r="J278" s="136"/>
    </row>
    <row r="279" spans="5:10" ht="12.75">
      <c r="E279" s="136"/>
      <c r="F279" s="136"/>
      <c r="G279" s="136"/>
      <c r="H279" s="136"/>
      <c r="I279" s="136"/>
      <c r="J279" s="136"/>
    </row>
    <row r="280" spans="5:10" ht="12.75">
      <c r="E280" s="136"/>
      <c r="F280" s="136"/>
      <c r="G280" s="136"/>
      <c r="H280" s="136"/>
      <c r="I280" s="136"/>
      <c r="J280" s="136"/>
    </row>
    <row r="281" spans="5:10" ht="12.75">
      <c r="E281" s="136"/>
      <c r="F281" s="136"/>
      <c r="G281" s="136"/>
      <c r="H281" s="136"/>
      <c r="I281" s="136"/>
      <c r="J281" s="136"/>
    </row>
    <row r="282" spans="5:10" ht="12.75">
      <c r="E282" s="136"/>
      <c r="F282" s="136"/>
      <c r="G282" s="136"/>
      <c r="H282" s="136"/>
      <c r="I282" s="136"/>
      <c r="J282" s="136"/>
    </row>
    <row r="283" spans="5:10" ht="12.75">
      <c r="E283" s="136"/>
      <c r="F283" s="136"/>
      <c r="G283" s="136"/>
      <c r="H283" s="136"/>
      <c r="I283" s="136"/>
      <c r="J283" s="136"/>
    </row>
    <row r="284" spans="5:10" ht="12.75">
      <c r="E284" s="136"/>
      <c r="F284" s="136"/>
      <c r="G284" s="136"/>
      <c r="H284" s="136"/>
      <c r="I284" s="136"/>
      <c r="J284" s="136"/>
    </row>
    <row r="285" spans="5:10" ht="12.75">
      <c r="E285" s="136"/>
      <c r="F285" s="136"/>
      <c r="G285" s="136"/>
      <c r="H285" s="136"/>
      <c r="I285" s="136"/>
      <c r="J285" s="136"/>
    </row>
    <row r="286" spans="5:10" ht="12.75">
      <c r="E286" s="136"/>
      <c r="F286" s="136"/>
      <c r="G286" s="136"/>
      <c r="H286" s="136"/>
      <c r="I286" s="136"/>
      <c r="J286" s="136"/>
    </row>
    <row r="287" spans="5:10" ht="12.75">
      <c r="E287" s="136"/>
      <c r="F287" s="136"/>
      <c r="G287" s="136"/>
      <c r="H287" s="136"/>
      <c r="I287" s="136"/>
      <c r="J287" s="136"/>
    </row>
    <row r="288" spans="5:10" ht="12.75">
      <c r="E288" s="136"/>
      <c r="F288" s="136"/>
      <c r="G288" s="136"/>
      <c r="H288" s="136"/>
      <c r="I288" s="136"/>
      <c r="J288" s="136"/>
    </row>
    <row r="289" spans="5:10" ht="12.75">
      <c r="E289" s="136"/>
      <c r="F289" s="136"/>
      <c r="G289" s="136"/>
      <c r="H289" s="136"/>
      <c r="I289" s="136"/>
      <c r="J289" s="136"/>
    </row>
    <row r="290" spans="5:10" ht="12.75">
      <c r="E290" s="136"/>
      <c r="F290" s="136"/>
      <c r="G290" s="136"/>
      <c r="H290" s="136"/>
      <c r="I290" s="136"/>
      <c r="J290" s="136"/>
    </row>
    <row r="291" spans="5:10" ht="12.75">
      <c r="E291" s="136"/>
      <c r="F291" s="136"/>
      <c r="G291" s="136"/>
      <c r="H291" s="136"/>
      <c r="I291" s="136"/>
      <c r="J291" s="136"/>
    </row>
    <row r="292" spans="5:10" ht="12.75">
      <c r="E292" s="136"/>
      <c r="F292" s="136"/>
      <c r="G292" s="136"/>
      <c r="H292" s="136"/>
      <c r="I292" s="136"/>
      <c r="J292" s="136"/>
    </row>
    <row r="293" spans="5:10" ht="12.75">
      <c r="E293" s="136"/>
      <c r="F293" s="136"/>
      <c r="G293" s="136"/>
      <c r="H293" s="136"/>
      <c r="I293" s="136"/>
      <c r="J293" s="136"/>
    </row>
    <row r="294" spans="5:10" ht="12.75">
      <c r="E294" s="136"/>
      <c r="F294" s="136"/>
      <c r="G294" s="136"/>
      <c r="H294" s="136"/>
      <c r="I294" s="136"/>
      <c r="J294" s="136"/>
    </row>
    <row r="295" spans="5:10" ht="12.75">
      <c r="E295" s="136"/>
      <c r="F295" s="136"/>
      <c r="G295" s="136"/>
      <c r="H295" s="136"/>
      <c r="I295" s="136"/>
      <c r="J295" s="136"/>
    </row>
    <row r="296" spans="5:10" ht="12.75">
      <c r="E296" s="136"/>
      <c r="F296" s="136"/>
      <c r="G296" s="136"/>
      <c r="H296" s="136"/>
      <c r="I296" s="136"/>
      <c r="J296" s="136"/>
    </row>
    <row r="297" spans="5:10" ht="12.75">
      <c r="E297" s="136"/>
      <c r="F297" s="136"/>
      <c r="G297" s="136"/>
      <c r="H297" s="136"/>
      <c r="I297" s="136"/>
      <c r="J297" s="136"/>
    </row>
    <row r="298" spans="5:10" ht="12.75">
      <c r="E298" s="136"/>
      <c r="F298" s="136"/>
      <c r="G298" s="136"/>
      <c r="H298" s="136"/>
      <c r="I298" s="136"/>
      <c r="J298" s="136"/>
    </row>
    <row r="299" spans="5:10" ht="12.75">
      <c r="E299" s="136"/>
      <c r="F299" s="136"/>
      <c r="G299" s="136"/>
      <c r="H299" s="136"/>
      <c r="I299" s="136"/>
      <c r="J299" s="136"/>
    </row>
    <row r="300" spans="5:10" ht="12.75">
      <c r="E300" s="136"/>
      <c r="F300" s="136"/>
      <c r="G300" s="136"/>
      <c r="H300" s="136"/>
      <c r="I300" s="136"/>
      <c r="J300" s="136"/>
    </row>
    <row r="301" spans="5:10" ht="12.75">
      <c r="E301" s="136"/>
      <c r="F301" s="136"/>
      <c r="G301" s="136"/>
      <c r="H301" s="136"/>
      <c r="I301" s="136"/>
      <c r="J301" s="136"/>
    </row>
    <row r="302" spans="5:10" ht="12.75">
      <c r="E302" s="136"/>
      <c r="F302" s="136"/>
      <c r="G302" s="136"/>
      <c r="H302" s="136"/>
      <c r="I302" s="136"/>
      <c r="J302" s="136"/>
    </row>
    <row r="303" spans="5:10" ht="12.75">
      <c r="E303" s="136"/>
      <c r="F303" s="136"/>
      <c r="G303" s="136"/>
      <c r="H303" s="136"/>
      <c r="I303" s="136"/>
      <c r="J303" s="136"/>
    </row>
    <row r="304" spans="5:10" ht="12.75">
      <c r="E304" s="136"/>
      <c r="F304" s="136"/>
      <c r="G304" s="136"/>
      <c r="H304" s="136"/>
      <c r="I304" s="136"/>
      <c r="J304" s="136"/>
    </row>
    <row r="305" spans="5:10" ht="12.75">
      <c r="E305" s="136"/>
      <c r="F305" s="136"/>
      <c r="G305" s="136"/>
      <c r="H305" s="136"/>
      <c r="I305" s="136"/>
      <c r="J305" s="136"/>
    </row>
    <row r="306" spans="5:10" ht="12.75">
      <c r="E306" s="136"/>
      <c r="F306" s="136"/>
      <c r="G306" s="136"/>
      <c r="H306" s="136"/>
      <c r="I306" s="136"/>
      <c r="J306" s="136"/>
    </row>
    <row r="307" spans="5:10" ht="12.75">
      <c r="E307" s="136"/>
      <c r="F307" s="136"/>
      <c r="G307" s="136"/>
      <c r="H307" s="136"/>
      <c r="I307" s="136"/>
      <c r="J307" s="136"/>
    </row>
    <row r="308" spans="5:10" ht="12.75">
      <c r="E308" s="136"/>
      <c r="F308" s="136"/>
      <c r="G308" s="136"/>
      <c r="H308" s="136"/>
      <c r="I308" s="136"/>
      <c r="J308" s="136"/>
    </row>
    <row r="309" spans="5:10" ht="12.75">
      <c r="E309" s="136"/>
      <c r="F309" s="136"/>
      <c r="G309" s="136"/>
      <c r="H309" s="136"/>
      <c r="I309" s="136"/>
      <c r="J309" s="136"/>
    </row>
    <row r="310" spans="5:10" ht="12.75">
      <c r="E310" s="136"/>
      <c r="F310" s="136"/>
      <c r="G310" s="136"/>
      <c r="H310" s="136"/>
      <c r="I310" s="136"/>
      <c r="J310" s="136"/>
    </row>
    <row r="311" spans="5:10" ht="12.75">
      <c r="E311" s="136"/>
      <c r="F311" s="136"/>
      <c r="G311" s="136"/>
      <c r="H311" s="136"/>
      <c r="I311" s="136"/>
      <c r="J311" s="136"/>
    </row>
    <row r="312" spans="5:10" ht="12.75">
      <c r="E312" s="136"/>
      <c r="F312" s="136"/>
      <c r="G312" s="136"/>
      <c r="H312" s="136"/>
      <c r="I312" s="136"/>
      <c r="J312" s="136"/>
    </row>
    <row r="313" spans="5:10" ht="12.75">
      <c r="E313" s="136"/>
      <c r="F313" s="136"/>
      <c r="G313" s="136"/>
      <c r="H313" s="136"/>
      <c r="I313" s="136"/>
      <c r="J313" s="136"/>
    </row>
    <row r="314" spans="5:10" ht="12.75">
      <c r="E314" s="136"/>
      <c r="F314" s="136"/>
      <c r="G314" s="136"/>
      <c r="H314" s="136"/>
      <c r="I314" s="136"/>
      <c r="J314" s="136"/>
    </row>
    <row r="315" spans="5:10" ht="12.75">
      <c r="E315" s="136"/>
      <c r="F315" s="136"/>
      <c r="G315" s="136"/>
      <c r="H315" s="136"/>
      <c r="I315" s="136"/>
      <c r="J315" s="136"/>
    </row>
    <row r="316" spans="5:10" ht="12.75">
      <c r="E316" s="136"/>
      <c r="F316" s="136"/>
      <c r="G316" s="136"/>
      <c r="H316" s="136"/>
      <c r="I316" s="136"/>
      <c r="J316" s="136"/>
    </row>
    <row r="317" spans="5:10" ht="12.75">
      <c r="E317" s="136"/>
      <c r="F317" s="136"/>
      <c r="G317" s="136"/>
      <c r="H317" s="136"/>
      <c r="I317" s="136"/>
      <c r="J317" s="136"/>
    </row>
    <row r="318" spans="5:10" ht="12.75">
      <c r="E318" s="136"/>
      <c r="F318" s="136"/>
      <c r="G318" s="136"/>
      <c r="H318" s="136"/>
      <c r="I318" s="136"/>
      <c r="J318" s="136"/>
    </row>
    <row r="319" spans="5:10" ht="12.75">
      <c r="E319" s="136"/>
      <c r="F319" s="136"/>
      <c r="G319" s="136"/>
      <c r="H319" s="136"/>
      <c r="I319" s="136"/>
      <c r="J319" s="136"/>
    </row>
    <row r="320" spans="5:10" ht="12.75">
      <c r="E320" s="136"/>
      <c r="F320" s="136"/>
      <c r="G320" s="136"/>
      <c r="H320" s="136"/>
      <c r="I320" s="136"/>
      <c r="J320" s="136"/>
    </row>
    <row r="321" spans="5:10" ht="12.75">
      <c r="E321" s="136"/>
      <c r="F321" s="136"/>
      <c r="G321" s="136"/>
      <c r="H321" s="136"/>
      <c r="I321" s="136"/>
      <c r="J321" s="136"/>
    </row>
    <row r="322" spans="5:10" ht="12.75">
      <c r="E322" s="136"/>
      <c r="F322" s="136"/>
      <c r="G322" s="136"/>
      <c r="H322" s="136"/>
      <c r="I322" s="136"/>
      <c r="J322" s="136"/>
    </row>
    <row r="323" spans="5:10" ht="12.75">
      <c r="E323" s="136"/>
      <c r="F323" s="136"/>
      <c r="G323" s="136"/>
      <c r="H323" s="136"/>
      <c r="I323" s="136"/>
      <c r="J323" s="136"/>
    </row>
    <row r="324" spans="5:10" ht="12.75">
      <c r="E324" s="136"/>
      <c r="F324" s="136"/>
      <c r="G324" s="136"/>
      <c r="H324" s="136"/>
      <c r="I324" s="136"/>
      <c r="J324" s="136"/>
    </row>
    <row r="325" spans="5:10" ht="12.75">
      <c r="E325" s="136"/>
      <c r="F325" s="136"/>
      <c r="G325" s="136"/>
      <c r="H325" s="136"/>
      <c r="I325" s="136"/>
      <c r="J325" s="136"/>
    </row>
    <row r="326" spans="5:10" ht="12.75">
      <c r="E326" s="136"/>
      <c r="F326" s="136"/>
      <c r="G326" s="136"/>
      <c r="H326" s="136"/>
      <c r="I326" s="136"/>
      <c r="J326" s="136"/>
    </row>
    <row r="327" spans="5:10" ht="12.75">
      <c r="E327" s="136"/>
      <c r="F327" s="136"/>
      <c r="G327" s="136"/>
      <c r="H327" s="136"/>
      <c r="I327" s="136"/>
      <c r="J327" s="136"/>
    </row>
    <row r="328" spans="5:10" ht="12.75">
      <c r="E328" s="136"/>
      <c r="F328" s="136"/>
      <c r="G328" s="136"/>
      <c r="H328" s="136"/>
      <c r="I328" s="136"/>
      <c r="J328" s="136"/>
    </row>
    <row r="329" spans="5:10" ht="12.75">
      <c r="E329" s="136"/>
      <c r="F329" s="136"/>
      <c r="G329" s="136"/>
      <c r="H329" s="136"/>
      <c r="I329" s="136"/>
      <c r="J329" s="136"/>
    </row>
    <row r="330" spans="5:10" ht="12.75">
      <c r="E330" s="136"/>
      <c r="F330" s="136"/>
      <c r="G330" s="136"/>
      <c r="H330" s="136"/>
      <c r="I330" s="136"/>
      <c r="J330" s="136"/>
    </row>
    <row r="331" spans="5:10" ht="12.75">
      <c r="E331" s="136"/>
      <c r="F331" s="136"/>
      <c r="G331" s="136"/>
      <c r="H331" s="136"/>
      <c r="I331" s="136"/>
      <c r="J331" s="136"/>
    </row>
    <row r="332" spans="5:10" ht="12.75">
      <c r="E332" s="136"/>
      <c r="F332" s="136"/>
      <c r="G332" s="136"/>
      <c r="H332" s="136"/>
      <c r="I332" s="136"/>
      <c r="J332" s="136"/>
    </row>
    <row r="333" spans="5:10" ht="12.75">
      <c r="E333" s="136"/>
      <c r="F333" s="136"/>
      <c r="G333" s="136"/>
      <c r="H333" s="136"/>
      <c r="I333" s="136"/>
      <c r="J333" s="136"/>
    </row>
    <row r="334" spans="5:10" ht="12.75">
      <c r="E334" s="136"/>
      <c r="F334" s="136"/>
      <c r="G334" s="136"/>
      <c r="H334" s="136"/>
      <c r="I334" s="136"/>
      <c r="J334" s="136"/>
    </row>
    <row r="335" spans="5:10" ht="12.75">
      <c r="E335" s="136"/>
      <c r="F335" s="136"/>
      <c r="G335" s="136"/>
      <c r="H335" s="136"/>
      <c r="I335" s="136"/>
      <c r="J335" s="136"/>
    </row>
    <row r="336" spans="5:10" ht="12.75">
      <c r="E336" s="136"/>
      <c r="F336" s="136"/>
      <c r="G336" s="136"/>
      <c r="H336" s="136"/>
      <c r="I336" s="136"/>
      <c r="J336" s="136"/>
    </row>
    <row r="337" spans="5:10" ht="12.75">
      <c r="E337" s="136"/>
      <c r="F337" s="136"/>
      <c r="G337" s="136"/>
      <c r="H337" s="136"/>
      <c r="I337" s="136"/>
      <c r="J337" s="136"/>
    </row>
    <row r="338" spans="5:10" ht="12.75">
      <c r="E338" s="136"/>
      <c r="F338" s="136"/>
      <c r="G338" s="136"/>
      <c r="H338" s="136"/>
      <c r="I338" s="136"/>
      <c r="J338" s="136"/>
    </row>
    <row r="339" spans="5:10" ht="12.75">
      <c r="E339" s="136"/>
      <c r="F339" s="136"/>
      <c r="G339" s="136"/>
      <c r="H339" s="136"/>
      <c r="I339" s="136"/>
      <c r="J339" s="136"/>
    </row>
    <row r="340" spans="5:10" ht="12.75">
      <c r="E340" s="136"/>
      <c r="F340" s="136"/>
      <c r="G340" s="136"/>
      <c r="H340" s="136"/>
      <c r="I340" s="136"/>
      <c r="J340" s="136"/>
    </row>
    <row r="341" spans="5:10" ht="12.75">
      <c r="E341" s="136"/>
      <c r="F341" s="136"/>
      <c r="G341" s="136"/>
      <c r="H341" s="136"/>
      <c r="I341" s="136"/>
      <c r="J341" s="136"/>
    </row>
    <row r="342" spans="5:10" ht="12.75">
      <c r="E342" s="136"/>
      <c r="F342" s="136"/>
      <c r="G342" s="136"/>
      <c r="H342" s="136"/>
      <c r="I342" s="136"/>
      <c r="J342" s="136"/>
    </row>
    <row r="343" spans="5:10" ht="12.75">
      <c r="E343" s="136"/>
      <c r="F343" s="136"/>
      <c r="G343" s="136"/>
      <c r="H343" s="136"/>
      <c r="I343" s="136"/>
      <c r="J343" s="136"/>
    </row>
    <row r="344" spans="5:10" ht="12.75">
      <c r="E344" s="136"/>
      <c r="F344" s="136"/>
      <c r="G344" s="136"/>
      <c r="H344" s="136"/>
      <c r="I344" s="136"/>
      <c r="J344" s="136"/>
    </row>
    <row r="345" spans="5:10" ht="12.75">
      <c r="E345" s="136"/>
      <c r="F345" s="136"/>
      <c r="G345" s="136"/>
      <c r="H345" s="136"/>
      <c r="I345" s="136"/>
      <c r="J345" s="136"/>
    </row>
    <row r="346" spans="5:10" ht="12.75">
      <c r="E346" s="136"/>
      <c r="F346" s="136"/>
      <c r="G346" s="136"/>
      <c r="H346" s="136"/>
      <c r="I346" s="136"/>
      <c r="J346" s="136"/>
    </row>
    <row r="347" spans="5:10" ht="12.75">
      <c r="E347" s="136"/>
      <c r="F347" s="136"/>
      <c r="G347" s="136"/>
      <c r="H347" s="136"/>
      <c r="I347" s="136"/>
      <c r="J347" s="136"/>
    </row>
    <row r="348" spans="5:10" ht="12.75">
      <c r="E348" s="136"/>
      <c r="F348" s="136"/>
      <c r="G348" s="136"/>
      <c r="H348" s="136"/>
      <c r="I348" s="136"/>
      <c r="J348" s="136"/>
    </row>
    <row r="349" spans="5:10" ht="12.75">
      <c r="E349" s="136"/>
      <c r="F349" s="136"/>
      <c r="G349" s="136"/>
      <c r="H349" s="136"/>
      <c r="I349" s="136"/>
      <c r="J349" s="136"/>
    </row>
    <row r="350" spans="5:10" ht="12.75">
      <c r="E350" s="136"/>
      <c r="F350" s="136"/>
      <c r="G350" s="136"/>
      <c r="H350" s="136"/>
      <c r="I350" s="136"/>
      <c r="J350" s="136"/>
    </row>
    <row r="351" spans="5:10" ht="12.75">
      <c r="E351" s="136"/>
      <c r="F351" s="136"/>
      <c r="G351" s="136"/>
      <c r="H351" s="136"/>
      <c r="I351" s="136"/>
      <c r="J351" s="136"/>
    </row>
    <row r="352" spans="5:10" ht="12.75">
      <c r="E352" s="136"/>
      <c r="F352" s="136"/>
      <c r="G352" s="136"/>
      <c r="H352" s="136"/>
      <c r="I352" s="136"/>
      <c r="J352" s="136"/>
    </row>
    <row r="353" spans="5:10" ht="12.75">
      <c r="E353" s="136"/>
      <c r="F353" s="136"/>
      <c r="G353" s="136"/>
      <c r="H353" s="136"/>
      <c r="I353" s="136"/>
      <c r="J353" s="136"/>
    </row>
    <row r="354" spans="5:10" ht="12.75">
      <c r="E354" s="136"/>
      <c r="F354" s="136"/>
      <c r="G354" s="136"/>
      <c r="H354" s="136"/>
      <c r="I354" s="136"/>
      <c r="J354" s="136"/>
    </row>
    <row r="355" spans="5:10" ht="12.75">
      <c r="E355" s="136"/>
      <c r="F355" s="136"/>
      <c r="G355" s="136"/>
      <c r="H355" s="136"/>
      <c r="I355" s="136"/>
      <c r="J355" s="136"/>
    </row>
    <row r="356" spans="5:10" ht="12.75">
      <c r="E356" s="136"/>
      <c r="F356" s="136"/>
      <c r="G356" s="136"/>
      <c r="H356" s="136"/>
      <c r="I356" s="136"/>
      <c r="J356" s="136"/>
    </row>
    <row r="357" spans="5:10" ht="12.75">
      <c r="E357" s="136"/>
      <c r="F357" s="136"/>
      <c r="G357" s="136"/>
      <c r="H357" s="136"/>
      <c r="I357" s="136"/>
      <c r="J357" s="136"/>
    </row>
    <row r="358" spans="5:10" ht="12.75">
      <c r="E358" s="136"/>
      <c r="F358" s="136"/>
      <c r="G358" s="136"/>
      <c r="H358" s="136"/>
      <c r="I358" s="136"/>
      <c r="J358" s="136"/>
    </row>
    <row r="359" spans="5:10" ht="12.75">
      <c r="E359" s="136"/>
      <c r="F359" s="136"/>
      <c r="G359" s="136"/>
      <c r="H359" s="136"/>
      <c r="I359" s="136"/>
      <c r="J359" s="136"/>
    </row>
    <row r="360" spans="5:10" ht="12.75">
      <c r="E360" s="136"/>
      <c r="F360" s="136"/>
      <c r="G360" s="136"/>
      <c r="H360" s="136"/>
      <c r="I360" s="136"/>
      <c r="J360" s="136"/>
    </row>
    <row r="361" spans="5:10" ht="12.75">
      <c r="E361" s="136"/>
      <c r="F361" s="136"/>
      <c r="G361" s="136"/>
      <c r="H361" s="136"/>
      <c r="I361" s="136"/>
      <c r="J361" s="136"/>
    </row>
    <row r="362" spans="5:10" ht="12.75">
      <c r="E362" s="136"/>
      <c r="F362" s="136"/>
      <c r="G362" s="136"/>
      <c r="H362" s="136"/>
      <c r="I362" s="136"/>
      <c r="J362" s="136"/>
    </row>
    <row r="363" spans="5:10" ht="12.75">
      <c r="E363" s="136"/>
      <c r="F363" s="136"/>
      <c r="G363" s="136"/>
      <c r="H363" s="136"/>
      <c r="I363" s="136"/>
      <c r="J363" s="136"/>
    </row>
    <row r="364" spans="5:10" ht="12.75">
      <c r="E364" s="136"/>
      <c r="F364" s="136"/>
      <c r="G364" s="136"/>
      <c r="H364" s="136"/>
      <c r="I364" s="136"/>
      <c r="J364" s="136"/>
    </row>
    <row r="365" spans="5:10" ht="12.75">
      <c r="E365" s="136"/>
      <c r="F365" s="136"/>
      <c r="G365" s="136"/>
      <c r="H365" s="136"/>
      <c r="I365" s="136"/>
      <c r="J365" s="136"/>
    </row>
    <row r="366" spans="5:10" ht="12.75">
      <c r="E366" s="136"/>
      <c r="F366" s="136"/>
      <c r="G366" s="136"/>
      <c r="H366" s="136"/>
      <c r="I366" s="136"/>
      <c r="J366" s="136"/>
    </row>
    <row r="367" spans="5:10" ht="12.75">
      <c r="E367" s="136"/>
      <c r="F367" s="136"/>
      <c r="G367" s="136"/>
      <c r="H367" s="136"/>
      <c r="I367" s="136"/>
      <c r="J367" s="136"/>
    </row>
    <row r="368" spans="5:10" ht="12.75">
      <c r="E368" s="136"/>
      <c r="F368" s="136"/>
      <c r="G368" s="136"/>
      <c r="H368" s="136"/>
      <c r="I368" s="136"/>
      <c r="J368" s="136"/>
    </row>
    <row r="369" spans="5:10" ht="12.75">
      <c r="E369" s="136"/>
      <c r="F369" s="136"/>
      <c r="G369" s="136"/>
      <c r="H369" s="136"/>
      <c r="I369" s="136"/>
      <c r="J369" s="136"/>
    </row>
    <row r="370" spans="5:10" ht="12.75">
      <c r="E370" s="136"/>
      <c r="F370" s="136"/>
      <c r="G370" s="136"/>
      <c r="H370" s="136"/>
      <c r="I370" s="136"/>
      <c r="J370" s="136"/>
    </row>
    <row r="371" spans="5:10" ht="12.75">
      <c r="E371" s="136"/>
      <c r="F371" s="136"/>
      <c r="G371" s="136"/>
      <c r="H371" s="136"/>
      <c r="I371" s="136"/>
      <c r="J371" s="136"/>
    </row>
    <row r="372" spans="5:10" ht="12.75">
      <c r="E372" s="136"/>
      <c r="F372" s="136"/>
      <c r="G372" s="136"/>
      <c r="H372" s="136"/>
      <c r="I372" s="136"/>
      <c r="J372" s="136"/>
    </row>
    <row r="373" spans="5:10" ht="12.75">
      <c r="E373" s="136"/>
      <c r="F373" s="136"/>
      <c r="G373" s="136"/>
      <c r="H373" s="136"/>
      <c r="I373" s="136"/>
      <c r="J373" s="136"/>
    </row>
    <row r="374" spans="5:10" ht="12.75">
      <c r="E374" s="136"/>
      <c r="F374" s="136"/>
      <c r="G374" s="136"/>
      <c r="H374" s="136"/>
      <c r="I374" s="136"/>
      <c r="J374" s="136"/>
    </row>
    <row r="375" spans="5:10" ht="12.75">
      <c r="E375" s="136"/>
      <c r="F375" s="136"/>
      <c r="G375" s="136"/>
      <c r="H375" s="136"/>
      <c r="I375" s="136"/>
      <c r="J375" s="136"/>
    </row>
    <row r="376" spans="5:10" ht="12.75">
      <c r="E376" s="136"/>
      <c r="F376" s="136"/>
      <c r="G376" s="136"/>
      <c r="H376" s="136"/>
      <c r="I376" s="136"/>
      <c r="J376" s="136"/>
    </row>
    <row r="377" spans="5:10" ht="12.75">
      <c r="E377" s="136"/>
      <c r="F377" s="136"/>
      <c r="G377" s="136"/>
      <c r="H377" s="136"/>
      <c r="I377" s="136"/>
      <c r="J377" s="136"/>
    </row>
    <row r="378" spans="5:10" ht="12.75">
      <c r="E378" s="136"/>
      <c r="F378" s="136"/>
      <c r="G378" s="136"/>
      <c r="H378" s="136"/>
      <c r="I378" s="136"/>
      <c r="J378" s="136"/>
    </row>
    <row r="379" spans="5:10" ht="12.75">
      <c r="E379" s="136"/>
      <c r="F379" s="136"/>
      <c r="G379" s="136"/>
      <c r="H379" s="136"/>
      <c r="I379" s="136"/>
      <c r="J379" s="136"/>
    </row>
    <row r="380" spans="5:10" ht="12.75">
      <c r="E380" s="136"/>
      <c r="F380" s="136"/>
      <c r="G380" s="136"/>
      <c r="H380" s="136"/>
      <c r="I380" s="136"/>
      <c r="J380" s="136"/>
    </row>
    <row r="381" spans="5:10" ht="12.75">
      <c r="E381" s="136"/>
      <c r="F381" s="136"/>
      <c r="G381" s="136"/>
      <c r="H381" s="136"/>
      <c r="I381" s="136"/>
      <c r="J381" s="136"/>
    </row>
    <row r="382" spans="5:10" ht="12.75">
      <c r="E382" s="136"/>
      <c r="F382" s="136"/>
      <c r="G382" s="136"/>
      <c r="H382" s="136"/>
      <c r="I382" s="136"/>
      <c r="J382" s="136"/>
    </row>
    <row r="383" spans="5:10" ht="12.75">
      <c r="E383" s="136"/>
      <c r="F383" s="136"/>
      <c r="G383" s="136"/>
      <c r="H383" s="136"/>
      <c r="I383" s="136"/>
      <c r="J383" s="136"/>
    </row>
    <row r="384" spans="5:10" ht="12.75">
      <c r="E384" s="136"/>
      <c r="F384" s="136"/>
      <c r="G384" s="136"/>
      <c r="H384" s="136"/>
      <c r="I384" s="136"/>
      <c r="J384" s="136"/>
    </row>
    <row r="385" spans="5:10" ht="12.75">
      <c r="E385" s="136"/>
      <c r="F385" s="136"/>
      <c r="G385" s="136"/>
      <c r="H385" s="136"/>
      <c r="I385" s="136"/>
      <c r="J385" s="136"/>
    </row>
    <row r="386" spans="5:10" ht="12.75">
      <c r="E386" s="136"/>
      <c r="F386" s="136"/>
      <c r="G386" s="136"/>
      <c r="H386" s="136"/>
      <c r="I386" s="136"/>
      <c r="J386" s="136"/>
    </row>
    <row r="387" spans="5:10" ht="12.75">
      <c r="E387" s="136"/>
      <c r="F387" s="136"/>
      <c r="G387" s="136"/>
      <c r="H387" s="136"/>
      <c r="I387" s="136"/>
      <c r="J387" s="136"/>
    </row>
    <row r="388" spans="5:10" ht="12.75">
      <c r="E388" s="136"/>
      <c r="F388" s="136"/>
      <c r="G388" s="136"/>
      <c r="H388" s="136"/>
      <c r="I388" s="136"/>
      <c r="J388" s="136"/>
    </row>
    <row r="389" spans="5:10" ht="12.75">
      <c r="E389" s="136"/>
      <c r="F389" s="136"/>
      <c r="G389" s="136"/>
      <c r="H389" s="136"/>
      <c r="I389" s="136"/>
      <c r="J389" s="136"/>
    </row>
    <row r="390" spans="5:10" ht="12.75">
      <c r="E390" s="136"/>
      <c r="F390" s="136"/>
      <c r="G390" s="136"/>
      <c r="H390" s="136"/>
      <c r="I390" s="136"/>
      <c r="J390" s="136"/>
    </row>
    <row r="391" spans="5:10" ht="12.75">
      <c r="E391" s="136"/>
      <c r="F391" s="136"/>
      <c r="G391" s="136"/>
      <c r="H391" s="136"/>
      <c r="I391" s="136"/>
      <c r="J391" s="136"/>
    </row>
    <row r="392" spans="5:10" ht="12.75">
      <c r="E392" s="136"/>
      <c r="F392" s="136"/>
      <c r="G392" s="136"/>
      <c r="H392" s="136"/>
      <c r="I392" s="136"/>
      <c r="J392" s="136"/>
    </row>
    <row r="393" spans="5:10" ht="12.75">
      <c r="E393" s="136"/>
      <c r="F393" s="136"/>
      <c r="G393" s="136"/>
      <c r="H393" s="136"/>
      <c r="I393" s="136"/>
      <c r="J393" s="136"/>
    </row>
    <row r="394" spans="5:10" ht="12.75">
      <c r="E394" s="136"/>
      <c r="F394" s="136"/>
      <c r="G394" s="136"/>
      <c r="H394" s="136"/>
      <c r="I394" s="136"/>
      <c r="J394" s="136"/>
    </row>
    <row r="395" spans="5:10" ht="12.75">
      <c r="E395" s="136"/>
      <c r="F395" s="136"/>
      <c r="G395" s="136"/>
      <c r="H395" s="136"/>
      <c r="I395" s="136"/>
      <c r="J395" s="136"/>
    </row>
    <row r="396" spans="5:10" ht="12.75">
      <c r="E396" s="136"/>
      <c r="F396" s="136"/>
      <c r="G396" s="136"/>
      <c r="H396" s="136"/>
      <c r="I396" s="136"/>
      <c r="J396" s="136"/>
    </row>
    <row r="397" spans="5:10" ht="12.75">
      <c r="E397" s="136"/>
      <c r="F397" s="136"/>
      <c r="G397" s="136"/>
      <c r="H397" s="136"/>
      <c r="I397" s="136"/>
      <c r="J397" s="136"/>
    </row>
    <row r="398" spans="5:10" ht="12.75">
      <c r="E398" s="136"/>
      <c r="F398" s="136"/>
      <c r="G398" s="136"/>
      <c r="H398" s="136"/>
      <c r="I398" s="136"/>
      <c r="J398" s="136"/>
    </row>
    <row r="399" spans="5:10" ht="12.75">
      <c r="E399" s="136"/>
      <c r="F399" s="136"/>
      <c r="G399" s="136"/>
      <c r="H399" s="136"/>
      <c r="I399" s="136"/>
      <c r="J399" s="136"/>
    </row>
    <row r="400" spans="5:10" ht="12.75">
      <c r="E400" s="136"/>
      <c r="F400" s="136"/>
      <c r="G400" s="136"/>
      <c r="H400" s="136"/>
      <c r="I400" s="136"/>
      <c r="J400" s="136"/>
    </row>
    <row r="401" spans="5:10" ht="12.75">
      <c r="E401" s="136"/>
      <c r="F401" s="136"/>
      <c r="G401" s="136"/>
      <c r="H401" s="136"/>
      <c r="I401" s="136"/>
      <c r="J401" s="136"/>
    </row>
    <row r="402" spans="5:10" ht="12.75">
      <c r="E402" s="136"/>
      <c r="F402" s="136"/>
      <c r="G402" s="136"/>
      <c r="H402" s="136"/>
      <c r="I402" s="136"/>
      <c r="J402" s="136"/>
    </row>
    <row r="403" spans="5:10" ht="12.75">
      <c r="E403" s="136"/>
      <c r="F403" s="136"/>
      <c r="G403" s="136"/>
      <c r="H403" s="136"/>
      <c r="I403" s="136"/>
      <c r="J403" s="136"/>
    </row>
    <row r="404" spans="5:10" ht="12.75">
      <c r="E404" s="136"/>
      <c r="F404" s="136"/>
      <c r="G404" s="136"/>
      <c r="H404" s="136"/>
      <c r="I404" s="136"/>
      <c r="J404" s="136"/>
    </row>
    <row r="405" spans="5:10" ht="12.75">
      <c r="E405" s="136"/>
      <c r="F405" s="136"/>
      <c r="G405" s="136"/>
      <c r="H405" s="136"/>
      <c r="I405" s="136"/>
      <c r="J405" s="136"/>
    </row>
    <row r="406" spans="5:10" ht="12.75">
      <c r="E406" s="136"/>
      <c r="F406" s="136"/>
      <c r="G406" s="136"/>
      <c r="H406" s="136"/>
      <c r="I406" s="136"/>
      <c r="J406" s="136"/>
    </row>
    <row r="407" spans="5:10" ht="12.75">
      <c r="E407" s="136"/>
      <c r="F407" s="136"/>
      <c r="G407" s="136"/>
      <c r="H407" s="136"/>
      <c r="I407" s="136"/>
      <c r="J407" s="136"/>
    </row>
    <row r="408" spans="5:10" ht="12.75">
      <c r="E408" s="136"/>
      <c r="F408" s="136"/>
      <c r="G408" s="136"/>
      <c r="H408" s="136"/>
      <c r="I408" s="136"/>
      <c r="J408" s="136"/>
    </row>
    <row r="409" spans="5:10" ht="12.75">
      <c r="E409" s="136"/>
      <c r="F409" s="136"/>
      <c r="G409" s="136"/>
      <c r="H409" s="136"/>
      <c r="I409" s="136"/>
      <c r="J409" s="136"/>
    </row>
    <row r="410" spans="5:10" ht="12.75">
      <c r="E410" s="136"/>
      <c r="F410" s="136"/>
      <c r="G410" s="136"/>
      <c r="H410" s="136"/>
      <c r="I410" s="136"/>
      <c r="J410" s="136"/>
    </row>
    <row r="411" spans="5:10" ht="12.75">
      <c r="E411" s="136"/>
      <c r="F411" s="136"/>
      <c r="G411" s="136"/>
      <c r="H411" s="136"/>
      <c r="I411" s="136"/>
      <c r="J411" s="136"/>
    </row>
    <row r="412" spans="5:10" ht="12.75">
      <c r="E412" s="136"/>
      <c r="F412" s="136"/>
      <c r="G412" s="136"/>
      <c r="H412" s="136"/>
      <c r="I412" s="136"/>
      <c r="J412" s="136"/>
    </row>
    <row r="413" spans="5:10" ht="12.75">
      <c r="E413" s="136"/>
      <c r="F413" s="136"/>
      <c r="G413" s="136"/>
      <c r="H413" s="136"/>
      <c r="I413" s="136"/>
      <c r="J413" s="136"/>
    </row>
    <row r="414" spans="5:10" ht="12.75">
      <c r="E414" s="136"/>
      <c r="F414" s="136"/>
      <c r="G414" s="136"/>
      <c r="H414" s="136"/>
      <c r="I414" s="136"/>
      <c r="J414" s="136"/>
    </row>
    <row r="415" spans="5:10" ht="12.75">
      <c r="E415" s="136"/>
      <c r="F415" s="136"/>
      <c r="G415" s="136"/>
      <c r="H415" s="136"/>
      <c r="I415" s="136"/>
      <c r="J415" s="136"/>
    </row>
    <row r="416" spans="5:10" ht="12.75">
      <c r="E416" s="136"/>
      <c r="F416" s="136"/>
      <c r="G416" s="136"/>
      <c r="H416" s="136"/>
      <c r="I416" s="136"/>
      <c r="J416" s="136"/>
    </row>
    <row r="417" spans="5:10" ht="12.75">
      <c r="E417" s="136"/>
      <c r="F417" s="136"/>
      <c r="G417" s="136"/>
      <c r="H417" s="136"/>
      <c r="I417" s="136"/>
      <c r="J417" s="136"/>
    </row>
    <row r="418" spans="5:10" ht="12.75">
      <c r="E418" s="136"/>
      <c r="F418" s="136"/>
      <c r="G418" s="136"/>
      <c r="H418" s="136"/>
      <c r="I418" s="136"/>
      <c r="J418" s="136"/>
    </row>
    <row r="419" spans="5:10" ht="12.75">
      <c r="E419" s="136"/>
      <c r="F419" s="136"/>
      <c r="G419" s="136"/>
      <c r="H419" s="136"/>
      <c r="I419" s="136"/>
      <c r="J419" s="136"/>
    </row>
    <row r="420" spans="5:10" ht="12.75">
      <c r="E420" s="136"/>
      <c r="F420" s="136"/>
      <c r="G420" s="136"/>
      <c r="H420" s="136"/>
      <c r="I420" s="136"/>
      <c r="J420" s="136"/>
    </row>
    <row r="421" spans="5:10" ht="12.75">
      <c r="E421" s="136"/>
      <c r="F421" s="136"/>
      <c r="G421" s="136"/>
      <c r="H421" s="136"/>
      <c r="I421" s="136"/>
      <c r="J421" s="136"/>
    </row>
    <row r="422" spans="5:10" ht="12.75">
      <c r="E422" s="136"/>
      <c r="F422" s="136"/>
      <c r="G422" s="136"/>
      <c r="H422" s="136"/>
      <c r="I422" s="136"/>
      <c r="J422" s="136"/>
    </row>
    <row r="423" spans="5:10" ht="12.75">
      <c r="E423" s="136"/>
      <c r="F423" s="136"/>
      <c r="G423" s="136"/>
      <c r="H423" s="136"/>
      <c r="I423" s="136"/>
      <c r="J423" s="136"/>
    </row>
    <row r="424" spans="5:10" ht="12.75">
      <c r="E424" s="136"/>
      <c r="F424" s="136"/>
      <c r="G424" s="136"/>
      <c r="H424" s="136"/>
      <c r="I424" s="136"/>
      <c r="J424" s="136"/>
    </row>
    <row r="425" spans="5:10" ht="12.75">
      <c r="E425" s="136"/>
      <c r="F425" s="136"/>
      <c r="G425" s="136"/>
      <c r="H425" s="136"/>
      <c r="I425" s="136"/>
      <c r="J425" s="136"/>
    </row>
    <row r="426" spans="5:10" ht="12.75">
      <c r="E426" s="136"/>
      <c r="F426" s="136"/>
      <c r="G426" s="136"/>
      <c r="H426" s="136"/>
      <c r="I426" s="136"/>
      <c r="J426" s="136"/>
    </row>
    <row r="427" spans="5:10" ht="12.75">
      <c r="E427" s="136"/>
      <c r="F427" s="136"/>
      <c r="G427" s="136"/>
      <c r="H427" s="136"/>
      <c r="I427" s="136"/>
      <c r="J427" s="136"/>
    </row>
    <row r="428" spans="5:10" ht="12.75">
      <c r="E428" s="136"/>
      <c r="F428" s="136"/>
      <c r="G428" s="136"/>
      <c r="H428" s="136"/>
      <c r="I428" s="136"/>
      <c r="J428" s="136"/>
    </row>
    <row r="429" spans="5:10" ht="12.75">
      <c r="E429" s="136"/>
      <c r="F429" s="136"/>
      <c r="G429" s="136"/>
      <c r="H429" s="136"/>
      <c r="I429" s="136"/>
      <c r="J429" s="136"/>
    </row>
    <row r="430" spans="5:10" ht="12.75">
      <c r="E430" s="136"/>
      <c r="F430" s="136"/>
      <c r="G430" s="136"/>
      <c r="H430" s="136"/>
      <c r="I430" s="136"/>
      <c r="J430" s="136"/>
    </row>
    <row r="431" spans="5:10" ht="12.75">
      <c r="E431" s="136"/>
      <c r="F431" s="136"/>
      <c r="G431" s="136"/>
      <c r="H431" s="136"/>
      <c r="I431" s="136"/>
      <c r="J431" s="136"/>
    </row>
    <row r="432" spans="5:10" ht="12.75">
      <c r="E432" s="136"/>
      <c r="F432" s="136"/>
      <c r="G432" s="136"/>
      <c r="H432" s="136"/>
      <c r="I432" s="136"/>
      <c r="J432" s="136"/>
    </row>
    <row r="433" spans="5:10" ht="12.75">
      <c r="E433" s="136"/>
      <c r="F433" s="136"/>
      <c r="G433" s="136"/>
      <c r="H433" s="136"/>
      <c r="I433" s="136"/>
      <c r="J433" s="136"/>
    </row>
    <row r="434" spans="5:10" ht="12.75">
      <c r="E434" s="136"/>
      <c r="F434" s="136"/>
      <c r="G434" s="136"/>
      <c r="H434" s="136"/>
      <c r="I434" s="136"/>
      <c r="J434" s="136"/>
    </row>
    <row r="435" spans="5:10" ht="12.75">
      <c r="E435" s="136"/>
      <c r="F435" s="136"/>
      <c r="G435" s="136"/>
      <c r="H435" s="136"/>
      <c r="I435" s="136"/>
      <c r="J435" s="136"/>
    </row>
    <row r="436" spans="5:10" ht="12.75">
      <c r="E436" s="136"/>
      <c r="F436" s="136"/>
      <c r="G436" s="136"/>
      <c r="H436" s="136"/>
      <c r="I436" s="136"/>
      <c r="J436" s="136"/>
    </row>
    <row r="437" spans="5:10" ht="12.75">
      <c r="E437" s="136"/>
      <c r="F437" s="136"/>
      <c r="G437" s="136"/>
      <c r="H437" s="136"/>
      <c r="I437" s="136"/>
      <c r="J437" s="136"/>
    </row>
    <row r="438" spans="5:10" ht="12.75">
      <c r="E438" s="136"/>
      <c r="F438" s="136"/>
      <c r="G438" s="136"/>
      <c r="H438" s="136"/>
      <c r="I438" s="136"/>
      <c r="J438" s="136"/>
    </row>
    <row r="439" spans="5:10" ht="12.75">
      <c r="E439" s="136"/>
      <c r="F439" s="136"/>
      <c r="G439" s="136"/>
      <c r="H439" s="136"/>
      <c r="I439" s="136"/>
      <c r="J439" s="136"/>
    </row>
    <row r="440" spans="5:10" ht="12.75">
      <c r="E440" s="136"/>
      <c r="F440" s="136"/>
      <c r="G440" s="136"/>
      <c r="H440" s="136"/>
      <c r="I440" s="136"/>
      <c r="J440" s="136"/>
    </row>
    <row r="441" spans="5:10" ht="12.75">
      <c r="E441" s="136"/>
      <c r="F441" s="136"/>
      <c r="G441" s="136"/>
      <c r="H441" s="136"/>
      <c r="I441" s="136"/>
      <c r="J441" s="136"/>
    </row>
    <row r="442" spans="5:10" ht="12.75">
      <c r="E442" s="136"/>
      <c r="F442" s="136"/>
      <c r="G442" s="136"/>
      <c r="H442" s="136"/>
      <c r="I442" s="136"/>
      <c r="J442" s="136"/>
    </row>
    <row r="443" spans="5:10" ht="12.75">
      <c r="E443" s="136"/>
      <c r="F443" s="136"/>
      <c r="G443" s="136"/>
      <c r="H443" s="136"/>
      <c r="I443" s="136"/>
      <c r="J443" s="136"/>
    </row>
    <row r="444" spans="5:10" ht="12.75">
      <c r="E444" s="136"/>
      <c r="F444" s="136"/>
      <c r="G444" s="136"/>
      <c r="H444" s="136"/>
      <c r="I444" s="136"/>
      <c r="J444" s="136"/>
    </row>
    <row r="445" spans="5:10" ht="12.75">
      <c r="E445" s="136"/>
      <c r="F445" s="136"/>
      <c r="G445" s="136"/>
      <c r="H445" s="136"/>
      <c r="I445" s="136"/>
      <c r="J445" s="136"/>
    </row>
    <row r="446" spans="5:10" ht="12.75">
      <c r="E446" s="136"/>
      <c r="F446" s="136"/>
      <c r="G446" s="136"/>
      <c r="H446" s="136"/>
      <c r="I446" s="136"/>
      <c r="J446" s="136"/>
    </row>
    <row r="447" spans="5:10" ht="12.75">
      <c r="E447" s="136"/>
      <c r="F447" s="136"/>
      <c r="G447" s="136"/>
      <c r="H447" s="136"/>
      <c r="I447" s="136"/>
      <c r="J447" s="136"/>
    </row>
    <row r="448" spans="5:10" ht="12.75">
      <c r="E448" s="136"/>
      <c r="F448" s="136"/>
      <c r="G448" s="136"/>
      <c r="H448" s="136"/>
      <c r="I448" s="136"/>
      <c r="J448" s="136"/>
    </row>
    <row r="449" spans="5:10" ht="12.75">
      <c r="E449" s="136"/>
      <c r="F449" s="136"/>
      <c r="G449" s="136"/>
      <c r="H449" s="136"/>
      <c r="I449" s="136"/>
      <c r="J449" s="136"/>
    </row>
    <row r="450" spans="5:10" ht="12.75">
      <c r="E450" s="136"/>
      <c r="F450" s="136"/>
      <c r="G450" s="136"/>
      <c r="H450" s="136"/>
      <c r="I450" s="136"/>
      <c r="J450" s="136"/>
    </row>
    <row r="451" spans="5:10" ht="12.75">
      <c r="E451" s="136"/>
      <c r="F451" s="136"/>
      <c r="G451" s="136"/>
      <c r="H451" s="136"/>
      <c r="I451" s="136"/>
      <c r="J451" s="136"/>
    </row>
  </sheetData>
  <printOptions/>
  <pageMargins left="0.5" right="0.5" top="0.75" bottom="0.5" header="0.25" footer="0"/>
  <pageSetup horizontalDpi="600" verticalDpi="600" orientation="landscape" scale="68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2">
      <selection activeCell="F47" sqref="F47"/>
    </sheetView>
  </sheetViews>
  <sheetFormatPr defaultColWidth="9.140625" defaultRowHeight="12.75"/>
  <cols>
    <col min="1" max="1" width="146.421875" style="228" hidden="1" customWidth="1"/>
    <col min="2" max="2" width="57.140625" style="228" customWidth="1"/>
    <col min="3" max="8" width="21.28125" style="229" customWidth="1"/>
    <col min="9" max="9" width="15.28125" style="228" hidden="1" customWidth="1"/>
    <col min="10" max="15" width="0" style="228" hidden="1" customWidth="1"/>
    <col min="16" max="16" width="13.7109375" style="228" customWidth="1"/>
    <col min="17" max="16384" width="10.28125" style="228" customWidth="1"/>
  </cols>
  <sheetData>
    <row r="1" spans="1:6" ht="12" hidden="1">
      <c r="A1" s="228" t="s">
        <v>411</v>
      </c>
      <c r="C1" s="229" t="s">
        <v>412</v>
      </c>
      <c r="D1" s="229" t="s">
        <v>413</v>
      </c>
      <c r="E1" s="229" t="s">
        <v>414</v>
      </c>
      <c r="F1" s="229" t="s">
        <v>666</v>
      </c>
    </row>
    <row r="2" spans="2:18" s="230" customFormat="1" ht="15.75" customHeight="1">
      <c r="B2" s="231" t="str">
        <f>"University of Missouri - "&amp;RBN</f>
        <v>University of Missouri - University Hospital</v>
      </c>
      <c r="C2" s="232"/>
      <c r="D2" s="232"/>
      <c r="E2" s="232"/>
      <c r="F2" s="232"/>
      <c r="G2" s="232"/>
      <c r="H2" s="233"/>
      <c r="M2" s="234" t="s">
        <v>415</v>
      </c>
      <c r="P2" s="235" t="s">
        <v>416</v>
      </c>
      <c r="R2" s="234" t="s">
        <v>778</v>
      </c>
    </row>
    <row r="3" spans="2:16" s="230" customFormat="1" ht="15.75" customHeight="1">
      <c r="B3" s="236" t="s">
        <v>417</v>
      </c>
      <c r="C3" s="237"/>
      <c r="D3" s="238"/>
      <c r="E3" s="237"/>
      <c r="F3" s="237"/>
      <c r="G3" s="237"/>
      <c r="H3" s="239"/>
      <c r="M3" s="234" t="s">
        <v>418</v>
      </c>
      <c r="P3" s="240">
        <f ca="1">NOW()</f>
        <v>39184.470290625</v>
      </c>
    </row>
    <row r="4" spans="2:16" ht="15.75" customHeight="1">
      <c r="B4" s="241" t="str">
        <f>"For the Year Ending "&amp;TEXT(M4,"MMMM DD, YYYY")</f>
        <v>For the Year Ending June 30, 2006</v>
      </c>
      <c r="C4" s="242"/>
      <c r="D4" s="243"/>
      <c r="E4" s="242"/>
      <c r="F4" s="242"/>
      <c r="G4" s="242"/>
      <c r="H4" s="244"/>
      <c r="M4" s="245" t="s">
        <v>777</v>
      </c>
      <c r="P4" s="246">
        <f ca="1">NOW()</f>
        <v>39184.470290625</v>
      </c>
    </row>
    <row r="5" spans="2:9" ht="12.75" customHeight="1">
      <c r="B5" s="247"/>
      <c r="C5" s="248"/>
      <c r="D5" s="249"/>
      <c r="E5" s="248"/>
      <c r="F5" s="248"/>
      <c r="G5" s="248"/>
      <c r="H5" s="250"/>
      <c r="I5" s="251"/>
    </row>
    <row r="6" spans="2:8" ht="42" customHeight="1">
      <c r="B6" s="252"/>
      <c r="C6" s="253" t="s">
        <v>419</v>
      </c>
      <c r="D6" s="254" t="s">
        <v>717</v>
      </c>
      <c r="E6" s="255" t="s">
        <v>718</v>
      </c>
      <c r="F6" s="255" t="s">
        <v>719</v>
      </c>
      <c r="G6" s="255" t="s">
        <v>420</v>
      </c>
      <c r="H6" s="254" t="s">
        <v>782</v>
      </c>
    </row>
    <row r="7" spans="2:8" ht="12.75" customHeight="1">
      <c r="B7" s="252"/>
      <c r="C7" s="256"/>
      <c r="D7" s="257"/>
      <c r="E7" s="255"/>
      <c r="F7" s="255"/>
      <c r="G7" s="255"/>
      <c r="H7" s="257"/>
    </row>
    <row r="8" spans="2:8" ht="12.75" customHeight="1">
      <c r="B8" s="258" t="s">
        <v>421</v>
      </c>
      <c r="C8" s="259"/>
      <c r="D8" s="260"/>
      <c r="E8" s="261"/>
      <c r="F8" s="262" t="s">
        <v>422</v>
      </c>
      <c r="G8" s="261"/>
      <c r="H8" s="263"/>
    </row>
    <row r="9" spans="2:8" ht="12.75" customHeight="1">
      <c r="B9" s="252"/>
      <c r="C9" s="264"/>
      <c r="D9" s="263"/>
      <c r="E9" s="263"/>
      <c r="F9" s="263"/>
      <c r="G9" s="263"/>
      <c r="H9" s="263"/>
    </row>
    <row r="10" spans="2:8" ht="12.75" customHeight="1">
      <c r="B10" s="252" t="s">
        <v>423</v>
      </c>
      <c r="C10" s="265">
        <v>0</v>
      </c>
      <c r="D10" s="266">
        <v>0</v>
      </c>
      <c r="E10" s="266">
        <v>0</v>
      </c>
      <c r="F10" s="266">
        <v>0</v>
      </c>
      <c r="G10" s="266">
        <v>0</v>
      </c>
      <c r="H10" s="266">
        <f>C10+D10+E10+F10+G10</f>
        <v>0</v>
      </c>
    </row>
    <row r="11" spans="2:8" ht="12.75" customHeight="1">
      <c r="B11" s="252"/>
      <c r="C11" s="267"/>
      <c r="D11" s="268"/>
      <c r="E11" s="268"/>
      <c r="F11" s="268"/>
      <c r="G11" s="268"/>
      <c r="H11" s="268"/>
    </row>
    <row r="12" spans="2:8" ht="12.75" customHeight="1">
      <c r="B12" s="252" t="s">
        <v>424</v>
      </c>
      <c r="C12" s="267">
        <v>0</v>
      </c>
      <c r="D12" s="268">
        <v>0</v>
      </c>
      <c r="E12" s="268">
        <v>0</v>
      </c>
      <c r="F12" s="268">
        <v>0</v>
      </c>
      <c r="G12" s="268">
        <v>0</v>
      </c>
      <c r="H12" s="268">
        <f>C12+D12+E12+F12+G12</f>
        <v>0</v>
      </c>
    </row>
    <row r="13" spans="2:8" ht="12.75" customHeight="1">
      <c r="B13" s="252"/>
      <c r="C13" s="267"/>
      <c r="D13" s="268"/>
      <c r="E13" s="268"/>
      <c r="F13" s="268"/>
      <c r="G13" s="268"/>
      <c r="H13" s="268"/>
    </row>
    <row r="14" spans="2:8" ht="12.75" customHeight="1">
      <c r="B14" s="252" t="s">
        <v>425</v>
      </c>
      <c r="C14" s="267">
        <v>0</v>
      </c>
      <c r="D14" s="268">
        <v>0</v>
      </c>
      <c r="E14" s="268">
        <v>6521.89</v>
      </c>
      <c r="F14" s="268">
        <v>0</v>
      </c>
      <c r="G14" s="268">
        <v>0</v>
      </c>
      <c r="H14" s="268">
        <f>C14+D14+E14+F14+G14</f>
        <v>6521.89</v>
      </c>
    </row>
    <row r="15" spans="2:8" ht="12.75" customHeight="1">
      <c r="B15" s="252"/>
      <c r="C15" s="267"/>
      <c r="D15" s="268"/>
      <c r="E15" s="268"/>
      <c r="F15" s="268"/>
      <c r="G15" s="268"/>
      <c r="H15" s="268"/>
    </row>
    <row r="16" spans="2:8" ht="12.75" customHeight="1">
      <c r="B16" s="252" t="s">
        <v>426</v>
      </c>
      <c r="C16" s="267">
        <v>0</v>
      </c>
      <c r="D16" s="268">
        <v>0</v>
      </c>
      <c r="E16" s="268">
        <v>0</v>
      </c>
      <c r="F16" s="268">
        <v>0</v>
      </c>
      <c r="G16" s="268">
        <v>0</v>
      </c>
      <c r="H16" s="268">
        <f>C16+D16+E16+F16+G16</f>
        <v>0</v>
      </c>
    </row>
    <row r="17" spans="2:8" ht="12.75" customHeight="1">
      <c r="B17" s="252"/>
      <c r="C17" s="267"/>
      <c r="D17" s="268"/>
      <c r="E17" s="268"/>
      <c r="F17" s="268"/>
      <c r="G17" s="268"/>
      <c r="H17" s="268"/>
    </row>
    <row r="18" spans="2:8" ht="12.75" customHeight="1">
      <c r="B18" s="252" t="s">
        <v>427</v>
      </c>
      <c r="C18" s="267">
        <v>0</v>
      </c>
      <c r="D18" s="268">
        <v>0</v>
      </c>
      <c r="E18" s="268">
        <v>0</v>
      </c>
      <c r="F18" s="268">
        <v>0</v>
      </c>
      <c r="G18" s="268">
        <v>0</v>
      </c>
      <c r="H18" s="268">
        <f>C18+D18+E18+F18+G18</f>
        <v>0</v>
      </c>
    </row>
    <row r="19" spans="2:8" ht="12.75" customHeight="1">
      <c r="B19" s="252"/>
      <c r="C19" s="267"/>
      <c r="D19" s="268"/>
      <c r="E19" s="268"/>
      <c r="F19" s="268"/>
      <c r="G19" s="268"/>
      <c r="H19" s="268"/>
    </row>
    <row r="20" spans="2:8" ht="12.75" customHeight="1">
      <c r="B20" s="252" t="s">
        <v>428</v>
      </c>
      <c r="C20" s="267">
        <v>0</v>
      </c>
      <c r="D20" s="268">
        <v>0</v>
      </c>
      <c r="E20" s="268">
        <v>0</v>
      </c>
      <c r="F20" s="268">
        <v>0</v>
      </c>
      <c r="G20" s="268">
        <v>0</v>
      </c>
      <c r="H20" s="268">
        <f>C20+D20+E20+F20+G20</f>
        <v>0</v>
      </c>
    </row>
    <row r="21" spans="2:8" ht="12.75" customHeight="1">
      <c r="B21" s="252"/>
      <c r="C21" s="267"/>
      <c r="D21" s="268"/>
      <c r="E21" s="268"/>
      <c r="F21" s="268"/>
      <c r="G21" s="268"/>
      <c r="H21" s="268"/>
    </row>
    <row r="22" spans="2:8" ht="12.75" customHeight="1">
      <c r="B22" s="252" t="s">
        <v>429</v>
      </c>
      <c r="C22" s="267">
        <v>0</v>
      </c>
      <c r="D22" s="268">
        <v>0</v>
      </c>
      <c r="E22" s="268">
        <v>0</v>
      </c>
      <c r="F22" s="268">
        <v>0</v>
      </c>
      <c r="G22" s="268">
        <v>0</v>
      </c>
      <c r="H22" s="268">
        <f>C22+D22+E22+F22+G22</f>
        <v>0</v>
      </c>
    </row>
    <row r="23" spans="2:8" ht="12.75" customHeight="1">
      <c r="B23" s="252" t="s">
        <v>430</v>
      </c>
      <c r="C23" s="267"/>
      <c r="D23" s="268"/>
      <c r="E23" s="268"/>
      <c r="F23" s="268"/>
      <c r="G23" s="268"/>
      <c r="H23" s="268"/>
    </row>
    <row r="24" spans="1:8" ht="12.75" customHeight="1">
      <c r="A24" s="228" t="s">
        <v>666</v>
      </c>
      <c r="B24" s="252" t="s">
        <v>431</v>
      </c>
      <c r="C24" s="267">
        <v>0</v>
      </c>
      <c r="D24" s="268">
        <v>0</v>
      </c>
      <c r="E24" s="268">
        <v>0</v>
      </c>
      <c r="F24" s="268">
        <v>0</v>
      </c>
      <c r="G24" s="268">
        <v>0</v>
      </c>
      <c r="H24" s="268">
        <f>C24+D24+E24+F24+G24</f>
        <v>0</v>
      </c>
    </row>
    <row r="25" spans="2:8" ht="12.75" customHeight="1">
      <c r="B25" s="252"/>
      <c r="C25" s="267"/>
      <c r="D25" s="268"/>
      <c r="E25" s="268"/>
      <c r="F25" s="268"/>
      <c r="G25" s="268"/>
      <c r="H25" s="268"/>
    </row>
    <row r="26" spans="2:8" s="269" customFormat="1" ht="12.75" customHeight="1">
      <c r="B26" s="258" t="s">
        <v>432</v>
      </c>
      <c r="C26" s="270">
        <f aca="true" t="shared" si="0" ref="C26:H26">+C24+C22+C20+C18+C16+C14+C12+C10</f>
        <v>0</v>
      </c>
      <c r="D26" s="270">
        <f t="shared" si="0"/>
        <v>0</v>
      </c>
      <c r="E26" s="270">
        <f t="shared" si="0"/>
        <v>6521.89</v>
      </c>
      <c r="F26" s="270">
        <f t="shared" si="0"/>
        <v>0</v>
      </c>
      <c r="G26" s="270">
        <f t="shared" si="0"/>
        <v>0</v>
      </c>
      <c r="H26" s="270">
        <f t="shared" si="0"/>
        <v>6521.89</v>
      </c>
    </row>
    <row r="27" spans="2:8" ht="12.75" customHeight="1">
      <c r="B27" s="252"/>
      <c r="C27" s="267"/>
      <c r="D27" s="268"/>
      <c r="E27" s="268"/>
      <c r="F27" s="268"/>
      <c r="G27" s="268"/>
      <c r="H27" s="268"/>
    </row>
    <row r="28" spans="2:8" ht="12.75" customHeight="1">
      <c r="B28" s="252" t="s">
        <v>433</v>
      </c>
      <c r="C28" s="267">
        <v>200953074.714</v>
      </c>
      <c r="D28" s="268">
        <v>52987213.86</v>
      </c>
      <c r="E28" s="268">
        <v>214622841.482</v>
      </c>
      <c r="F28" s="268">
        <v>0</v>
      </c>
      <c r="G28" s="268">
        <v>0</v>
      </c>
      <c r="H28" s="268">
        <f>C28+D28+E28+F28+G28</f>
        <v>468563130.056</v>
      </c>
    </row>
    <row r="29" spans="2:8" ht="12.75" customHeight="1">
      <c r="B29" s="252"/>
      <c r="C29" s="267"/>
      <c r="D29" s="268"/>
      <c r="E29" s="268"/>
      <c r="F29" s="268"/>
      <c r="G29" s="268"/>
      <c r="H29" s="268"/>
    </row>
    <row r="30" spans="2:8" s="269" customFormat="1" ht="12.75" customHeight="1">
      <c r="B30" s="258" t="s">
        <v>434</v>
      </c>
      <c r="C30" s="270">
        <f aca="true" t="shared" si="1" ref="C30:H30">C28+C26</f>
        <v>200953074.714</v>
      </c>
      <c r="D30" s="270">
        <f t="shared" si="1"/>
        <v>52987213.86</v>
      </c>
      <c r="E30" s="270">
        <f t="shared" si="1"/>
        <v>214629363.37199998</v>
      </c>
      <c r="F30" s="270">
        <f t="shared" si="1"/>
        <v>0</v>
      </c>
      <c r="G30" s="270">
        <f t="shared" si="1"/>
        <v>0</v>
      </c>
      <c r="H30" s="270">
        <f t="shared" si="1"/>
        <v>468569651.946</v>
      </c>
    </row>
    <row r="31" spans="2:8" ht="12.75" customHeight="1">
      <c r="B31" s="252"/>
      <c r="C31" s="267"/>
      <c r="D31" s="268"/>
      <c r="E31" s="268"/>
      <c r="F31" s="268"/>
      <c r="G31" s="268"/>
      <c r="H31" s="268"/>
    </row>
    <row r="32" spans="2:8" s="269" customFormat="1" ht="12.75" customHeight="1">
      <c r="B32" s="258" t="s">
        <v>435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f>C32+D32+E32+F32+G32</f>
        <v>0</v>
      </c>
    </row>
    <row r="33" spans="2:8" s="269" customFormat="1" ht="12.75" customHeight="1">
      <c r="B33" s="258"/>
      <c r="C33" s="271"/>
      <c r="D33" s="271"/>
      <c r="E33" s="271"/>
      <c r="F33" s="271"/>
      <c r="G33" s="271"/>
      <c r="H33" s="271"/>
    </row>
    <row r="34" spans="2:8" s="269" customFormat="1" ht="12.75" customHeight="1">
      <c r="B34" s="258" t="s">
        <v>436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f>C34+D34+E34+F34+G34</f>
        <v>0</v>
      </c>
    </row>
    <row r="35" spans="2:8" s="269" customFormat="1" ht="12.75" customHeight="1">
      <c r="B35" s="258"/>
      <c r="C35" s="271"/>
      <c r="D35" s="271"/>
      <c r="E35" s="271"/>
      <c r="F35" s="271"/>
      <c r="G35" s="271"/>
      <c r="H35" s="271"/>
    </row>
    <row r="36" spans="2:8" s="269" customFormat="1" ht="12.75" customHeight="1">
      <c r="B36" s="258" t="s">
        <v>437</v>
      </c>
      <c r="C36" s="271">
        <v>-64698</v>
      </c>
      <c r="D36" s="271">
        <v>0</v>
      </c>
      <c r="E36" s="271">
        <v>1831556.33</v>
      </c>
      <c r="F36" s="271">
        <v>0</v>
      </c>
      <c r="G36" s="271">
        <v>0</v>
      </c>
      <c r="H36" s="271">
        <f>C36+D36+E36+F36+G36</f>
        <v>1766858.33</v>
      </c>
    </row>
    <row r="37" spans="2:8" s="269" customFormat="1" ht="12.75" customHeight="1">
      <c r="B37" s="258"/>
      <c r="C37" s="271"/>
      <c r="D37" s="271"/>
      <c r="E37" s="271"/>
      <c r="F37" s="271"/>
      <c r="G37" s="271"/>
      <c r="H37" s="271"/>
    </row>
    <row r="38" spans="2:8" s="269" customFormat="1" ht="12.75" customHeight="1">
      <c r="B38" s="258" t="s">
        <v>420</v>
      </c>
      <c r="C38" s="271">
        <v>0</v>
      </c>
      <c r="D38" s="271">
        <v>0</v>
      </c>
      <c r="E38" s="271">
        <v>0</v>
      </c>
      <c r="F38" s="271">
        <v>0</v>
      </c>
      <c r="G38" s="271">
        <v>29569823.45</v>
      </c>
      <c r="H38" s="271">
        <f>C38+D38+E38+F38+G38</f>
        <v>29569823.45</v>
      </c>
    </row>
    <row r="39" spans="2:8" ht="12.75" customHeight="1">
      <c r="B39" s="252"/>
      <c r="C39" s="268"/>
      <c r="D39" s="268"/>
      <c r="E39" s="268"/>
      <c r="F39" s="268"/>
      <c r="G39" s="268"/>
      <c r="H39" s="268"/>
    </row>
    <row r="40" spans="2:8" s="269" customFormat="1" ht="12.75" customHeight="1">
      <c r="B40" s="258" t="s">
        <v>438</v>
      </c>
      <c r="C40" s="272">
        <f aca="true" t="shared" si="2" ref="C40:H40">C30+C32+C34+C36+C38</f>
        <v>200888376.714</v>
      </c>
      <c r="D40" s="272">
        <f t="shared" si="2"/>
        <v>52987213.86</v>
      </c>
      <c r="E40" s="272">
        <f t="shared" si="2"/>
        <v>216460919.702</v>
      </c>
      <c r="F40" s="272">
        <f t="shared" si="2"/>
        <v>0</v>
      </c>
      <c r="G40" s="272">
        <f t="shared" si="2"/>
        <v>29569823.45</v>
      </c>
      <c r="H40" s="272">
        <f t="shared" si="2"/>
        <v>499906333.72599995</v>
      </c>
    </row>
    <row r="41" spans="2:8" ht="12.75">
      <c r="B41" s="273"/>
      <c r="C41" s="274"/>
      <c r="D41" s="274"/>
      <c r="E41" s="274"/>
      <c r="F41" s="274"/>
      <c r="G41" s="274"/>
      <c r="H41" s="274"/>
    </row>
    <row r="42" spans="2:8" ht="12.75">
      <c r="B42" s="273" t="s">
        <v>439</v>
      </c>
      <c r="C42" s="274"/>
      <c r="D42" s="274"/>
      <c r="E42" s="274"/>
      <c r="F42" s="274"/>
      <c r="G42" s="274"/>
      <c r="H42" s="274"/>
    </row>
    <row r="43" spans="2:8" ht="12.75">
      <c r="B43" s="273" t="s">
        <v>440</v>
      </c>
      <c r="C43" s="274"/>
      <c r="D43" s="274"/>
      <c r="E43" s="274"/>
      <c r="F43" s="274"/>
      <c r="G43" s="274"/>
      <c r="H43" s="274"/>
    </row>
    <row r="44" spans="2:8" ht="7.5" customHeight="1">
      <c r="B44" s="273"/>
      <c r="C44" s="274"/>
      <c r="D44" s="274"/>
      <c r="E44" s="274"/>
      <c r="F44" s="274"/>
      <c r="G44" s="274"/>
      <c r="H44" s="274"/>
    </row>
    <row r="45" spans="2:8" ht="12.75">
      <c r="B45" s="273" t="s">
        <v>441</v>
      </c>
      <c r="C45" s="274"/>
      <c r="D45" s="274"/>
      <c r="E45" s="274"/>
      <c r="F45" s="274"/>
      <c r="G45" s="274"/>
      <c r="H45" s="274"/>
    </row>
    <row r="46" ht="7.5" customHeight="1"/>
    <row r="47" spans="1:18" ht="12.75">
      <c r="A47" s="275"/>
      <c r="B47" s="276" t="s">
        <v>442</v>
      </c>
      <c r="C47" s="277"/>
      <c r="D47" s="277"/>
      <c r="E47" s="277"/>
      <c r="F47" s="277"/>
      <c r="G47" s="277"/>
      <c r="H47" s="277"/>
      <c r="I47" s="275"/>
      <c r="J47" s="275"/>
      <c r="K47" s="275"/>
      <c r="L47" s="275"/>
      <c r="M47" s="275"/>
      <c r="N47" s="275"/>
      <c r="O47" s="275"/>
      <c r="P47" s="275"/>
      <c r="Q47" s="275"/>
      <c r="R47" s="275"/>
    </row>
    <row r="48" ht="7.5" customHeight="1"/>
    <row r="49" spans="1:18" ht="12.75">
      <c r="A49" s="275"/>
      <c r="B49" s="276" t="s">
        <v>443</v>
      </c>
      <c r="C49" s="277"/>
      <c r="D49" s="277"/>
      <c r="E49" s="277"/>
      <c r="F49" s="277"/>
      <c r="G49" s="277"/>
      <c r="H49" s="277"/>
      <c r="I49" s="275"/>
      <c r="J49" s="275"/>
      <c r="K49" s="275"/>
      <c r="L49" s="275"/>
      <c r="M49" s="275"/>
      <c r="N49" s="275"/>
      <c r="O49" s="275"/>
      <c r="P49" s="275"/>
      <c r="Q49" s="275"/>
      <c r="R49" s="275"/>
    </row>
    <row r="50" ht="7.5" customHeight="1"/>
    <row r="51" spans="1:18" ht="12.75">
      <c r="A51" s="275"/>
      <c r="B51" s="276" t="s">
        <v>445</v>
      </c>
      <c r="C51" s="277"/>
      <c r="D51" s="277"/>
      <c r="E51" s="277"/>
      <c r="F51" s="277"/>
      <c r="G51" s="277"/>
      <c r="H51" s="277"/>
      <c r="I51" s="275"/>
      <c r="J51" s="275"/>
      <c r="K51" s="275"/>
      <c r="L51" s="275"/>
      <c r="M51" s="275"/>
      <c r="N51" s="275"/>
      <c r="O51" s="275"/>
      <c r="P51" s="275"/>
      <c r="Q51" s="275"/>
      <c r="R51" s="275"/>
    </row>
    <row r="52" ht="7.5" customHeight="1"/>
    <row r="53" spans="1:18" ht="12.75">
      <c r="A53" s="275"/>
      <c r="B53" s="276" t="s">
        <v>446</v>
      </c>
      <c r="C53" s="277"/>
      <c r="D53" s="277"/>
      <c r="E53" s="277"/>
      <c r="F53" s="277"/>
      <c r="G53" s="277"/>
      <c r="H53" s="277"/>
      <c r="I53" s="275"/>
      <c r="J53" s="275"/>
      <c r="K53" s="275"/>
      <c r="L53" s="275"/>
      <c r="M53" s="275"/>
      <c r="N53" s="275"/>
      <c r="O53" s="275"/>
      <c r="P53" s="275"/>
      <c r="Q53" s="275"/>
      <c r="R53" s="275"/>
    </row>
    <row r="54" ht="7.5" customHeight="1"/>
    <row r="55" spans="1:18" ht="12.75">
      <c r="A55" s="275"/>
      <c r="B55" s="276" t="s">
        <v>447</v>
      </c>
      <c r="C55" s="277"/>
      <c r="D55" s="277"/>
      <c r="E55" s="277"/>
      <c r="F55" s="277"/>
      <c r="G55" s="277"/>
      <c r="H55" s="277"/>
      <c r="I55" s="275"/>
      <c r="J55" s="275"/>
      <c r="K55" s="275"/>
      <c r="L55" s="275"/>
      <c r="M55" s="275"/>
      <c r="N55" s="275"/>
      <c r="O55" s="275"/>
      <c r="P55" s="275"/>
      <c r="Q55" s="275"/>
      <c r="R55" s="275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B2">
      <selection activeCell="D26" sqref="D26"/>
    </sheetView>
  </sheetViews>
  <sheetFormatPr defaultColWidth="9.140625" defaultRowHeight="12.75" outlineLevelRow="1"/>
  <cols>
    <col min="1" max="1" width="0" style="278" hidden="1" customWidth="1"/>
    <col min="2" max="2" width="2.57421875" style="283" customWidth="1"/>
    <col min="3" max="3" width="75.00390625" style="325" hidden="1" customWidth="1"/>
    <col min="4" max="4" width="63.7109375" style="326" customWidth="1"/>
    <col min="5" max="9" width="21.28125" style="282" customWidth="1"/>
    <col min="10" max="10" width="13.421875" style="278" customWidth="1"/>
    <col min="11" max="16384" width="10.28125" style="278" customWidth="1"/>
  </cols>
  <sheetData>
    <row r="1" spans="1:9" ht="204" hidden="1">
      <c r="A1" s="278" t="s">
        <v>411</v>
      </c>
      <c r="B1" s="279" t="s">
        <v>668</v>
      </c>
      <c r="C1" s="280" t="s">
        <v>667</v>
      </c>
      <c r="D1" s="281" t="s">
        <v>668</v>
      </c>
      <c r="E1" s="282" t="s">
        <v>448</v>
      </c>
      <c r="F1" s="282" t="s">
        <v>449</v>
      </c>
      <c r="G1" s="282" t="s">
        <v>450</v>
      </c>
      <c r="H1" s="282" t="s">
        <v>451</v>
      </c>
      <c r="I1" s="282" t="s">
        <v>668</v>
      </c>
    </row>
    <row r="2" spans="1:13" ht="15.75" customHeight="1">
      <c r="A2" s="283"/>
      <c r="B2" s="284" t="str">
        <f>"University of Missouri - "&amp;RBN</f>
        <v>University of Missouri - University Hospital</v>
      </c>
      <c r="C2" s="285"/>
      <c r="D2" s="285"/>
      <c r="E2" s="286"/>
      <c r="F2" s="286"/>
      <c r="G2" s="286"/>
      <c r="H2" s="286"/>
      <c r="I2" s="286"/>
      <c r="J2" s="287" t="s">
        <v>416</v>
      </c>
      <c r="K2" s="288" t="s">
        <v>778</v>
      </c>
      <c r="M2" s="288" t="s">
        <v>415</v>
      </c>
    </row>
    <row r="3" spans="1:13" ht="15.75" customHeight="1">
      <c r="A3" s="283"/>
      <c r="B3" s="289" t="s">
        <v>452</v>
      </c>
      <c r="C3" s="290"/>
      <c r="D3" s="290"/>
      <c r="E3" s="286"/>
      <c r="F3" s="286"/>
      <c r="G3" s="286"/>
      <c r="H3" s="286"/>
      <c r="I3" s="286"/>
      <c r="J3" s="291">
        <f ca="1">NOW()</f>
        <v>39184.470290625</v>
      </c>
      <c r="K3" s="288" t="s">
        <v>453</v>
      </c>
      <c r="M3" s="288" t="s">
        <v>453</v>
      </c>
    </row>
    <row r="4" spans="1:13" ht="15.75" customHeight="1">
      <c r="A4" s="283"/>
      <c r="B4" s="292" t="str">
        <f>"As of "&amp;TEXT(K4,"MMMM DD, YYYY")</f>
        <v>As of June 30, 2006</v>
      </c>
      <c r="C4" s="293"/>
      <c r="D4" s="293"/>
      <c r="E4" s="286"/>
      <c r="F4" s="286"/>
      <c r="G4" s="286"/>
      <c r="H4" s="286"/>
      <c r="I4" s="286"/>
      <c r="J4" s="294">
        <f ca="1">NOW()</f>
        <v>39184.470290625</v>
      </c>
      <c r="K4" s="288" t="s">
        <v>777</v>
      </c>
      <c r="M4" s="288" t="s">
        <v>777</v>
      </c>
    </row>
    <row r="5" spans="1:13" ht="12.75" customHeight="1">
      <c r="A5" s="283"/>
      <c r="B5" s="295"/>
      <c r="C5" s="296"/>
      <c r="D5" s="296"/>
      <c r="E5" s="286"/>
      <c r="F5" s="286"/>
      <c r="G5" s="286"/>
      <c r="H5" s="286"/>
      <c r="I5" s="286"/>
      <c r="J5" s="297"/>
      <c r="K5" s="288" t="s">
        <v>454</v>
      </c>
      <c r="M5" s="288" t="s">
        <v>454</v>
      </c>
    </row>
    <row r="6" spans="1:9" ht="15.75" customHeight="1">
      <c r="A6" s="298"/>
      <c r="B6" s="299"/>
      <c r="C6" s="300"/>
      <c r="D6" s="301"/>
      <c r="E6" s="302"/>
      <c r="F6" s="302"/>
      <c r="G6" s="302"/>
      <c r="H6" s="302" t="s">
        <v>455</v>
      </c>
      <c r="I6" s="302"/>
    </row>
    <row r="7" spans="1:9" ht="12.75">
      <c r="A7" s="303"/>
      <c r="B7" s="304"/>
      <c r="C7" s="305"/>
      <c r="D7" s="306"/>
      <c r="E7" s="307"/>
      <c r="F7" s="307"/>
      <c r="G7" s="307"/>
      <c r="H7" s="307" t="s">
        <v>456</v>
      </c>
      <c r="I7" s="307"/>
    </row>
    <row r="8" spans="1:9" ht="12" customHeight="1">
      <c r="A8" s="303"/>
      <c r="B8" s="304"/>
      <c r="C8" s="305"/>
      <c r="D8" s="306"/>
      <c r="E8" s="307" t="s">
        <v>696</v>
      </c>
      <c r="F8" s="307"/>
      <c r="G8" s="307"/>
      <c r="H8" s="307" t="s">
        <v>457</v>
      </c>
      <c r="I8" s="308" t="s">
        <v>458</v>
      </c>
    </row>
    <row r="9" spans="1:9" ht="12.75">
      <c r="A9" s="303"/>
      <c r="B9" s="309"/>
      <c r="C9" s="310"/>
      <c r="D9" s="311"/>
      <c r="E9" s="312" t="str">
        <f>"July 1, "&amp;(M5-1)</f>
        <v>July 1, 2005</v>
      </c>
      <c r="F9" s="313" t="s">
        <v>459</v>
      </c>
      <c r="G9" s="313" t="s">
        <v>460</v>
      </c>
      <c r="H9" s="313" t="s">
        <v>461</v>
      </c>
      <c r="I9" s="314" t="str">
        <f>TEXT(M4,"MMMM DD, YYYY")</f>
        <v>June 30, 2006</v>
      </c>
    </row>
    <row r="10" spans="1:6" ht="12.75">
      <c r="A10" s="283"/>
      <c r="B10" s="303" t="s">
        <v>462</v>
      </c>
      <c r="C10" s="315"/>
      <c r="D10" s="316"/>
      <c r="E10" s="317"/>
      <c r="F10" s="318"/>
    </row>
    <row r="11" spans="1:9" ht="12.75" outlineLevel="1">
      <c r="A11" s="278" t="s">
        <v>463</v>
      </c>
      <c r="B11" s="279"/>
      <c r="C11" s="280" t="s">
        <v>464</v>
      </c>
      <c r="D11" s="281" t="str">
        <f>C11</f>
        <v>Columbia Regional Hosp</v>
      </c>
      <c r="E11" s="319">
        <v>-63127766.564</v>
      </c>
      <c r="F11" s="319">
        <v>102318115.66</v>
      </c>
      <c r="G11" s="319">
        <v>100191944.036</v>
      </c>
      <c r="H11" s="319">
        <v>-12137787.6</v>
      </c>
      <c r="I11" s="319">
        <f>E11+F11-G11+H11</f>
        <v>-73139382.54</v>
      </c>
    </row>
    <row r="12" spans="1:9" ht="12.75" outlineLevel="1">
      <c r="A12" s="278" t="s">
        <v>465</v>
      </c>
      <c r="B12" s="279"/>
      <c r="C12" s="280" t="s">
        <v>466</v>
      </c>
      <c r="D12" s="281" t="str">
        <f>C12</f>
        <v>MO Rehab Center</v>
      </c>
      <c r="E12" s="282">
        <v>11983157.744</v>
      </c>
      <c r="F12" s="282">
        <v>26099876.05</v>
      </c>
      <c r="G12" s="282">
        <v>35349477.04400001</v>
      </c>
      <c r="H12" s="282">
        <v>6195880.78</v>
      </c>
      <c r="I12" s="282">
        <f>E12+F12-G12+H12</f>
        <v>8929437.529999994</v>
      </c>
    </row>
    <row r="13" spans="1:9" ht="12.75" outlineLevel="1">
      <c r="A13" s="278" t="s">
        <v>467</v>
      </c>
      <c r="B13" s="279"/>
      <c r="C13" s="280" t="s">
        <v>468</v>
      </c>
      <c r="D13" s="281" t="str">
        <f>C13</f>
        <v>Other Clinics</v>
      </c>
      <c r="E13" s="282">
        <v>-4775.52</v>
      </c>
      <c r="F13" s="282">
        <v>3792844.01</v>
      </c>
      <c r="G13" s="282">
        <v>6644160.240000001</v>
      </c>
      <c r="H13" s="282">
        <v>2851315</v>
      </c>
      <c r="I13" s="282">
        <f>E13+F13-G13+H13</f>
        <v>-4776.750000001397</v>
      </c>
    </row>
    <row r="14" spans="1:9" ht="12.75" outlineLevel="1">
      <c r="A14" s="278" t="s">
        <v>469</v>
      </c>
      <c r="B14" s="279"/>
      <c r="C14" s="280" t="s">
        <v>470</v>
      </c>
      <c r="D14" s="281" t="str">
        <f>C14</f>
        <v>Univ Hospitals and Clinics</v>
      </c>
      <c r="E14" s="282">
        <v>216327740.489</v>
      </c>
      <c r="F14" s="282">
        <v>385408836.07</v>
      </c>
      <c r="G14" s="282">
        <v>322964649.01400006</v>
      </c>
      <c r="H14" s="282">
        <v>-28032742.650000002</v>
      </c>
      <c r="I14" s="282">
        <f>E14+F14-G14+H14</f>
        <v>250739184.89499995</v>
      </c>
    </row>
    <row r="15" spans="1:9" s="298" customFormat="1" ht="12.75">
      <c r="A15" s="303" t="s">
        <v>471</v>
      </c>
      <c r="B15" s="303"/>
      <c r="C15" s="320" t="s">
        <v>472</v>
      </c>
      <c r="D15" s="321" t="str">
        <f>C15</f>
        <v>      Total Auxiliaries</v>
      </c>
      <c r="E15" s="322">
        <v>165178356.149</v>
      </c>
      <c r="F15" s="323">
        <v>517619671.7899999</v>
      </c>
      <c r="G15" s="324">
        <v>465150230.3340001</v>
      </c>
      <c r="H15" s="324">
        <v>-31123334.469999995</v>
      </c>
      <c r="I15" s="324">
        <f>E15+F15-G15+H15</f>
        <v>186524463.13499978</v>
      </c>
    </row>
    <row r="16" spans="1:6" ht="12.75">
      <c r="A16" s="283"/>
      <c r="E16" s="317"/>
      <c r="F16" s="318"/>
    </row>
    <row r="17" spans="1:6" ht="12.75">
      <c r="A17" s="283"/>
      <c r="B17" s="303" t="s">
        <v>473</v>
      </c>
      <c r="C17" s="315"/>
      <c r="D17" s="316"/>
      <c r="E17" s="317"/>
      <c r="F17" s="318"/>
    </row>
    <row r="18" spans="1:9" s="298" customFormat="1" ht="12.75">
      <c r="A18" s="303" t="s">
        <v>385</v>
      </c>
      <c r="B18" s="303"/>
      <c r="C18" s="320" t="s">
        <v>474</v>
      </c>
      <c r="D18" s="321" t="str">
        <f>C18</f>
        <v>      Total Service Operations</v>
      </c>
      <c r="E18" s="327">
        <v>0</v>
      </c>
      <c r="F18" s="328">
        <v>0</v>
      </c>
      <c r="G18" s="329">
        <v>0</v>
      </c>
      <c r="H18" s="329">
        <v>0</v>
      </c>
      <c r="I18" s="329">
        <f>E18+F18-G18+H18</f>
        <v>0</v>
      </c>
    </row>
    <row r="19" spans="3:4" ht="12.75">
      <c r="C19" s="330"/>
      <c r="D19" s="331"/>
    </row>
    <row r="20" spans="2:4" ht="12.75" hidden="1">
      <c r="B20" s="303" t="s">
        <v>475</v>
      </c>
      <c r="C20" s="332"/>
      <c r="D20" s="333"/>
    </row>
    <row r="21" spans="1:9" ht="12.75" hidden="1">
      <c r="A21" s="278" t="s">
        <v>762</v>
      </c>
      <c r="B21" s="303" t="s">
        <v>796</v>
      </c>
      <c r="C21" s="315" t="s">
        <v>476</v>
      </c>
      <c r="D21" s="316"/>
      <c r="E21" s="282">
        <v>2.2</v>
      </c>
      <c r="F21" s="282">
        <v>0</v>
      </c>
      <c r="G21" s="282">
        <v>2.199999999998545</v>
      </c>
      <c r="H21" s="282">
        <v>0</v>
      </c>
      <c r="I21" s="282">
        <f>E21+F21-G21+H21</f>
        <v>1.4552803406786552E-12</v>
      </c>
    </row>
    <row r="22" spans="1:9" ht="12.75" hidden="1">
      <c r="A22" s="278" t="s">
        <v>477</v>
      </c>
      <c r="B22" s="303" t="s">
        <v>478</v>
      </c>
      <c r="C22" s="315" t="s">
        <v>478</v>
      </c>
      <c r="D22" s="316"/>
      <c r="E22" s="282">
        <v>0</v>
      </c>
      <c r="F22" s="282">
        <v>0</v>
      </c>
      <c r="G22" s="282">
        <v>0</v>
      </c>
      <c r="H22" s="282">
        <v>0</v>
      </c>
      <c r="I22" s="282">
        <f>E22+F22-G22+H22</f>
        <v>0</v>
      </c>
    </row>
    <row r="23" spans="1:9" ht="12.75" hidden="1">
      <c r="A23" s="278" t="s">
        <v>479</v>
      </c>
      <c r="B23" s="303" t="s">
        <v>480</v>
      </c>
      <c r="C23" s="315" t="s">
        <v>481</v>
      </c>
      <c r="D23" s="316"/>
      <c r="E23" s="282">
        <v>0</v>
      </c>
      <c r="F23" s="282">
        <v>0</v>
      </c>
      <c r="G23" s="282">
        <v>0</v>
      </c>
      <c r="H23" s="282">
        <v>0</v>
      </c>
      <c r="I23" s="282">
        <f>E23+F23-G23+H23</f>
        <v>0</v>
      </c>
    </row>
    <row r="24" spans="2:9" ht="12.75" hidden="1">
      <c r="B24" s="334" t="s">
        <v>482</v>
      </c>
      <c r="C24" s="320" t="s">
        <v>482</v>
      </c>
      <c r="D24" s="321"/>
      <c r="E24" s="282">
        <f>E15+E18+E21+E22+E23</f>
        <v>165178358.34899998</v>
      </c>
      <c r="F24" s="282">
        <f>F15+F18+F21+F22+F23</f>
        <v>517619671.7899999</v>
      </c>
      <c r="G24" s="282">
        <f>G15+G18+G21+G22+G23</f>
        <v>465150232.5340001</v>
      </c>
      <c r="H24" s="282">
        <f>H15+H18+H21+H22+H23</f>
        <v>-31123334.469999995</v>
      </c>
      <c r="I24" s="282">
        <f>I15+I18+I21+I22+I23</f>
        <v>186524463.13499978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B2">
      <selection activeCell="G11" sqref="G11:M11"/>
    </sheetView>
  </sheetViews>
  <sheetFormatPr defaultColWidth="9.140625" defaultRowHeight="12.75" outlineLevelRow="1"/>
  <cols>
    <col min="1" max="1" width="0" style="335" hidden="1" customWidth="1"/>
    <col min="2" max="2" width="2.7109375" style="336" customWidth="1"/>
    <col min="3" max="4" width="2.7109375" style="338" customWidth="1"/>
    <col min="5" max="5" width="43.28125" style="338" hidden="1" customWidth="1"/>
    <col min="6" max="6" width="60.7109375" style="343" customWidth="1"/>
    <col min="7" max="7" width="14.7109375" style="399" customWidth="1"/>
    <col min="8" max="13" width="14.7109375" style="341" customWidth="1"/>
    <col min="14" max="14" width="11.57421875" style="342" hidden="1" customWidth="1"/>
    <col min="15" max="15" width="9.140625" style="343" hidden="1" customWidth="1"/>
    <col min="16" max="17" width="9.140625" style="335" customWidth="1"/>
    <col min="18" max="18" width="9.140625" style="335" hidden="1" customWidth="1"/>
    <col min="19" max="16384" width="9.140625" style="335" customWidth="1"/>
  </cols>
  <sheetData>
    <row r="1" spans="1:13" ht="12.75" hidden="1">
      <c r="A1" s="335" t="s">
        <v>411</v>
      </c>
      <c r="B1" s="336" t="s">
        <v>666</v>
      </c>
      <c r="C1" s="337"/>
      <c r="D1" s="337"/>
      <c r="E1" s="338" t="s">
        <v>483</v>
      </c>
      <c r="F1" s="339" t="s">
        <v>668</v>
      </c>
      <c r="G1" s="340" t="s">
        <v>484</v>
      </c>
      <c r="H1" s="341" t="s">
        <v>485</v>
      </c>
      <c r="I1" s="341" t="s">
        <v>486</v>
      </c>
      <c r="J1" s="341" t="s">
        <v>487</v>
      </c>
      <c r="K1" s="341" t="s">
        <v>488</v>
      </c>
      <c r="L1" s="341" t="s">
        <v>489</v>
      </c>
      <c r="M1" s="341" t="s">
        <v>668</v>
      </c>
    </row>
    <row r="2" spans="2:18" s="344" customFormat="1" ht="15.75" customHeight="1">
      <c r="B2" s="345" t="str">
        <f>"University of Missouri - "&amp;RBN</f>
        <v>University of Missouri - University Hospital</v>
      </c>
      <c r="C2" s="346"/>
      <c r="D2" s="346"/>
      <c r="E2" s="347"/>
      <c r="F2" s="87"/>
      <c r="G2" s="348"/>
      <c r="H2" s="349"/>
      <c r="I2" s="350"/>
      <c r="J2" s="349"/>
      <c r="K2" s="351"/>
      <c r="L2" s="349"/>
      <c r="M2" s="352"/>
      <c r="N2" s="353"/>
      <c r="O2" s="354" t="s">
        <v>778</v>
      </c>
      <c r="R2" s="355" t="s">
        <v>415</v>
      </c>
    </row>
    <row r="3" spans="2:18" s="356" customFormat="1" ht="15.75" customHeight="1">
      <c r="B3" s="357" t="s">
        <v>490</v>
      </c>
      <c r="C3" s="358"/>
      <c r="D3" s="358"/>
      <c r="E3" s="359"/>
      <c r="F3" s="91"/>
      <c r="G3" s="360"/>
      <c r="H3" s="361"/>
      <c r="I3" s="362"/>
      <c r="J3" s="363"/>
      <c r="K3" s="361"/>
      <c r="L3" s="361"/>
      <c r="M3" s="364"/>
      <c r="N3" s="365"/>
      <c r="O3" s="366"/>
      <c r="R3" s="367" t="s">
        <v>491</v>
      </c>
    </row>
    <row r="4" spans="2:18" ht="15.75" customHeight="1">
      <c r="B4" s="368" t="str">
        <f>"As of "&amp;TEXT(R4,"MMMM DD, YYYY")</f>
        <v>As of June 30, 2006</v>
      </c>
      <c r="C4" s="369"/>
      <c r="D4" s="369"/>
      <c r="E4" s="370"/>
      <c r="F4" s="97"/>
      <c r="G4" s="360"/>
      <c r="H4" s="361"/>
      <c r="I4" s="361"/>
      <c r="J4" s="361"/>
      <c r="K4" s="361"/>
      <c r="L4" s="361"/>
      <c r="M4" s="364"/>
      <c r="R4" s="371" t="s">
        <v>777</v>
      </c>
    </row>
    <row r="5" spans="2:18" ht="12.75" customHeight="1">
      <c r="B5" s="372"/>
      <c r="C5" s="373"/>
      <c r="D5" s="373"/>
      <c r="E5" s="374"/>
      <c r="F5" s="104"/>
      <c r="G5" s="375"/>
      <c r="H5" s="376"/>
      <c r="I5" s="376"/>
      <c r="J5" s="376"/>
      <c r="K5" s="376"/>
      <c r="L5" s="376"/>
      <c r="M5" s="377"/>
      <c r="N5" s="378"/>
      <c r="R5" s="371" t="s">
        <v>454</v>
      </c>
    </row>
    <row r="6" spans="2:15" s="379" customFormat="1" ht="15" customHeight="1">
      <c r="B6" s="380"/>
      <c r="C6" s="381"/>
      <c r="D6" s="381"/>
      <c r="E6" s="381"/>
      <c r="F6" s="381"/>
      <c r="G6" s="382"/>
      <c r="H6" s="382" t="s">
        <v>492</v>
      </c>
      <c r="I6" s="382" t="s">
        <v>493</v>
      </c>
      <c r="J6" s="382" t="s">
        <v>494</v>
      </c>
      <c r="K6" s="382"/>
      <c r="L6" s="382"/>
      <c r="M6" s="382"/>
      <c r="N6" s="383"/>
      <c r="O6" s="384"/>
    </row>
    <row r="7" spans="2:15" s="379" customFormat="1" ht="12" customHeight="1">
      <c r="B7" s="385"/>
      <c r="C7" s="383"/>
      <c r="D7" s="383"/>
      <c r="E7" s="383"/>
      <c r="F7" s="383"/>
      <c r="G7" s="386" t="s">
        <v>495</v>
      </c>
      <c r="H7" s="386" t="s">
        <v>496</v>
      </c>
      <c r="I7" s="386" t="s">
        <v>497</v>
      </c>
      <c r="J7" s="386" t="s">
        <v>498</v>
      </c>
      <c r="K7" s="386"/>
      <c r="L7" s="386" t="s">
        <v>499</v>
      </c>
      <c r="M7" s="386" t="s">
        <v>500</v>
      </c>
      <c r="N7" s="383"/>
      <c r="O7" s="384"/>
    </row>
    <row r="8" spans="2:15" s="379" customFormat="1" ht="12" customHeight="1">
      <c r="B8" s="387"/>
      <c r="C8" s="388"/>
      <c r="D8" s="388"/>
      <c r="E8" s="388"/>
      <c r="F8" s="388"/>
      <c r="G8" s="389" t="str">
        <f>"July 1, "&amp;(R5-1)</f>
        <v>July 1, 2005</v>
      </c>
      <c r="H8" s="389" t="s">
        <v>501</v>
      </c>
      <c r="I8" s="389" t="s">
        <v>502</v>
      </c>
      <c r="J8" s="389" t="s">
        <v>503</v>
      </c>
      <c r="K8" s="389" t="s">
        <v>504</v>
      </c>
      <c r="L8" s="389" t="s">
        <v>505</v>
      </c>
      <c r="M8" s="389" t="str">
        <f>TEXT(R4,"MMMM DD, YYYY")</f>
        <v>June 30, 2006</v>
      </c>
      <c r="N8" s="383"/>
      <c r="O8" s="384"/>
    </row>
    <row r="9" spans="2:15" s="390" customFormat="1" ht="12.75" customHeight="1">
      <c r="B9" s="391" t="s">
        <v>506</v>
      </c>
      <c r="C9" s="392"/>
      <c r="D9" s="392"/>
      <c r="E9" s="393"/>
      <c r="F9" s="394"/>
      <c r="G9" s="395"/>
      <c r="H9" s="396"/>
      <c r="I9" s="396"/>
      <c r="J9" s="396"/>
      <c r="K9" s="396"/>
      <c r="L9" s="396"/>
      <c r="M9" s="396"/>
      <c r="N9" s="397"/>
      <c r="O9" s="394"/>
    </row>
    <row r="10" spans="3:4" ht="12.75" customHeight="1">
      <c r="C10" s="398" t="s">
        <v>507</v>
      </c>
      <c r="D10" s="398"/>
    </row>
    <row r="11" spans="1:13" ht="12.75" outlineLevel="1">
      <c r="A11" s="335" t="s">
        <v>508</v>
      </c>
      <c r="C11" s="337"/>
      <c r="D11" s="337"/>
      <c r="E11" s="338" t="s">
        <v>509</v>
      </c>
      <c r="F11" s="339" t="str">
        <f aca="true" t="shared" si="0" ref="F11:F18">UPPER(E11)</f>
        <v>MARK ANDREWS MEMORIAL FUND</v>
      </c>
      <c r="G11" s="511">
        <v>9332.43</v>
      </c>
      <c r="H11" s="512">
        <v>0</v>
      </c>
      <c r="I11" s="512">
        <v>3.92</v>
      </c>
      <c r="J11" s="512">
        <v>-292.71</v>
      </c>
      <c r="K11" s="512">
        <v>0</v>
      </c>
      <c r="L11" s="512">
        <v>0</v>
      </c>
      <c r="M11" s="512">
        <f aca="true" t="shared" si="1" ref="M11:M18">G11+H11+I11+J11-K11+L11</f>
        <v>9043.640000000001</v>
      </c>
    </row>
    <row r="12" spans="1:13" ht="12.75" outlineLevel="1">
      <c r="A12" s="335" t="s">
        <v>510</v>
      </c>
      <c r="C12" s="337"/>
      <c r="D12" s="337"/>
      <c r="E12" s="338" t="s">
        <v>511</v>
      </c>
      <c r="F12" s="339" t="str">
        <f t="shared" si="0"/>
        <v>FUNK-KIWANIS CHILDREN'S FUND</v>
      </c>
      <c r="G12" s="340">
        <v>105146.9</v>
      </c>
      <c r="H12" s="341">
        <v>0</v>
      </c>
      <c r="I12" s="341">
        <v>895.46</v>
      </c>
      <c r="J12" s="341">
        <v>-4364.09</v>
      </c>
      <c r="K12" s="341">
        <v>0</v>
      </c>
      <c r="L12" s="341">
        <v>0</v>
      </c>
      <c r="M12" s="341">
        <f t="shared" si="1"/>
        <v>101678.27</v>
      </c>
    </row>
    <row r="13" spans="1:13" ht="12.75" outlineLevel="1">
      <c r="A13" s="335" t="s">
        <v>512</v>
      </c>
      <c r="C13" s="337"/>
      <c r="D13" s="337"/>
      <c r="E13" s="338" t="s">
        <v>513</v>
      </c>
      <c r="F13" s="339" t="str">
        <f t="shared" si="0"/>
        <v>FRANK LEONARD TRUST</v>
      </c>
      <c r="G13" s="340">
        <v>16792.21</v>
      </c>
      <c r="H13" s="341">
        <v>0</v>
      </c>
      <c r="I13" s="341">
        <v>-323.03</v>
      </c>
      <c r="J13" s="341">
        <v>1635.61</v>
      </c>
      <c r="K13" s="341">
        <v>0</v>
      </c>
      <c r="L13" s="341">
        <v>0</v>
      </c>
      <c r="M13" s="341">
        <f t="shared" si="1"/>
        <v>18104.79</v>
      </c>
    </row>
    <row r="14" spans="1:13" ht="12.75" outlineLevel="1">
      <c r="A14" s="335" t="s">
        <v>514</v>
      </c>
      <c r="C14" s="337"/>
      <c r="D14" s="337"/>
      <c r="E14" s="338" t="s">
        <v>515</v>
      </c>
      <c r="F14" s="339" t="str">
        <f t="shared" si="0"/>
        <v>RUFUS MILLER FUND</v>
      </c>
      <c r="G14" s="340">
        <v>237501.58</v>
      </c>
      <c r="H14" s="341">
        <v>0</v>
      </c>
      <c r="I14" s="341">
        <v>-4568.7</v>
      </c>
      <c r="J14" s="341">
        <v>23133.36</v>
      </c>
      <c r="K14" s="341">
        <v>0</v>
      </c>
      <c r="L14" s="341">
        <v>0</v>
      </c>
      <c r="M14" s="341">
        <f t="shared" si="1"/>
        <v>256066.24</v>
      </c>
    </row>
    <row r="15" spans="1:13" ht="12.75" outlineLevel="1">
      <c r="A15" s="335" t="s">
        <v>516</v>
      </c>
      <c r="C15" s="337"/>
      <c r="D15" s="337"/>
      <c r="E15" s="338" t="s">
        <v>517</v>
      </c>
      <c r="F15" s="339" t="str">
        <f t="shared" si="0"/>
        <v>M C TURNER FUND</v>
      </c>
      <c r="G15" s="340">
        <v>29070.41</v>
      </c>
      <c r="H15" s="341">
        <v>0</v>
      </c>
      <c r="I15" s="341">
        <v>-559.21</v>
      </c>
      <c r="J15" s="341">
        <v>2831.54</v>
      </c>
      <c r="K15" s="341">
        <v>0</v>
      </c>
      <c r="L15" s="341">
        <v>0</v>
      </c>
      <c r="M15" s="341">
        <f t="shared" si="1"/>
        <v>31342.74</v>
      </c>
    </row>
    <row r="16" spans="1:13" ht="12.75" outlineLevel="1">
      <c r="A16" s="335" t="s">
        <v>518</v>
      </c>
      <c r="C16" s="337"/>
      <c r="D16" s="337"/>
      <c r="E16" s="338" t="s">
        <v>519</v>
      </c>
      <c r="F16" s="339" t="str">
        <f t="shared" si="0"/>
        <v>EF MITCHELL ENDOWMENT</v>
      </c>
      <c r="G16" s="340">
        <v>125277.18</v>
      </c>
      <c r="H16" s="341">
        <v>0</v>
      </c>
      <c r="I16" s="341">
        <v>0</v>
      </c>
      <c r="J16" s="341">
        <v>-5260.97</v>
      </c>
      <c r="K16" s="341">
        <v>0</v>
      </c>
      <c r="L16" s="341">
        <v>0</v>
      </c>
      <c r="M16" s="341">
        <f t="shared" si="1"/>
        <v>120016.20999999999</v>
      </c>
    </row>
    <row r="17" spans="1:13" ht="12.75" outlineLevel="1">
      <c r="A17" s="335" t="s">
        <v>520</v>
      </c>
      <c r="C17" s="337"/>
      <c r="D17" s="337"/>
      <c r="E17" s="338" t="s">
        <v>521</v>
      </c>
      <c r="F17" s="339" t="str">
        <f t="shared" si="0"/>
        <v>D ABRAMS HEALTH ENDOWMENT</v>
      </c>
      <c r="G17" s="340">
        <v>31936.74</v>
      </c>
      <c r="H17" s="341">
        <v>3350</v>
      </c>
      <c r="I17" s="341">
        <v>-554.79</v>
      </c>
      <c r="J17" s="341">
        <v>3236.8</v>
      </c>
      <c r="K17" s="341">
        <v>0</v>
      </c>
      <c r="L17" s="341">
        <v>0</v>
      </c>
      <c r="M17" s="341">
        <f t="shared" si="1"/>
        <v>37968.75000000001</v>
      </c>
    </row>
    <row r="18" spans="1:15" s="400" customFormat="1" ht="12.75" customHeight="1">
      <c r="A18" s="400" t="s">
        <v>522</v>
      </c>
      <c r="B18" s="401"/>
      <c r="C18" s="398"/>
      <c r="D18" s="398"/>
      <c r="E18" s="402" t="s">
        <v>523</v>
      </c>
      <c r="F18" s="403" t="str">
        <f t="shared" si="0"/>
        <v>TOTAL INCOME RESTRICTED</v>
      </c>
      <c r="G18" s="404">
        <v>555057.45</v>
      </c>
      <c r="H18" s="405">
        <v>3350</v>
      </c>
      <c r="I18" s="405">
        <v>-5106.35</v>
      </c>
      <c r="J18" s="405">
        <v>20919.54</v>
      </c>
      <c r="K18" s="405">
        <v>0</v>
      </c>
      <c r="L18" s="405">
        <v>0</v>
      </c>
      <c r="M18" s="405">
        <f t="shared" si="1"/>
        <v>574220.64</v>
      </c>
      <c r="N18" s="406"/>
      <c r="O18" s="407"/>
    </row>
    <row r="19" ht="12.75" customHeight="1"/>
    <row r="20" spans="2:15" s="400" customFormat="1" ht="12.75" customHeight="1">
      <c r="B20" s="401"/>
      <c r="C20" s="398"/>
      <c r="D20" s="398"/>
      <c r="E20" s="408"/>
      <c r="F20" s="409" t="s">
        <v>524</v>
      </c>
      <c r="G20" s="404">
        <f aca="true" t="shared" si="2" ref="G20:M20">G18</f>
        <v>555057.45</v>
      </c>
      <c r="H20" s="405">
        <f t="shared" si="2"/>
        <v>3350</v>
      </c>
      <c r="I20" s="405">
        <f t="shared" si="2"/>
        <v>-5106.35</v>
      </c>
      <c r="J20" s="405">
        <f t="shared" si="2"/>
        <v>20919.54</v>
      </c>
      <c r="K20" s="405">
        <f t="shared" si="2"/>
        <v>0</v>
      </c>
      <c r="L20" s="405">
        <f t="shared" si="2"/>
        <v>0</v>
      </c>
      <c r="M20" s="405">
        <f t="shared" si="2"/>
        <v>574220.64</v>
      </c>
      <c r="N20" s="406"/>
      <c r="O20" s="407"/>
    </row>
    <row r="21" spans="5:6" ht="12.75" customHeight="1">
      <c r="E21" s="398"/>
      <c r="F21" s="410"/>
    </row>
    <row r="22" ht="12.75" customHeight="1">
      <c r="B22" s="401" t="s">
        <v>525</v>
      </c>
    </row>
    <row r="23" spans="3:4" ht="12.75" customHeight="1">
      <c r="C23" s="398" t="s">
        <v>507</v>
      </c>
      <c r="D23" s="398"/>
    </row>
    <row r="24" spans="1:13" ht="12.75" outlineLevel="1">
      <c r="A24" s="335" t="s">
        <v>526</v>
      </c>
      <c r="C24" s="337"/>
      <c r="D24" s="337"/>
      <c r="E24" s="338" t="s">
        <v>527</v>
      </c>
      <c r="F24" s="339" t="str">
        <f>UPPER(E24)</f>
        <v>EF M RILEY MEMORIAL FUND</v>
      </c>
      <c r="G24" s="340">
        <v>88611.92</v>
      </c>
      <c r="H24" s="341">
        <v>0</v>
      </c>
      <c r="I24" s="341">
        <v>-1704.59</v>
      </c>
      <c r="J24" s="341">
        <v>8631.06</v>
      </c>
      <c r="K24" s="341">
        <v>0</v>
      </c>
      <c r="L24" s="341">
        <v>0</v>
      </c>
      <c r="M24" s="341">
        <f>G24+H24+I24+J24-K24+L24</f>
        <v>95538.39</v>
      </c>
    </row>
    <row r="25" spans="1:15" s="400" customFormat="1" ht="12.75" customHeight="1">
      <c r="A25" s="400" t="s">
        <v>528</v>
      </c>
      <c r="B25" s="401"/>
      <c r="C25" s="398"/>
      <c r="D25" s="398"/>
      <c r="E25" s="402" t="s">
        <v>523</v>
      </c>
      <c r="F25" s="403" t="str">
        <f>UPPER(E25)</f>
        <v>TOTAL INCOME RESTRICTED</v>
      </c>
      <c r="G25" s="404">
        <v>88611.92</v>
      </c>
      <c r="H25" s="405">
        <v>0</v>
      </c>
      <c r="I25" s="405">
        <v>-1704.59</v>
      </c>
      <c r="J25" s="405">
        <v>8631.06</v>
      </c>
      <c r="K25" s="405">
        <v>0</v>
      </c>
      <c r="L25" s="405">
        <v>0</v>
      </c>
      <c r="M25" s="405">
        <f>G25+H25+I25+J25-K25+L25</f>
        <v>95538.39</v>
      </c>
      <c r="N25" s="406"/>
      <c r="O25" s="407"/>
    </row>
    <row r="26" ht="12.75" customHeight="1"/>
    <row r="27" spans="3:4" ht="12.75" customHeight="1">
      <c r="C27" s="398" t="s">
        <v>529</v>
      </c>
      <c r="D27" s="398"/>
    </row>
    <row r="28" spans="1:15" s="400" customFormat="1" ht="12.75" customHeight="1">
      <c r="A28" s="400" t="s">
        <v>530</v>
      </c>
      <c r="B28" s="401"/>
      <c r="C28" s="398"/>
      <c r="D28" s="398"/>
      <c r="E28" s="402" t="s">
        <v>531</v>
      </c>
      <c r="F28" s="403" t="str">
        <f>UPPER(E28)</f>
        <v>TOTAL INCOME UNRESTRICTED</v>
      </c>
      <c r="G28" s="404">
        <v>0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11">
        <f>G28+H28+I28+J28-K28+L28</f>
        <v>0</v>
      </c>
      <c r="N28" s="406"/>
      <c r="O28" s="407"/>
    </row>
    <row r="29" ht="12.75" customHeight="1">
      <c r="M29" s="412"/>
    </row>
    <row r="30" spans="2:15" s="400" customFormat="1" ht="12.75" customHeight="1">
      <c r="B30" s="401"/>
      <c r="C30" s="398"/>
      <c r="D30" s="398"/>
      <c r="E30" s="398"/>
      <c r="F30" s="409" t="s">
        <v>532</v>
      </c>
      <c r="G30" s="404">
        <f aca="true" t="shared" si="3" ref="G30:M30">G25+G28</f>
        <v>88611.92</v>
      </c>
      <c r="H30" s="405">
        <f t="shared" si="3"/>
        <v>0</v>
      </c>
      <c r="I30" s="405">
        <f t="shared" si="3"/>
        <v>-1704.59</v>
      </c>
      <c r="J30" s="405">
        <f t="shared" si="3"/>
        <v>8631.06</v>
      </c>
      <c r="K30" s="405">
        <f t="shared" si="3"/>
        <v>0</v>
      </c>
      <c r="L30" s="405">
        <f t="shared" si="3"/>
        <v>0</v>
      </c>
      <c r="M30" s="405">
        <f t="shared" si="3"/>
        <v>95538.39</v>
      </c>
      <c r="N30" s="406"/>
      <c r="O30" s="407"/>
    </row>
    <row r="31" ht="12.75" customHeight="1"/>
    <row r="32" ht="12.75" customHeight="1">
      <c r="B32" s="401" t="s">
        <v>533</v>
      </c>
    </row>
    <row r="33" spans="3:4" ht="12.75" customHeight="1">
      <c r="C33" s="398" t="s">
        <v>534</v>
      </c>
      <c r="D33" s="398"/>
    </row>
    <row r="34" spans="1:15" s="400" customFormat="1" ht="12.75" customHeight="1">
      <c r="A34" s="400" t="s">
        <v>535</v>
      </c>
      <c r="B34" s="401"/>
      <c r="C34" s="398"/>
      <c r="D34" s="398"/>
      <c r="E34" s="392" t="s">
        <v>536</v>
      </c>
      <c r="F34" s="403" t="str">
        <f>UPPER(E34)</f>
        <v>TOTAL UNITRUST FUNDS</v>
      </c>
      <c r="G34" s="404">
        <v>0</v>
      </c>
      <c r="H34" s="405">
        <v>0</v>
      </c>
      <c r="I34" s="405">
        <v>0</v>
      </c>
      <c r="J34" s="405">
        <v>0</v>
      </c>
      <c r="K34" s="405">
        <v>0</v>
      </c>
      <c r="L34" s="405">
        <v>0</v>
      </c>
      <c r="M34" s="405">
        <f>G34+H34+I34+J34-K34+L34</f>
        <v>0</v>
      </c>
      <c r="N34" s="406"/>
      <c r="O34" s="407"/>
    </row>
    <row r="35" ht="12.75" customHeight="1">
      <c r="G35" s="395"/>
    </row>
    <row r="36" spans="1:7" ht="12.75" customHeight="1">
      <c r="A36" s="335" t="s">
        <v>666</v>
      </c>
      <c r="C36" s="398" t="s">
        <v>537</v>
      </c>
      <c r="D36" s="398"/>
      <c r="G36" s="395"/>
    </row>
    <row r="37" spans="1:15" s="400" customFormat="1" ht="12.75" customHeight="1">
      <c r="A37" s="400" t="s">
        <v>538</v>
      </c>
      <c r="B37" s="401"/>
      <c r="C37" s="398"/>
      <c r="D37" s="398"/>
      <c r="E37" s="392" t="s">
        <v>539</v>
      </c>
      <c r="F37" s="403" t="str">
        <f>UPPER(E37)</f>
        <v>TOTAL LIFE INCOME FUNDS</v>
      </c>
      <c r="G37" s="404">
        <v>0</v>
      </c>
      <c r="H37" s="405">
        <v>0</v>
      </c>
      <c r="I37" s="405">
        <v>0</v>
      </c>
      <c r="J37" s="405">
        <v>0</v>
      </c>
      <c r="K37" s="405">
        <v>0</v>
      </c>
      <c r="L37" s="405">
        <v>0</v>
      </c>
      <c r="M37" s="405">
        <f>G37+H37+I37+J37-K37+L37</f>
        <v>0</v>
      </c>
      <c r="N37" s="406"/>
      <c r="O37" s="407"/>
    </row>
    <row r="38" ht="12.75" customHeight="1"/>
    <row r="39" ht="12.75" customHeight="1">
      <c r="C39" s="398" t="s">
        <v>540</v>
      </c>
    </row>
    <row r="40" spans="1:15" s="400" customFormat="1" ht="12.75" customHeight="1">
      <c r="A40" s="400" t="s">
        <v>541</v>
      </c>
      <c r="B40" s="401"/>
      <c r="C40" s="398"/>
      <c r="D40" s="398"/>
      <c r="E40" s="402" t="s">
        <v>542</v>
      </c>
      <c r="F40" s="403" t="str">
        <f>UPPER(E40)</f>
        <v>TOTAL CHARITABLE GIFT ANNUITY FUNDS</v>
      </c>
      <c r="G40" s="404">
        <v>0</v>
      </c>
      <c r="H40" s="405">
        <v>0</v>
      </c>
      <c r="I40" s="405">
        <v>0</v>
      </c>
      <c r="J40" s="405">
        <v>0</v>
      </c>
      <c r="K40" s="405">
        <v>0</v>
      </c>
      <c r="L40" s="405">
        <v>0</v>
      </c>
      <c r="M40" s="405">
        <f>G40+H40+I40+J40-K40+L40</f>
        <v>0</v>
      </c>
      <c r="N40" s="406"/>
      <c r="O40" s="407"/>
    </row>
    <row r="41" ht="12.75" customHeight="1"/>
    <row r="42" spans="2:15" s="400" customFormat="1" ht="12.75" customHeight="1">
      <c r="B42" s="401"/>
      <c r="C42" s="398"/>
      <c r="D42" s="398"/>
      <c r="E42" s="398"/>
      <c r="F42" s="407" t="s">
        <v>543</v>
      </c>
      <c r="G42" s="404">
        <f aca="true" t="shared" si="4" ref="G42:M42">G34+G37+G40</f>
        <v>0</v>
      </c>
      <c r="H42" s="404">
        <f t="shared" si="4"/>
        <v>0</v>
      </c>
      <c r="I42" s="404">
        <f t="shared" si="4"/>
        <v>0</v>
      </c>
      <c r="J42" s="404">
        <f t="shared" si="4"/>
        <v>0</v>
      </c>
      <c r="K42" s="404">
        <f t="shared" si="4"/>
        <v>0</v>
      </c>
      <c r="L42" s="404">
        <f t="shared" si="4"/>
        <v>0</v>
      </c>
      <c r="M42" s="404">
        <f t="shared" si="4"/>
        <v>0</v>
      </c>
      <c r="N42" s="406"/>
      <c r="O42" s="407"/>
    </row>
    <row r="43" ht="12.75" customHeight="1"/>
    <row r="44" spans="2:15" s="400" customFormat="1" ht="12.75" customHeight="1">
      <c r="B44" s="401"/>
      <c r="C44" s="398"/>
      <c r="D44" s="398"/>
      <c r="E44" s="398"/>
      <c r="F44" s="407" t="s">
        <v>544</v>
      </c>
      <c r="G44" s="413">
        <f aca="true" t="shared" si="5" ref="G44:M44">G20+G30+G42</f>
        <v>643669.37</v>
      </c>
      <c r="H44" s="414">
        <f t="shared" si="5"/>
        <v>3350</v>
      </c>
      <c r="I44" s="414">
        <f t="shared" si="5"/>
        <v>-6810.9400000000005</v>
      </c>
      <c r="J44" s="414">
        <f t="shared" si="5"/>
        <v>29550.6</v>
      </c>
      <c r="K44" s="414">
        <f t="shared" si="5"/>
        <v>0</v>
      </c>
      <c r="L44" s="414">
        <f t="shared" si="5"/>
        <v>0</v>
      </c>
      <c r="M44" s="414">
        <f t="shared" si="5"/>
        <v>669759.03</v>
      </c>
      <c r="N44" s="406"/>
      <c r="O44" s="407"/>
    </row>
  </sheetData>
  <printOptions horizontalCentered="1"/>
  <pageMargins left="0.5" right="0.5" top="0.75" bottom="0.5" header="0.25" footer="0.25"/>
  <pageSetup fitToHeight="0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workbookViewId="0" topLeftCell="C2">
      <selection activeCell="D29" sqref="D29"/>
    </sheetView>
  </sheetViews>
  <sheetFormatPr defaultColWidth="9.140625" defaultRowHeight="12.75" outlineLevelRow="1"/>
  <cols>
    <col min="1" max="1" width="9.140625" style="415" hidden="1" customWidth="1"/>
    <col min="2" max="2" width="2.57421875" style="416" hidden="1" customWidth="1"/>
    <col min="3" max="3" width="3.28125" style="415" customWidth="1"/>
    <col min="4" max="4" width="56.8515625" style="410" customWidth="1"/>
    <col min="5" max="5" width="8.8515625" style="119" hidden="1" customWidth="1"/>
    <col min="6" max="13" width="15.7109375" style="282" customWidth="1"/>
    <col min="14" max="15" width="9.140625" style="335" customWidth="1"/>
    <col min="16" max="18" width="0" style="335" hidden="1" customWidth="1"/>
    <col min="19" max="16384" width="9.140625" style="335" customWidth="1"/>
  </cols>
  <sheetData>
    <row r="1" spans="1:13" ht="344.25" hidden="1">
      <c r="A1" s="415" t="s">
        <v>545</v>
      </c>
      <c r="B1" s="416" t="s">
        <v>667</v>
      </c>
      <c r="D1" s="410" t="s">
        <v>668</v>
      </c>
      <c r="E1" s="119" t="s">
        <v>546</v>
      </c>
      <c r="F1" s="282" t="s">
        <v>484</v>
      </c>
      <c r="G1" s="282" t="s">
        <v>403</v>
      </c>
      <c r="H1" s="282" t="s">
        <v>547</v>
      </c>
      <c r="I1" s="282" t="s">
        <v>548</v>
      </c>
      <c r="J1" s="282" t="s">
        <v>549</v>
      </c>
      <c r="K1" s="282" t="s">
        <v>550</v>
      </c>
      <c r="L1" s="282" t="s">
        <v>489</v>
      </c>
      <c r="M1" s="282" t="s">
        <v>668</v>
      </c>
    </row>
    <row r="2" spans="1:16" s="421" customFormat="1" ht="15.75" customHeight="1">
      <c r="A2" s="417"/>
      <c r="B2" s="418"/>
      <c r="C2" s="419" t="str">
        <f>"University of Missouri - "&amp;RBN</f>
        <v>University of Missouri - University Hospital</v>
      </c>
      <c r="D2" s="420"/>
      <c r="E2" s="420"/>
      <c r="F2" s="286"/>
      <c r="G2" s="286"/>
      <c r="H2" s="286"/>
      <c r="I2" s="286"/>
      <c r="J2" s="286"/>
      <c r="K2" s="286"/>
      <c r="L2" s="286"/>
      <c r="M2" s="286"/>
      <c r="P2" s="367" t="s">
        <v>778</v>
      </c>
    </row>
    <row r="3" spans="1:16" s="421" customFormat="1" ht="15.75" customHeight="1">
      <c r="A3" s="417"/>
      <c r="B3" s="418"/>
      <c r="C3" s="422" t="s">
        <v>551</v>
      </c>
      <c r="D3" s="420"/>
      <c r="E3" s="420"/>
      <c r="F3" s="286"/>
      <c r="G3" s="286"/>
      <c r="H3" s="286"/>
      <c r="I3" s="286"/>
      <c r="J3" s="286"/>
      <c r="K3" s="286"/>
      <c r="L3" s="286"/>
      <c r="M3" s="286"/>
      <c r="P3" s="367" t="s">
        <v>552</v>
      </c>
    </row>
    <row r="4" spans="1:18" s="400" customFormat="1" ht="15.75" customHeight="1">
      <c r="A4" s="423"/>
      <c r="B4" s="418"/>
      <c r="C4" s="424" t="str">
        <f>"As of "&amp;TEXT(R4,"MMMM DD, YYYY")</f>
        <v>As of June 30, 2006</v>
      </c>
      <c r="D4" s="420"/>
      <c r="E4" s="425"/>
      <c r="F4" s="286"/>
      <c r="G4" s="286"/>
      <c r="H4" s="286"/>
      <c r="I4" s="286"/>
      <c r="J4" s="286"/>
      <c r="K4" s="286"/>
      <c r="L4" s="286"/>
      <c r="M4" s="286"/>
      <c r="P4" s="426" t="s">
        <v>777</v>
      </c>
      <c r="R4" s="427" t="s">
        <v>777</v>
      </c>
    </row>
    <row r="5" spans="2:16" ht="12.75" customHeight="1">
      <c r="B5" s="428"/>
      <c r="C5" s="428"/>
      <c r="D5" s="429"/>
      <c r="E5" s="425"/>
      <c r="F5" s="286"/>
      <c r="G5" s="286"/>
      <c r="H5" s="286"/>
      <c r="I5" s="286"/>
      <c r="J5" s="286"/>
      <c r="K5" s="286"/>
      <c r="L5" s="286"/>
      <c r="M5" s="286"/>
      <c r="P5" s="371" t="s">
        <v>454</v>
      </c>
    </row>
    <row r="6" spans="1:16" s="400" customFormat="1" ht="42" customHeight="1">
      <c r="A6" s="423"/>
      <c r="B6" s="416"/>
      <c r="C6" s="430"/>
      <c r="D6" s="431"/>
      <c r="E6" s="432" t="s">
        <v>553</v>
      </c>
      <c r="F6" s="302" t="s">
        <v>495</v>
      </c>
      <c r="G6" s="302" t="s">
        <v>554</v>
      </c>
      <c r="H6" s="302" t="s">
        <v>492</v>
      </c>
      <c r="I6" s="302" t="s">
        <v>555</v>
      </c>
      <c r="J6" s="302" t="s">
        <v>556</v>
      </c>
      <c r="K6" s="302"/>
      <c r="L6" s="302" t="s">
        <v>557</v>
      </c>
      <c r="M6" s="302" t="s">
        <v>495</v>
      </c>
      <c r="P6" s="433"/>
    </row>
    <row r="7" spans="1:16" s="440" customFormat="1" ht="12.75">
      <c r="A7" s="434"/>
      <c r="B7" s="435"/>
      <c r="C7" s="436"/>
      <c r="D7" s="437"/>
      <c r="E7" s="438" t="s">
        <v>558</v>
      </c>
      <c r="F7" s="439" t="str">
        <f>"July 1, "&amp;(P5-1)</f>
        <v>July 1, 2005</v>
      </c>
      <c r="G7" s="313" t="s">
        <v>559</v>
      </c>
      <c r="H7" s="313" t="s">
        <v>560</v>
      </c>
      <c r="I7" s="313" t="s">
        <v>561</v>
      </c>
      <c r="J7" s="313" t="s">
        <v>562</v>
      </c>
      <c r="K7" s="313" t="s">
        <v>504</v>
      </c>
      <c r="L7" s="313" t="s">
        <v>563</v>
      </c>
      <c r="M7" s="439" t="str">
        <f>TEXT(P4,"MMMM DD, YYYY")</f>
        <v>June 30, 2006</v>
      </c>
      <c r="P7" s="441"/>
    </row>
    <row r="8" spans="1:16" s="445" customFormat="1" ht="12.75">
      <c r="A8" s="442"/>
      <c r="B8" s="435"/>
      <c r="C8" s="442"/>
      <c r="D8" s="443"/>
      <c r="E8" s="444"/>
      <c r="F8" s="282"/>
      <c r="G8" s="282"/>
      <c r="H8" s="282"/>
      <c r="I8" s="282"/>
      <c r="J8" s="282"/>
      <c r="K8" s="282"/>
      <c r="L8" s="282"/>
      <c r="M8" s="282"/>
      <c r="P8" s="441"/>
    </row>
    <row r="9" ht="12.75" customHeight="1">
      <c r="C9" s="401" t="s">
        <v>564</v>
      </c>
    </row>
    <row r="10" spans="1:13" s="448" customFormat="1" ht="12.75" customHeight="1">
      <c r="A10" s="423" t="s">
        <v>565</v>
      </c>
      <c r="B10" s="446" t="s">
        <v>566</v>
      </c>
      <c r="C10" s="391"/>
      <c r="D10" s="407" t="str">
        <f>UPPER(B10)</f>
        <v>    TOTAL RESTRICTED</v>
      </c>
      <c r="E10" s="447"/>
      <c r="F10" s="329">
        <v>0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f>F10+G10+H10+I10+J10+L10-K10</f>
        <v>0</v>
      </c>
    </row>
    <row r="11" spans="1:13" s="400" customFormat="1" ht="12.75" customHeight="1">
      <c r="A11" s="423"/>
      <c r="B11" s="416"/>
      <c r="C11" s="423"/>
      <c r="D11" s="410"/>
      <c r="E11" s="119"/>
      <c r="F11" s="282"/>
      <c r="G11" s="282"/>
      <c r="H11" s="282"/>
      <c r="I11" s="282"/>
      <c r="J11" s="282"/>
      <c r="K11" s="282"/>
      <c r="L11" s="282"/>
      <c r="M11" s="282"/>
    </row>
    <row r="12" ht="12.75" customHeight="1">
      <c r="C12" s="401" t="s">
        <v>567</v>
      </c>
    </row>
    <row r="13" spans="1:13" ht="12.75" outlineLevel="1">
      <c r="A13" s="415" t="s">
        <v>568</v>
      </c>
      <c r="B13" s="416" t="s">
        <v>569</v>
      </c>
      <c r="D13" s="410" t="str">
        <f aca="true" t="shared" si="0" ref="D13:D24">UPPER(B13)</f>
        <v>UNSPECIFIED PROGRAM</v>
      </c>
      <c r="E13" s="119" t="s">
        <v>570</v>
      </c>
      <c r="F13" s="282">
        <v>34988.46</v>
      </c>
      <c r="G13" s="282">
        <v>0</v>
      </c>
      <c r="H13" s="282">
        <v>0</v>
      </c>
      <c r="I13" s="282">
        <v>-349751.17</v>
      </c>
      <c r="J13" s="282">
        <v>0</v>
      </c>
      <c r="K13" s="282">
        <v>0</v>
      </c>
      <c r="L13" s="282">
        <v>0</v>
      </c>
      <c r="M13" s="282">
        <f aca="true" t="shared" si="1" ref="M13:M24">F13+G13+H13+I13+J13+L13-K13</f>
        <v>-314762.70999999996</v>
      </c>
    </row>
    <row r="14" spans="1:13" ht="12.75" outlineLevel="1">
      <c r="A14" s="415" t="s">
        <v>571</v>
      </c>
      <c r="B14" s="416" t="s">
        <v>572</v>
      </c>
      <c r="D14" s="410" t="str">
        <f t="shared" si="0"/>
        <v>2006A REFINANCE 96 BONDS</v>
      </c>
      <c r="E14" s="119" t="s">
        <v>573</v>
      </c>
      <c r="F14" s="282">
        <v>0</v>
      </c>
      <c r="G14" s="282">
        <v>0</v>
      </c>
      <c r="H14" s="282">
        <v>0</v>
      </c>
      <c r="I14" s="282">
        <v>-988.95</v>
      </c>
      <c r="J14" s="282">
        <v>0</v>
      </c>
      <c r="K14" s="282">
        <v>3364.57</v>
      </c>
      <c r="L14" s="282">
        <v>4206.33</v>
      </c>
      <c r="M14" s="282">
        <f t="shared" si="1"/>
        <v>-147.19000000000005</v>
      </c>
    </row>
    <row r="15" spans="1:13" ht="12.75" outlineLevel="1">
      <c r="A15" s="415" t="s">
        <v>574</v>
      </c>
      <c r="B15" s="416" t="s">
        <v>575</v>
      </c>
      <c r="D15" s="410" t="str">
        <f t="shared" si="0"/>
        <v>2006A REFINANCE 98 BONDS</v>
      </c>
      <c r="E15" s="119" t="s">
        <v>576</v>
      </c>
      <c r="F15" s="282">
        <v>0</v>
      </c>
      <c r="G15" s="282">
        <v>0</v>
      </c>
      <c r="H15" s="282">
        <v>0</v>
      </c>
      <c r="I15" s="282">
        <v>-487.74</v>
      </c>
      <c r="J15" s="282">
        <v>0</v>
      </c>
      <c r="K15" s="282">
        <v>457.1</v>
      </c>
      <c r="L15" s="282">
        <v>2283.92</v>
      </c>
      <c r="M15" s="282">
        <f t="shared" si="1"/>
        <v>1339.08</v>
      </c>
    </row>
    <row r="16" spans="1:13" ht="12.75" outlineLevel="1">
      <c r="A16" s="415" t="s">
        <v>577</v>
      </c>
      <c r="B16" s="416" t="s">
        <v>578</v>
      </c>
      <c r="D16" s="410" t="str">
        <f t="shared" si="0"/>
        <v>SERVICE LEAGUE PLANT FUNDS</v>
      </c>
      <c r="E16" s="119" t="s">
        <v>579</v>
      </c>
      <c r="F16" s="282">
        <v>209751.01</v>
      </c>
      <c r="G16" s="282">
        <v>0</v>
      </c>
      <c r="H16" s="282">
        <v>0</v>
      </c>
      <c r="I16" s="282">
        <v>0</v>
      </c>
      <c r="J16" s="282">
        <v>0</v>
      </c>
      <c r="K16" s="282">
        <v>150000</v>
      </c>
      <c r="L16" s="282">
        <v>47682.96</v>
      </c>
      <c r="M16" s="282">
        <f t="shared" si="1"/>
        <v>107433.97</v>
      </c>
    </row>
    <row r="17" spans="1:13" ht="12.75" outlineLevel="1">
      <c r="A17" s="415" t="s">
        <v>580</v>
      </c>
      <c r="B17" s="416" t="s">
        <v>581</v>
      </c>
      <c r="D17" s="410" t="str">
        <f t="shared" si="0"/>
        <v>ELLIS AUXILIARY PLANT FUNDS</v>
      </c>
      <c r="E17" s="119" t="s">
        <v>582</v>
      </c>
      <c r="F17" s="282">
        <v>111207.51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-305.13</v>
      </c>
      <c r="M17" s="282">
        <f t="shared" si="1"/>
        <v>110902.37999999999</v>
      </c>
    </row>
    <row r="18" spans="1:13" ht="12.75" outlineLevel="1">
      <c r="A18" s="415" t="s">
        <v>583</v>
      </c>
      <c r="B18" s="416" t="s">
        <v>584</v>
      </c>
      <c r="D18" s="410" t="str">
        <f t="shared" si="0"/>
        <v>MRC GIFT SHOP PROCEEDS</v>
      </c>
      <c r="E18" s="119" t="s">
        <v>585</v>
      </c>
      <c r="F18" s="282">
        <v>143704.98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31274.43</v>
      </c>
      <c r="M18" s="282">
        <f t="shared" si="1"/>
        <v>174979.41</v>
      </c>
    </row>
    <row r="19" spans="1:13" ht="12.75" outlineLevel="1">
      <c r="A19" s="415" t="s">
        <v>586</v>
      </c>
      <c r="B19" s="416" t="s">
        <v>587</v>
      </c>
      <c r="D19" s="410" t="str">
        <f t="shared" si="0"/>
        <v>CRH GIFT SHOP PROCEEDS</v>
      </c>
      <c r="E19" s="119" t="s">
        <v>588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14677.62</v>
      </c>
      <c r="M19" s="282">
        <f t="shared" si="1"/>
        <v>14677.62</v>
      </c>
    </row>
    <row r="20" spans="1:13" ht="12.75" outlineLevel="1">
      <c r="A20" s="415" t="s">
        <v>589</v>
      </c>
      <c r="B20" s="416" t="s">
        <v>590</v>
      </c>
      <c r="D20" s="410" t="str">
        <f t="shared" si="0"/>
        <v>MRC CAPITAL RESERVE</v>
      </c>
      <c r="E20" s="119" t="s">
        <v>591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f t="shared" si="1"/>
        <v>0</v>
      </c>
    </row>
    <row r="21" spans="1:13" ht="12.75" outlineLevel="1">
      <c r="A21" s="415" t="s">
        <v>592</v>
      </c>
      <c r="B21" s="416" t="s">
        <v>593</v>
      </c>
      <c r="D21" s="410" t="str">
        <f t="shared" si="0"/>
        <v>CRH CAPITAL RESERVE</v>
      </c>
      <c r="E21" s="119" t="s">
        <v>594</v>
      </c>
      <c r="F21" s="282">
        <v>0</v>
      </c>
      <c r="G21" s="282">
        <v>0</v>
      </c>
      <c r="H21" s="282">
        <v>0</v>
      </c>
      <c r="I21" s="282">
        <v>0</v>
      </c>
      <c r="J21" s="282">
        <v>0</v>
      </c>
      <c r="K21" s="282">
        <v>0</v>
      </c>
      <c r="L21" s="282">
        <v>0</v>
      </c>
      <c r="M21" s="282">
        <f t="shared" si="1"/>
        <v>0</v>
      </c>
    </row>
    <row r="22" spans="1:13" ht="12.75" outlineLevel="1">
      <c r="A22" s="415" t="s">
        <v>595</v>
      </c>
      <c r="B22" s="416" t="s">
        <v>596</v>
      </c>
      <c r="D22" s="410" t="str">
        <f t="shared" si="0"/>
        <v>UH CAPITAL RESERVE</v>
      </c>
      <c r="E22" s="119" t="s">
        <v>597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f t="shared" si="1"/>
        <v>0</v>
      </c>
    </row>
    <row r="23" spans="1:13" ht="12.75" outlineLevel="1">
      <c r="A23" s="415" t="s">
        <v>598</v>
      </c>
      <c r="B23" s="416" t="s">
        <v>599</v>
      </c>
      <c r="D23" s="410" t="str">
        <f t="shared" si="0"/>
        <v>CAPITAL BUDGET ALLOCATION</v>
      </c>
      <c r="E23" s="119" t="s">
        <v>600</v>
      </c>
      <c r="F23" s="282">
        <v>-586248</v>
      </c>
      <c r="G23" s="282">
        <v>0</v>
      </c>
      <c r="H23" s="282">
        <v>0</v>
      </c>
      <c r="I23" s="282">
        <v>0</v>
      </c>
      <c r="J23" s="282">
        <v>0</v>
      </c>
      <c r="K23" s="282">
        <v>40793281.81999999</v>
      </c>
      <c r="L23" s="282">
        <v>41379529.82</v>
      </c>
      <c r="M23" s="282">
        <f t="shared" si="1"/>
        <v>0</v>
      </c>
    </row>
    <row r="24" spans="1:13" s="448" customFormat="1" ht="12.75" customHeight="1">
      <c r="A24" s="423" t="s">
        <v>601</v>
      </c>
      <c r="B24" s="446" t="s">
        <v>602</v>
      </c>
      <c r="C24" s="391"/>
      <c r="D24" s="407" t="str">
        <f t="shared" si="0"/>
        <v>    TOTAL UNRESTRICTED</v>
      </c>
      <c r="E24" s="449"/>
      <c r="F24" s="324">
        <v>-86596.04</v>
      </c>
      <c r="G24" s="324">
        <v>0</v>
      </c>
      <c r="H24" s="324">
        <v>0</v>
      </c>
      <c r="I24" s="324">
        <v>-351227.86</v>
      </c>
      <c r="J24" s="324">
        <v>0</v>
      </c>
      <c r="K24" s="324">
        <v>40947103.489999995</v>
      </c>
      <c r="L24" s="324">
        <v>41479349.949999996</v>
      </c>
      <c r="M24" s="324">
        <f t="shared" si="1"/>
        <v>94422.56000000238</v>
      </c>
    </row>
    <row r="25" ht="12.75" customHeight="1"/>
    <row r="26" spans="1:13" s="400" customFormat="1" ht="12.75" customHeight="1">
      <c r="A26" s="423"/>
      <c r="B26" s="450"/>
      <c r="C26" s="423"/>
      <c r="D26" s="409" t="s">
        <v>603</v>
      </c>
      <c r="E26" s="449"/>
      <c r="F26" s="329">
        <f aca="true" t="shared" si="2" ref="F26:L26">F10+F24</f>
        <v>-86596.04</v>
      </c>
      <c r="G26" s="329">
        <f t="shared" si="2"/>
        <v>0</v>
      </c>
      <c r="H26" s="329">
        <f t="shared" si="2"/>
        <v>0</v>
      </c>
      <c r="I26" s="329">
        <f t="shared" si="2"/>
        <v>-351227.86</v>
      </c>
      <c r="J26" s="329">
        <f t="shared" si="2"/>
        <v>0</v>
      </c>
      <c r="K26" s="329">
        <f t="shared" si="2"/>
        <v>40947103.489999995</v>
      </c>
      <c r="L26" s="329">
        <f t="shared" si="2"/>
        <v>41479349.949999996</v>
      </c>
      <c r="M26" s="329">
        <f>F26+G26+H26+I26+J26+L26-K26</f>
        <v>94422.56000000238</v>
      </c>
    </row>
    <row r="28" ht="12.75">
      <c r="A28" s="415" t="s">
        <v>666</v>
      </c>
    </row>
    <row r="29" ht="12.75">
      <c r="A29" s="415" t="s">
        <v>666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2007-03-23T18:08:38Z</cp:lastPrinted>
  <dcterms:created xsi:type="dcterms:W3CDTF">2004-03-09T15:43:48Z</dcterms:created>
  <dcterms:modified xsi:type="dcterms:W3CDTF">2007-04-12T16:17:21Z</dcterms:modified>
  <cp:category/>
  <cp:version/>
  <cp:contentType/>
  <cp:contentStatus/>
</cp:coreProperties>
</file>