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activeTab="0"/>
  </bookViews>
  <sheets>
    <sheet name="NA by Fund_X" sheetId="1" r:id="rId1"/>
    <sheet name="RECNA by Fund_X" sheetId="2" r:id="rId2"/>
    <sheet name="RECNA-Unrest_X" sheetId="3" r:id="rId3"/>
    <sheet name="OpExp_X" sheetId="4" r:id="rId4"/>
    <sheet name="Aux &amp; SO_X" sheetId="5" r:id="rId5"/>
    <sheet name="R&amp;U Plant_X" sheetId="6" r:id="rId6"/>
    <sheet name="Invest in Plant_X" sheetId="7" r:id="rId7"/>
    <sheet name="Bonids &amp; Notes_X" sheetId="8" r:id="rId8"/>
  </sheets>
  <externalReferences>
    <externalReference r:id="rId11"/>
    <externalReference r:id="rId12"/>
    <externalReference r:id="rId13"/>
    <externalReference r:id="rId14"/>
  </externalReferences>
  <definedNames>
    <definedName name="ABC">'R&amp;U Plant_X'!#REF!</definedName>
    <definedName name="ASD" localSheetId="3">'OpExp_X'!$M$4</definedName>
    <definedName name="ASD" localSheetId="5">'R&amp;U Plant_X'!$P$4</definedName>
    <definedName name="ASD">#REF!</definedName>
    <definedName name="NvsASD">"V2006-06-30"</definedName>
    <definedName name="NvsAutoDrillOk" localSheetId="4">"VN"</definedName>
    <definedName name="NvsAutoDrillOk" localSheetId="5">"VN"</definedName>
    <definedName name="NvsAutoDrillOk">"VY"</definedName>
    <definedName name="NvsElapsedTime" localSheetId="4">0.0143287037062692</definedName>
    <definedName name="NvsElapsedTime" localSheetId="6">0.000185185184818693</definedName>
    <definedName name="NvsElapsedTime" localSheetId="3">0.00166666666336823</definedName>
    <definedName name="NvsElapsedTime" localSheetId="5">0.00100694444699911</definedName>
    <definedName name="NvsElapsedTime" localSheetId="1">0.00501157407416031</definedName>
    <definedName name="NvsElapsedTime" localSheetId="2">0.00565972222102573</definedName>
    <definedName name="NvsElapsedTime">0.00339120370335877</definedName>
    <definedName name="NvsEndTime" localSheetId="4">39090.3048842593</definedName>
    <definedName name="NvsEndTime" localSheetId="6">38938.6419328704</definedName>
    <definedName name="NvsEndTime" localSheetId="3">39051.2873148148</definedName>
    <definedName name="NvsEndTime" localSheetId="5">39090.2718287037</definedName>
    <definedName name="NvsEndTime" localSheetId="1">39090.3219675926</definedName>
    <definedName name="NvsEndTime" localSheetId="2">39090.278912037</definedName>
    <definedName name="NvsEndTime">39090.2684027778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 localSheetId="4">"V2025-12-31"</definedName>
    <definedName name="NvsPanelEffdt" localSheetId="3">"V2025-12-31"</definedName>
    <definedName name="NvsPanelEffdt">"V2099-01-01"</definedName>
    <definedName name="NvsPanelSetid">"VUOFMO"</definedName>
    <definedName name="NvsReqBU" localSheetId="6">"VUMSYS"</definedName>
    <definedName name="NvsReqBU">"VUWIDE"</definedName>
    <definedName name="NvsReqBUOnly" localSheetId="6">"VY"</definedName>
    <definedName name="NvsReqBUOnly">"VN"</definedName>
    <definedName name="NvsSheetType" localSheetId="4">"M"</definedName>
    <definedName name="NvsSheetType" localSheetId="0">"M"</definedName>
    <definedName name="NvsSheetType" localSheetId="3">"M"</definedName>
    <definedName name="NvsSheetType" localSheetId="5">"M"</definedName>
    <definedName name="NvsSheetType" localSheetId="1">"M"</definedName>
    <definedName name="NvsSheetType" localSheetId="2">"M"</definedName>
    <definedName name="NvsTransLed">"VN"</definedName>
    <definedName name="NvsTree.GASB_34_35_FUND" localSheetId="3">"YNNYN"</definedName>
    <definedName name="NvsTree.GASB_34_35_FUND" localSheetId="1">"YNNYN"</definedName>
    <definedName name="NvsTree.GASB_34_35_FUND" localSheetId="2">"YNNYN"</definedName>
    <definedName name="NvsTreeASD">"V2006-06-30"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4">'Aux &amp; SO_X'!$B$2:$I$84</definedName>
    <definedName name="_xlnm.Print_Area" localSheetId="7">'Bonids &amp; Notes_X'!$A$1:$H$59</definedName>
    <definedName name="_xlnm.Print_Area" localSheetId="0">'NA by Fund_X'!$A$1:$Y$289</definedName>
    <definedName name="_xlnm.Print_Area" localSheetId="3">'OpExp_X'!$B$1:$H$55</definedName>
    <definedName name="_xlnm.Print_Area" localSheetId="5">'R&amp;U Plant_X'!$A$2:$M$312</definedName>
    <definedName name="_xlnm.Print_Area" localSheetId="1">'RECNA by Fund_X'!$A:$Z</definedName>
    <definedName name="_xlnm.Print_Titles" localSheetId="4">'Aux &amp; SO_X'!$2:$9</definedName>
    <definedName name="_xlnm.Print_Titles" localSheetId="0">'NA by Fund_X'!$2:$10</definedName>
    <definedName name="_xlnm.Print_Titles" localSheetId="5">'R&amp;U Plant_X'!$2:$7</definedName>
    <definedName name="_xlnm.Print_Titles" localSheetId="1">'RECNA by Fund_X'!$2:$9</definedName>
    <definedName name="_xlnm.Print_Titles" localSheetId="2">'RECNA-Unrest_X'!$2:$8</definedName>
    <definedName name="RBN" localSheetId="4">'Aux &amp; SO_X'!$K$2</definedName>
    <definedName name="RBN" localSheetId="3">'OpExp_X'!$R$2</definedName>
    <definedName name="RBN" localSheetId="5">'R&amp;U Plant_X'!$P$2</definedName>
    <definedName name="RBN" localSheetId="1">'RECNA by Fund_X'!$AE$2</definedName>
    <definedName name="RBN" localSheetId="2">'RECNA-Unrest_X'!$AU$3</definedName>
    <definedName name="RBN">'NA by Fund_X'!$AC$4</definedName>
    <definedName name="RBU" localSheetId="4">'Aux &amp; SO_X'!$N$2</definedName>
    <definedName name="RBU" localSheetId="3">'OpExp_X'!$M$2</definedName>
    <definedName name="RBU" localSheetId="5">'R&amp;U Plant_X'!$P$2</definedName>
    <definedName name="RBU">#REF!</definedName>
    <definedName name="RID" localSheetId="3">'OpExp_X'!$M$3</definedName>
    <definedName name="RID" localSheetId="5">'R&amp;U Plant_X'!$P$3</definedName>
    <definedName name="RID">#REF!</definedName>
  </definedNames>
  <calcPr fullCalcOnLoad="1"/>
</workbook>
</file>

<file path=xl/sharedStrings.xml><?xml version="1.0" encoding="utf-8"?>
<sst xmlns="http://schemas.openxmlformats.org/spreadsheetml/2006/main" count="5811" uniqueCount="4124">
  <si>
    <t>Long term inv-retire fd-balanc</t>
  </si>
  <si>
    <t>122600</t>
  </si>
  <si>
    <t>%,V122700</t>
  </si>
  <si>
    <t>Long term inv -insur policies</t>
  </si>
  <si>
    <t>122700</t>
  </si>
  <si>
    <t>%,V122750</t>
  </si>
  <si>
    <t>Long Term Inv-Art &amp; Museum Obj</t>
  </si>
  <si>
    <t>122750</t>
  </si>
  <si>
    <t>%,V122800</t>
  </si>
  <si>
    <t>Long term inv-deposit/trustee</t>
  </si>
  <si>
    <t>122800</t>
  </si>
  <si>
    <t>%,V122850</t>
  </si>
  <si>
    <t>Long Term Inv - Equity Ptnrshp</t>
  </si>
  <si>
    <t>122850</t>
  </si>
  <si>
    <t>%,V123000</t>
  </si>
  <si>
    <t>Land &amp; properties</t>
  </si>
  <si>
    <t>123000</t>
  </si>
  <si>
    <t>%,V124000</t>
  </si>
  <si>
    <t>Long Term Inv - Gen Pool 2</t>
  </si>
  <si>
    <t>124000</t>
  </si>
  <si>
    <t>%,V124100</t>
  </si>
  <si>
    <t>Long Term Inv - Gen Pool 3</t>
  </si>
  <si>
    <t>124100</t>
  </si>
  <si>
    <t>%,V125000</t>
  </si>
  <si>
    <t>Accrued investment income</t>
  </si>
  <si>
    <t>125000</t>
  </si>
  <si>
    <t>%,FACCOUNT,TGASB_34_35,X,NLONG_TERM INVESTMENT</t>
  </si>
  <si>
    <t>Long Term Investments</t>
  </si>
  <si>
    <t>%,V171000</t>
  </si>
  <si>
    <t>Land</t>
  </si>
  <si>
    <t>171000</t>
  </si>
  <si>
    <t>%,V172000</t>
  </si>
  <si>
    <t>Infrastructure</t>
  </si>
  <si>
    <t>172000</t>
  </si>
  <si>
    <t>%,V172900</t>
  </si>
  <si>
    <t>Infrastructure - accum deprec</t>
  </si>
  <si>
    <t>172900</t>
  </si>
  <si>
    <t>%,V173000</t>
  </si>
  <si>
    <t>Buildings</t>
  </si>
  <si>
    <t>173000</t>
  </si>
  <si>
    <t>%,V173900</t>
  </si>
  <si>
    <t>Buildings - accum depreciation</t>
  </si>
  <si>
    <t>173900</t>
  </si>
  <si>
    <t>%,V175000</t>
  </si>
  <si>
    <t>Furniture &amp; equipment</t>
  </si>
  <si>
    <t>175000</t>
  </si>
  <si>
    <t>%,V175500</t>
  </si>
  <si>
    <t>Equipment in Process</t>
  </si>
  <si>
    <t>175500</t>
  </si>
  <si>
    <t>%,V175900</t>
  </si>
  <si>
    <t>Furn &amp; equip - accum deprec</t>
  </si>
  <si>
    <t>175900</t>
  </si>
  <si>
    <t>%,V176000</t>
  </si>
  <si>
    <t>Books</t>
  </si>
  <si>
    <t>176000</t>
  </si>
  <si>
    <t>%,V176900</t>
  </si>
  <si>
    <t>Books - accumulated deprec</t>
  </si>
  <si>
    <t>176900</t>
  </si>
  <si>
    <t>%,V177000</t>
  </si>
  <si>
    <t>Livestock</t>
  </si>
  <si>
    <t>177000</t>
  </si>
  <si>
    <t>%,V178000</t>
  </si>
  <si>
    <t>Construction in progress</t>
  </si>
  <si>
    <t>178000</t>
  </si>
  <si>
    <t>%,V179000</t>
  </si>
  <si>
    <t>Art &amp; museum objects</t>
  </si>
  <si>
    <t>179000</t>
  </si>
  <si>
    <t>%,FACCOUNT,TGASB_34_35,X,NCAPITAL_ASSETS</t>
  </si>
  <si>
    <t>Capital Assets, net</t>
  </si>
  <si>
    <t xml:space="preserve">        Total Noncurrent Assets</t>
  </si>
  <si>
    <t xml:space="preserve">            Total Assets</t>
  </si>
  <si>
    <t>Liabilities</t>
  </si>
  <si>
    <t>Current Liabilities:</t>
  </si>
  <si>
    <t>%,V210000</t>
  </si>
  <si>
    <t>Accts payable (automated feed)</t>
  </si>
  <si>
    <t>210000</t>
  </si>
  <si>
    <t>%,V211000</t>
  </si>
  <si>
    <t>Accts payable year end upload</t>
  </si>
  <si>
    <t>211000</t>
  </si>
  <si>
    <t>%,V211002</t>
  </si>
  <si>
    <t>Auxiliary accounts payable</t>
  </si>
  <si>
    <t>211002</t>
  </si>
  <si>
    <t>%,V211003</t>
  </si>
  <si>
    <t>Estimated payables (manual)</t>
  </si>
  <si>
    <t>211003</t>
  </si>
  <si>
    <t>%,V212000</t>
  </si>
  <si>
    <t>Notes pay( short term)</t>
  </si>
  <si>
    <t>212000</t>
  </si>
  <si>
    <t>%,V215005</t>
  </si>
  <si>
    <t>Sales Tax Beginning Balance</t>
  </si>
  <si>
    <t>215005</t>
  </si>
  <si>
    <t>%,V215100</t>
  </si>
  <si>
    <t>SalesTaxPrimaryCampusLocCOL</t>
  </si>
  <si>
    <t>215100</t>
  </si>
  <si>
    <t>%,V216700</t>
  </si>
  <si>
    <t>Sales Tax In City Rolla</t>
  </si>
  <si>
    <t>216700</t>
  </si>
  <si>
    <t>%,V216900</t>
  </si>
  <si>
    <t>Sales Tax In City StLouis</t>
  </si>
  <si>
    <t>216900</t>
  </si>
  <si>
    <t>%,V223000</t>
  </si>
  <si>
    <t>Other accruals</t>
  </si>
  <si>
    <t>223000</t>
  </si>
  <si>
    <t>%,V299999</t>
  </si>
  <si>
    <t>Other Liabilities</t>
  </si>
  <si>
    <t>299999</t>
  </si>
  <si>
    <t>ATHLETICS</t>
  </si>
  <si>
    <t>S9501</t>
  </si>
  <si>
    <t>%,VS9502</t>
  </si>
  <si>
    <t>S9502</t>
  </si>
  <si>
    <t>%,VS9503</t>
  </si>
  <si>
    <t>UNIVERSITY CENTER 1998</t>
  </si>
  <si>
    <t>S9503</t>
  </si>
  <si>
    <t>%,VS9504</t>
  </si>
  <si>
    <t>S9504</t>
  </si>
  <si>
    <t>%,VS9505</t>
  </si>
  <si>
    <t>INCARNATE WORD</t>
  </si>
  <si>
    <t>S9505</t>
  </si>
  <si>
    <t>%,VS9506</t>
  </si>
  <si>
    <t>RENTAL PROPERTY</t>
  </si>
  <si>
    <t>S9506</t>
  </si>
  <si>
    <t>%,VS9507</t>
  </si>
  <si>
    <t>SOUTH CAMPUS RESIDENCE HALL</t>
  </si>
  <si>
    <t>S9507</t>
  </si>
  <si>
    <t>%,VS9508</t>
  </si>
  <si>
    <t>SETON HALL</t>
  </si>
  <si>
    <t>S9508</t>
  </si>
  <si>
    <t>%,VS9509</t>
  </si>
  <si>
    <t>CONDOS</t>
  </si>
  <si>
    <t>S9509</t>
  </si>
  <si>
    <t>%,VS9510</t>
  </si>
  <si>
    <t>MANSION HILLS 2000-1</t>
  </si>
  <si>
    <t>S9510</t>
  </si>
  <si>
    <t>%,VS9511</t>
  </si>
  <si>
    <t>MANSION HILLS 2000-2</t>
  </si>
  <si>
    <t>S9511</t>
  </si>
  <si>
    <t>%,VS9512</t>
  </si>
  <si>
    <t>PARKING 1993</t>
  </si>
  <si>
    <t>S9512</t>
  </si>
  <si>
    <t>%,VS9513</t>
  </si>
  <si>
    <t>PARKING 1997</t>
  </si>
  <si>
    <t>S9513</t>
  </si>
  <si>
    <t>%,VS9514</t>
  </si>
  <si>
    <t>S9514</t>
  </si>
  <si>
    <t>%,VS9515</t>
  </si>
  <si>
    <t>LEGRAS</t>
  </si>
  <si>
    <t>S9515</t>
  </si>
  <si>
    <t>%,VS9516</t>
  </si>
  <si>
    <t>VILLA</t>
  </si>
  <si>
    <t>S9516</t>
  </si>
  <si>
    <t>%,VS9517</t>
  </si>
  <si>
    <t>CONFERENCES</t>
  </si>
  <si>
    <t>S9517</t>
  </si>
  <si>
    <t>%,VS9518</t>
  </si>
  <si>
    <t>EAST GARAGE 2-SYS FAC SER 2001</t>
  </si>
  <si>
    <t>S9518</t>
  </si>
  <si>
    <t>%,VS9519</t>
  </si>
  <si>
    <t>EAST GARAGE 2-SYS FAC 2003A-2</t>
  </si>
  <si>
    <t>S9519</t>
  </si>
  <si>
    <t>%,VS9520</t>
  </si>
  <si>
    <t>SOUTH CAMPUS RSDNC HALL-2006A</t>
  </si>
  <si>
    <t>S9520</t>
  </si>
  <si>
    <t>%,VS9521</t>
  </si>
  <si>
    <t>SOUTH CAMPUS RSDNC HALL-2006B</t>
  </si>
  <si>
    <t>S9521</t>
  </si>
  <si>
    <t>%,VS9522</t>
  </si>
  <si>
    <t>MANSION HILLS - 2006A BOND</t>
  </si>
  <si>
    <t>S9522</t>
  </si>
  <si>
    <t>%,VU8600</t>
  </si>
  <si>
    <t>U8600</t>
  </si>
  <si>
    <t>%,VU8601</t>
  </si>
  <si>
    <t>Internal Loan Program</t>
  </si>
  <si>
    <t>U8601</t>
  </si>
  <si>
    <t>%,FPROGRAM_CODE,X,_,FFUND_CODE,TGASB_34_35_FUND,NUNEXP_AND_RANDR_UNR</t>
  </si>
  <si>
    <t xml:space="preserve">    TOTAL UNRESTRICTED</t>
  </si>
  <si>
    <t xml:space="preserve">        TOTAL UNEXPENDED PLANT FUNDS</t>
  </si>
  <si>
    <t>University of Missouri - Consolidated</t>
  </si>
  <si>
    <t>INVESTMENT IN PLANT CAPITAL ASSETS</t>
  </si>
  <si>
    <t>Columbia</t>
  </si>
  <si>
    <t>July 01, 2005</t>
  </si>
  <si>
    <t>Additions</t>
  </si>
  <si>
    <t>Deletions</t>
  </si>
  <si>
    <t>Capital Assets:</t>
  </si>
  <si>
    <t>%,FACCOUNT,V173000,V174000</t>
  </si>
  <si>
    <t xml:space="preserve">     Building</t>
  </si>
  <si>
    <t>%,FACCOUNT,V171000</t>
  </si>
  <si>
    <t xml:space="preserve">     Land</t>
  </si>
  <si>
    <t>%,FACCOUNT,V172000</t>
  </si>
  <si>
    <t xml:space="preserve">     Infrastructure</t>
  </si>
  <si>
    <t>%,FACCOUNT,V175000</t>
  </si>
  <si>
    <t xml:space="preserve">     Equipment</t>
  </si>
  <si>
    <t>%,FACCOUNT,V177000</t>
  </si>
  <si>
    <t xml:space="preserve">     Livestock</t>
  </si>
  <si>
    <t>%,FACCOUNT,V179000</t>
  </si>
  <si>
    <t xml:space="preserve">     Art &amp; Museum Objects</t>
  </si>
  <si>
    <t>%,FACCOUNT,V176000</t>
  </si>
  <si>
    <t xml:space="preserve">     Library Books</t>
  </si>
  <si>
    <t>%,FACCOUNT,V178000</t>
  </si>
  <si>
    <t xml:space="preserve">     Construction In Progress</t>
  </si>
  <si>
    <t xml:space="preserve">        Total Capital Assets</t>
  </si>
  <si>
    <t>Less Accumulated Depreciation:</t>
  </si>
  <si>
    <t>%,FACCOUNT,V173900,V174900</t>
  </si>
  <si>
    <t>Building</t>
  </si>
  <si>
    <t>%,FACCOUNT,V172900</t>
  </si>
  <si>
    <t>%,FACCOUNT,V176900</t>
  </si>
  <si>
    <t>Library Books</t>
  </si>
  <si>
    <t>%,FACCOUNT,V175900</t>
  </si>
  <si>
    <t>Equipment</t>
  </si>
  <si>
    <t xml:space="preserve">        Total Accumulated Depreciation</t>
  </si>
  <si>
    <t xml:space="preserve">            Total Investment in Plant Capital Assets, Net</t>
  </si>
  <si>
    <t>UNIVERSITY OF MISSOURI - CONSOLIDATED</t>
  </si>
  <si>
    <t>%,V291000</t>
  </si>
  <si>
    <t>Due to other funds</t>
  </si>
  <si>
    <t>291000</t>
  </si>
  <si>
    <t>%,R,FACCOUNT,TGASB_34_35,X,NDUE TO OTHER FUNDS</t>
  </si>
  <si>
    <t>Due to Other Funds</t>
  </si>
  <si>
    <t xml:space="preserve">        Total Current Liabilities</t>
  </si>
  <si>
    <t>Noncurrent Liabilities:</t>
  </si>
  <si>
    <t>%,V235000</t>
  </si>
  <si>
    <t>Def Rev - Long Term</t>
  </si>
  <si>
    <t>235000</t>
  </si>
  <si>
    <t>%,R,FACCOUNT,TGASB_34_35,X,NDEFERRED REVENUE</t>
  </si>
  <si>
    <t>Deferred Revenue</t>
  </si>
  <si>
    <t>%,V253000</t>
  </si>
  <si>
    <t>Capital lease obligation</t>
  </si>
  <si>
    <t>253000</t>
  </si>
  <si>
    <t>%,R,FACCOUNT,TGASB_34_35,X,NCAPITAL LEASE OBLIG</t>
  </si>
  <si>
    <t>Capital Lease Obligations</t>
  </si>
  <si>
    <t>%,V162000</t>
  </si>
  <si>
    <t>(Premium)/Discount Bd Payable</t>
  </si>
  <si>
    <t>162000</t>
  </si>
  <si>
    <t>%,V163000</t>
  </si>
  <si>
    <t>Deferred Loss Bond Refin</t>
  </si>
  <si>
    <t>163000</t>
  </si>
  <si>
    <t>%,V252000</t>
  </si>
  <si>
    <t>Bonds pay</t>
  </si>
  <si>
    <t>252000</t>
  </si>
  <si>
    <t>%,R,FACCOUNT,TGASB_34_35,X,NBONDS_NOTES PAYABLE</t>
  </si>
  <si>
    <t>Bonds and Notes Payable</t>
  </si>
  <si>
    <t xml:space="preserve">        Total Noncurrent Liabilities</t>
  </si>
  <si>
    <t xml:space="preserve">            Total Liabilities</t>
  </si>
  <si>
    <t>Net Assets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</si>
  <si>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</si>
  <si>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</si>
  <si>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</si>
  <si>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</si>
  <si>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</si>
  <si>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</si>
  <si>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Total Net Assets</t>
  </si>
  <si>
    <t xml:space="preserve">                Total Liabilities and Net Assets</t>
  </si>
  <si>
    <t>%,QKRDJ_UGL_GASB_35_FIN_STMTS,CA.POSTED_TOTAL_AMT,SYTD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</si>
  <si>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</si>
  <si>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</si>
  <si>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</si>
  <si>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</si>
  <si>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</si>
  <si>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</si>
  <si>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</si>
  <si>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Operating Revenues:</t>
  </si>
  <si>
    <t>%,V400100</t>
  </si>
  <si>
    <t>Undergrad summer fees-resident</t>
  </si>
  <si>
    <t>400100</t>
  </si>
  <si>
    <t>%,V400200</t>
  </si>
  <si>
    <t>Undergrad summer fees-non res</t>
  </si>
  <si>
    <t>400200</t>
  </si>
  <si>
    <t>%,V400300</t>
  </si>
  <si>
    <t>Undergrad fall fees - resident</t>
  </si>
  <si>
    <t>400300</t>
  </si>
  <si>
    <t>%,V400400</t>
  </si>
  <si>
    <t>Undergrad fall fees - non res</t>
  </si>
  <si>
    <t>400400</t>
  </si>
  <si>
    <t>%,V400500</t>
  </si>
  <si>
    <t>Undergrad winter fees - res</t>
  </si>
  <si>
    <t>400500</t>
  </si>
  <si>
    <t>%,V400600</t>
  </si>
  <si>
    <t>Undergrad winter fees -non res</t>
  </si>
  <si>
    <t>400600</t>
  </si>
  <si>
    <t>%,V402000</t>
  </si>
  <si>
    <t>Grad educ summer fees- res</t>
  </si>
  <si>
    <t>402000</t>
  </si>
  <si>
    <t>%,V402100</t>
  </si>
  <si>
    <t>Grad educ summer fees- non-res</t>
  </si>
  <si>
    <t>402100</t>
  </si>
  <si>
    <t>%,V403200</t>
  </si>
  <si>
    <t>Ext noncredit offcampus</t>
  </si>
  <si>
    <t>403200</t>
  </si>
  <si>
    <t>%,V404200</t>
  </si>
  <si>
    <t>Supplemental fees-winter ungrd</t>
  </si>
  <si>
    <t>404200</t>
  </si>
  <si>
    <t>%,V405000</t>
  </si>
  <si>
    <t>Other misc educational fees</t>
  </si>
  <si>
    <t>405000</t>
  </si>
  <si>
    <t>%,V406000</t>
  </si>
  <si>
    <t>Activ &amp; facility fees-summer</t>
  </si>
  <si>
    <t>406000</t>
  </si>
  <si>
    <t>%,V406010</t>
  </si>
  <si>
    <t>Activ &amp; Fac Fees-Sum-Undergrad</t>
  </si>
  <si>
    <t>406010</t>
  </si>
  <si>
    <t>%,V406020</t>
  </si>
  <si>
    <t>Act &amp; Fac Fees Sum Grad &amp;Prof</t>
  </si>
  <si>
    <t>406020</t>
  </si>
  <si>
    <t>%,V406110</t>
  </si>
  <si>
    <t>Act Fac Fees-fall-undergrad</t>
  </si>
  <si>
    <t>406110</t>
  </si>
  <si>
    <t>%,V406120</t>
  </si>
  <si>
    <t>Act &amp; Fac Fees Fall grad&amp;prof</t>
  </si>
  <si>
    <t>406120</t>
  </si>
  <si>
    <t>%,V406200</t>
  </si>
  <si>
    <t>Activ &amp; facility fees-winter</t>
  </si>
  <si>
    <t>406200</t>
  </si>
  <si>
    <t>%,V406210</t>
  </si>
  <si>
    <t>Act &amp; Fac Fees-winter-undergra</t>
  </si>
  <si>
    <t>406210</t>
  </si>
  <si>
    <t>%,V406220</t>
  </si>
  <si>
    <t>Act&amp;Fac Fees winter grad&amp;prof</t>
  </si>
  <si>
    <t>406220</t>
  </si>
  <si>
    <t>%,R,FACCOUNT,TGASB_34_35,X,NSTUDENT FEES</t>
  </si>
  <si>
    <t>Student Fees</t>
  </si>
  <si>
    <t>%,V760001</t>
  </si>
  <si>
    <t>Student aid</t>
  </si>
  <si>
    <t>760001</t>
  </si>
  <si>
    <t>%,V760100</t>
  </si>
  <si>
    <t>Undergraduate resident</t>
  </si>
  <si>
    <t>760100</t>
  </si>
  <si>
    <t>%,V760200</t>
  </si>
  <si>
    <t>Undergraduate non-resident</t>
  </si>
  <si>
    <t>760200</t>
  </si>
  <si>
    <t>%,V760300</t>
  </si>
  <si>
    <t>Graduate   resident</t>
  </si>
  <si>
    <t>760300</t>
  </si>
  <si>
    <t>%,V760400</t>
  </si>
  <si>
    <t>Graduate  non-resident</t>
  </si>
  <si>
    <t>760400</t>
  </si>
  <si>
    <t>%,V760500</t>
  </si>
  <si>
    <t>Professional resident</t>
  </si>
  <si>
    <t>760500</t>
  </si>
  <si>
    <t>%,V760600</t>
  </si>
  <si>
    <t>Professional non resident</t>
  </si>
  <si>
    <t>760600</t>
  </si>
  <si>
    <t>%,V760700</t>
  </si>
  <si>
    <t>Undergrad fee waivers resident</t>
  </si>
  <si>
    <t>760700</t>
  </si>
  <si>
    <t>%,V760800</t>
  </si>
  <si>
    <t>Undergrad fee waivers non res</t>
  </si>
  <si>
    <t>760800</t>
  </si>
  <si>
    <t>%,V760900</t>
  </si>
  <si>
    <t>Graduate fee waivers resident</t>
  </si>
  <si>
    <t>760900</t>
  </si>
  <si>
    <t>%,V761000</t>
  </si>
  <si>
    <t>Graduate fee waivers non res</t>
  </si>
  <si>
    <t>761000</t>
  </si>
  <si>
    <t>%,V762000</t>
  </si>
  <si>
    <t>Room and Board Waivers</t>
  </si>
  <si>
    <t>762000</t>
  </si>
  <si>
    <t>%,FACCOUNT,TGASB_34_35,X,NSTUDENT AID</t>
  </si>
  <si>
    <t>Less:  Scholarship Allowances</t>
  </si>
  <si>
    <t xml:space="preserve">     Net Student Fees</t>
  </si>
  <si>
    <t>%,LACTUALS,SYTD,R,FACCOUNT,TGASB_34_35,NFEDERAL GRANTS</t>
  </si>
  <si>
    <t>Federal Grants and Contracts</t>
  </si>
  <si>
    <t>%,LACTUALS,SYTD,R,FACCOUNT,TGASB_34_35,NOTHER GOVT GRANTS,NSTATE GRANTS</t>
  </si>
  <si>
    <t>State and Local Grants and Contracts</t>
  </si>
  <si>
    <t>%,LACTUALS,SYTD,R,FACCOUNT,TGASB_34_35,NPRIVATE GRANTS</t>
  </si>
  <si>
    <t>Private Grants and Contracts</t>
  </si>
  <si>
    <t>%,V420100</t>
  </si>
  <si>
    <t>Taxable Primary sales aux/educ</t>
  </si>
  <si>
    <t>420100</t>
  </si>
  <si>
    <t>%,V420400</t>
  </si>
  <si>
    <t>Taxable Primary-concert ticket</t>
  </si>
  <si>
    <t>420400</t>
  </si>
  <si>
    <t>%,V420700</t>
  </si>
  <si>
    <t>Taxable Primary-food sales</t>
  </si>
  <si>
    <t>420700</t>
  </si>
  <si>
    <t>%,V421200</t>
  </si>
  <si>
    <t>Taxable Primary-textbook sales</t>
  </si>
  <si>
    <t>421200</t>
  </si>
  <si>
    <t>%,V421300</t>
  </si>
  <si>
    <t>Taxable Primary-ticket sales</t>
  </si>
  <si>
    <t>421300</t>
  </si>
  <si>
    <t>%,V430000</t>
  </si>
  <si>
    <t>Non Taxable sales</t>
  </si>
  <si>
    <t>430000</t>
  </si>
  <si>
    <t>%,V431100</t>
  </si>
  <si>
    <t>Non Taxable-animal sales</t>
  </si>
  <si>
    <t>431100</t>
  </si>
  <si>
    <t>%,V431200</t>
  </si>
  <si>
    <t>Non Taxable-conference revenue</t>
  </si>
  <si>
    <t>431200</t>
  </si>
  <si>
    <t>%,V431300</t>
  </si>
  <si>
    <t>Non Taxable-crop sales</t>
  </si>
  <si>
    <t>431300</t>
  </si>
  <si>
    <t>%,V431400</t>
  </si>
  <si>
    <t>Non Taxable-department charges</t>
  </si>
  <si>
    <t>431400</t>
  </si>
  <si>
    <t>%,V431500</t>
  </si>
  <si>
    <t>Non Taxable-food sales</t>
  </si>
  <si>
    <t>431500</t>
  </si>
  <si>
    <t>%,V432200</t>
  </si>
  <si>
    <t>Non Taxable-user fees</t>
  </si>
  <si>
    <t>432200</t>
  </si>
  <si>
    <t>%,R,FACCOUNT,TGASB_34_35,X,NSALES OF AUX/EDUC</t>
  </si>
  <si>
    <t>Sales and Services of Education Activities</t>
  </si>
  <si>
    <t>Auxiliary Enterprises:</t>
  </si>
  <si>
    <t xml:space="preserve">   Patient Medical Services</t>
  </si>
  <si>
    <t xml:space="preserve">   Housing and Dining Services</t>
  </si>
  <si>
    <t xml:space="preserve">   Bookstores</t>
  </si>
  <si>
    <t>%,V460001</t>
  </si>
  <si>
    <t>Revenue deductions</t>
  </si>
  <si>
    <t>460001</t>
  </si>
  <si>
    <t>%,R,FACCOUNT,TGASB_34_35,X,NPATIENT MED SERV</t>
  </si>
  <si>
    <t xml:space="preserve">   Other Medical Services</t>
  </si>
  <si>
    <t xml:space="preserve">   Other Auxiliary Enterprises</t>
  </si>
  <si>
    <t>%,V440100</t>
  </si>
  <si>
    <t>Interest cxld-total cancell</t>
  </si>
  <si>
    <t>440100</t>
  </si>
  <si>
    <t>%,V440200</t>
  </si>
  <si>
    <t>Interest notes rec - collected</t>
  </si>
  <si>
    <t>440200</t>
  </si>
  <si>
    <t>%,V441000</t>
  </si>
  <si>
    <t>Principal-not rec-teach canc&gt;</t>
  </si>
  <si>
    <t>441000</t>
  </si>
  <si>
    <t>%,V441200</t>
  </si>
  <si>
    <t>Principal-notes rec-law enforc</t>
  </si>
  <si>
    <t>441200</t>
  </si>
  <si>
    <t>%,V441400</t>
  </si>
  <si>
    <t>Principal-notes rec-nurse/medt</t>
  </si>
  <si>
    <t>441400</t>
  </si>
  <si>
    <t>%,V441500</t>
  </si>
  <si>
    <t>Principal-notes rec-peace corp</t>
  </si>
  <si>
    <t>441500</t>
  </si>
  <si>
    <t>%,V441600</t>
  </si>
  <si>
    <t>Principal-notes rec-chld/fam/e</t>
  </si>
  <si>
    <t>441600</t>
  </si>
  <si>
    <t>%,V891000</t>
  </si>
  <si>
    <t>Loan fund deductions-misc</t>
  </si>
  <si>
    <t>891000</t>
  </si>
  <si>
    <t>%,V891100</t>
  </si>
  <si>
    <t>Prin cancell-death-fed loans</t>
  </si>
  <si>
    <t>891100</t>
  </si>
  <si>
    <t>%,V891200</t>
  </si>
  <si>
    <t>Prin cancellation-disability</t>
  </si>
  <si>
    <t>891200</t>
  </si>
  <si>
    <t>%,V891400</t>
  </si>
  <si>
    <t>Prin canc-univ loan bad debt</t>
  </si>
  <si>
    <t>891400</t>
  </si>
  <si>
    <t>%,V891500</t>
  </si>
  <si>
    <t>Prin cancellation-assigned</t>
  </si>
  <si>
    <t>891500</t>
  </si>
  <si>
    <t>%,V891600</t>
  </si>
  <si>
    <t>Prin cancellation-other</t>
  </si>
  <si>
    <t>891600</t>
  </si>
  <si>
    <t>%,V891900</t>
  </si>
  <si>
    <t>Prin cancel-teacher &gt;7/1/72</t>
  </si>
  <si>
    <t>891900</t>
  </si>
  <si>
    <t>%,V892000</t>
  </si>
  <si>
    <t>Prin cancellation-headstart</t>
  </si>
  <si>
    <t>892000</t>
  </si>
  <si>
    <t>%,V892100</t>
  </si>
  <si>
    <t>Prin cancel-law enforcement</t>
  </si>
  <si>
    <t>892100</t>
  </si>
  <si>
    <t>%,V892200</t>
  </si>
  <si>
    <t>Prin canc-teacher-certain sub</t>
  </si>
  <si>
    <t>892200</t>
  </si>
  <si>
    <t>%,V892300</t>
  </si>
  <si>
    <t>Prin cancel-nurse/med tech</t>
  </si>
  <si>
    <t>892300</t>
  </si>
  <si>
    <t>%,V892400</t>
  </si>
  <si>
    <t>Princ cancellation-peace corps</t>
  </si>
  <si>
    <t>892400</t>
  </si>
  <si>
    <t>%,V892500</t>
  </si>
  <si>
    <t>Prin cancellation-HRI/EI</t>
  </si>
  <si>
    <t>892500</t>
  </si>
  <si>
    <t>%,V892600</t>
  </si>
  <si>
    <t>Interest cancellation-death</t>
  </si>
  <si>
    <t>892600</t>
  </si>
  <si>
    <t>%,V892700</t>
  </si>
  <si>
    <t>Interest cancellation-disabili</t>
  </si>
  <si>
    <t>892700</t>
  </si>
  <si>
    <t>%,V892900</t>
  </si>
  <si>
    <t>Prin cancel-integr res loans</t>
  </si>
  <si>
    <t>892900</t>
  </si>
  <si>
    <t>%,V893100</t>
  </si>
  <si>
    <t>Principal cancel-military</t>
  </si>
  <si>
    <t>893100</t>
  </si>
  <si>
    <t>%,V893300</t>
  </si>
  <si>
    <t>Int cancellation-assigned</t>
  </si>
  <si>
    <t>893300</t>
  </si>
  <si>
    <t>%,V893400</t>
  </si>
  <si>
    <t>Int cancellation-other</t>
  </si>
  <si>
    <t>893400</t>
  </si>
  <si>
    <t>%,V893500</t>
  </si>
  <si>
    <t>Int cancellation-90% compromis</t>
  </si>
  <si>
    <t>893500</t>
  </si>
  <si>
    <t>%,R,FACCOUNT,TGASB_34_35,X,NINTEREST NOTES REC,NLOAN FUND DEDUCT</t>
  </si>
  <si>
    <t>Notes Receivable Interest Income, net of Fees</t>
  </si>
  <si>
    <t>%,V494001</t>
  </si>
  <si>
    <t>Misc Revenue</t>
  </si>
  <si>
    <t>494001</t>
  </si>
  <si>
    <t>%,V494100</t>
  </si>
  <si>
    <t>Misc Revenue-tax primary Loc</t>
  </si>
  <si>
    <t>494100</t>
  </si>
  <si>
    <t>%,V494500</t>
  </si>
  <si>
    <t>Misc Revenue-tax non-prim loc</t>
  </si>
  <si>
    <t>494500</t>
  </si>
  <si>
    <t>%,V495000</t>
  </si>
  <si>
    <t>Misc Revenue-non taxable</t>
  </si>
  <si>
    <t>495000</t>
  </si>
  <si>
    <t>%,V495050</t>
  </si>
  <si>
    <t>Royalties</t>
  </si>
  <si>
    <t>495050</t>
  </si>
  <si>
    <t>%,V495100</t>
  </si>
  <si>
    <t>Non tax misc rev-photo copy</t>
  </si>
  <si>
    <t>495100</t>
  </si>
  <si>
    <t>%,V495200</t>
  </si>
  <si>
    <t>Non tax misc rev-commissions</t>
  </si>
  <si>
    <t>495200</t>
  </si>
  <si>
    <t>%,V495300</t>
  </si>
  <si>
    <t>Non tax misc rev-rental income</t>
  </si>
  <si>
    <t>495300</t>
  </si>
  <si>
    <t>%,V495400</t>
  </si>
  <si>
    <t>Non tax misc rev-clearing</t>
  </si>
  <si>
    <t>495400</t>
  </si>
  <si>
    <t>%,V495500</t>
  </si>
  <si>
    <t>Non tax m r-service &amp; repairs</t>
  </si>
  <si>
    <t>495500</t>
  </si>
  <si>
    <t>%,V496200</t>
  </si>
  <si>
    <t>Non tax m r-finance services</t>
  </si>
  <si>
    <t>496200</t>
  </si>
  <si>
    <t>%,V496500</t>
  </si>
  <si>
    <t>Rebates - Hospital</t>
  </si>
  <si>
    <t>496500</t>
  </si>
  <si>
    <t>%,R,FACCOUNT,TGASB_34_35,XDYYNYN00,N"MISC REVENUES"</t>
  </si>
  <si>
    <t>Other Operating Revenues</t>
  </si>
  <si>
    <t>%,V981000</t>
  </si>
  <si>
    <t>Indirect Costs-Grantor</t>
  </si>
  <si>
    <t>981000</t>
  </si>
  <si>
    <t>%,R,FACCOUNT,TGASB_34_35,XDYYNYN00,N"F &amp; A RECOVERY"</t>
  </si>
  <si>
    <t>Facilities &amp; Administrative Cost Recovery</t>
  </si>
  <si>
    <t xml:space="preserve">       Total Operating Revenues</t>
  </si>
  <si>
    <t>Operating Expenses:</t>
  </si>
  <si>
    <t>%,V700001</t>
  </si>
  <si>
    <t>S &amp; W - Teaching &amp; Research</t>
  </si>
  <si>
    <t>700001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</si>
  <si>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</si>
  <si>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</si>
  <si>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</si>
  <si>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</si>
  <si>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</si>
  <si>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</si>
  <si>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</si>
  <si>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</si>
  <si>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</si>
  <si>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</si>
  <si>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</si>
  <si>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</si>
  <si>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</si>
  <si>
    <t>S&amp;W-Executive/Admin</t>
  </si>
  <si>
    <t>705100</t>
  </si>
  <si>
    <t>%,V705200</t>
  </si>
  <si>
    <t>S&amp;W-Professional</t>
  </si>
  <si>
    <t>705200</t>
  </si>
  <si>
    <t>%,V705300</t>
  </si>
  <si>
    <t>S&amp;W-Capitalized Costs</t>
  </si>
  <si>
    <t>705300</t>
  </si>
  <si>
    <t>%,V706200</t>
  </si>
  <si>
    <t>S&amp;W-Non-Exempt Technical</t>
  </si>
  <si>
    <t>706200</t>
  </si>
  <si>
    <t>%,V706300</t>
  </si>
  <si>
    <t>S&amp;W-Non-Exempt Office/clerical</t>
  </si>
  <si>
    <t>706300</t>
  </si>
  <si>
    <t>%,V706400</t>
  </si>
  <si>
    <t>S&amp;W-Non-Exempt Crafts &amp; Trades</t>
  </si>
  <si>
    <t>706400</t>
  </si>
  <si>
    <t>%,V706500</t>
  </si>
  <si>
    <t>S&amp;W-Non-Exempt Service</t>
  </si>
  <si>
    <t>706500</t>
  </si>
  <si>
    <t>%,V707100</t>
  </si>
  <si>
    <t>S&amp;W-Student employees</t>
  </si>
  <si>
    <t>707100</t>
  </si>
  <si>
    <t>%,V708000</t>
  </si>
  <si>
    <t>S&amp;W-Other</t>
  </si>
  <si>
    <t>708000</t>
  </si>
  <si>
    <t>%,V708200</t>
  </si>
  <si>
    <t>S&amp;W-Accrued vacation</t>
  </si>
  <si>
    <t>708200</t>
  </si>
  <si>
    <t>%,V708300</t>
  </si>
  <si>
    <t>S&amp;W-Non-payroll salaries</t>
  </si>
  <si>
    <t>708300</t>
  </si>
  <si>
    <t>%,V708400</t>
  </si>
  <si>
    <t>S&amp;W - Incentive Pay</t>
  </si>
  <si>
    <t>708400</t>
  </si>
  <si>
    <t>%,V708600</t>
  </si>
  <si>
    <t>Salary and Wage Costing Pool</t>
  </si>
  <si>
    <t>708600</t>
  </si>
  <si>
    <t>%,FACCOUNT,TGASB_34_35,X,NSALARIES</t>
  </si>
  <si>
    <t>Salaries and Wages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</si>
  <si>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</si>
  <si>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</si>
  <si>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</si>
  <si>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</si>
  <si>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</si>
  <si>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</si>
  <si>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</si>
  <si>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</si>
  <si>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</si>
  <si>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</si>
  <si>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</si>
  <si>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</si>
  <si>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</si>
  <si>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SB-Executive/Admin</t>
  </si>
  <si>
    <t>710500</t>
  </si>
  <si>
    <t>%,V710600</t>
  </si>
  <si>
    <t>SB-Professional</t>
  </si>
  <si>
    <t>710600</t>
  </si>
  <si>
    <t>%,V710700</t>
  </si>
  <si>
    <t>SB-Capitalized Costs</t>
  </si>
  <si>
    <t>710700</t>
  </si>
  <si>
    <t>%,V710800</t>
  </si>
  <si>
    <t>SB-Non-Exempt Technical</t>
  </si>
  <si>
    <t>710800</t>
  </si>
  <si>
    <t>%,V710900</t>
  </si>
  <si>
    <t>SB-Non-Exempt Office/clerical</t>
  </si>
  <si>
    <t>710900</t>
  </si>
  <si>
    <t>%,V711000</t>
  </si>
  <si>
    <t>SB-Non-Exempt Crafts and Trade</t>
  </si>
  <si>
    <t>711000</t>
  </si>
  <si>
    <t>%,V711100</t>
  </si>
  <si>
    <t>SB-Non-Exempt Service</t>
  </si>
  <si>
    <t>711100</t>
  </si>
  <si>
    <t>%,V711200</t>
  </si>
  <si>
    <t>SB-Non-Exempt Students</t>
  </si>
  <si>
    <t>711200</t>
  </si>
  <si>
    <t>%,V712000</t>
  </si>
  <si>
    <t>SB-Accrued benefits</t>
  </si>
  <si>
    <t>712000</t>
  </si>
  <si>
    <t>%,V713000</t>
  </si>
  <si>
    <t>SB-Non-payroll salaries</t>
  </si>
  <si>
    <t>713000</t>
  </si>
  <si>
    <t>%,V714000</t>
  </si>
  <si>
    <t>SB-Educational assist-summer</t>
  </si>
  <si>
    <t>714000</t>
  </si>
  <si>
    <t>%,V714100</t>
  </si>
  <si>
    <t>SB-Educational assist-fall</t>
  </si>
  <si>
    <t>714100</t>
  </si>
  <si>
    <t>%,V714200</t>
  </si>
  <si>
    <t>SB-Educational assist-winter</t>
  </si>
  <si>
    <t>714200</t>
  </si>
  <si>
    <t>%,V714300</t>
  </si>
  <si>
    <t>SB-Depend Educ Assist-Summer</t>
  </si>
  <si>
    <t>714300</t>
  </si>
  <si>
    <t>%,V714400</t>
  </si>
  <si>
    <t>SB-Depend Educ Assist-Fall</t>
  </si>
  <si>
    <t>714400</t>
  </si>
  <si>
    <t>%,V714500</t>
  </si>
  <si>
    <t>SB-Depend Educ Assist-Winter</t>
  </si>
  <si>
    <t>714500</t>
  </si>
  <si>
    <t>%,V715000</t>
  </si>
  <si>
    <t>SB-Moving expense</t>
  </si>
  <si>
    <t>715000</t>
  </si>
  <si>
    <t>%,V716000</t>
  </si>
  <si>
    <t>SB-In kind room &amp; board</t>
  </si>
  <si>
    <t>716000</t>
  </si>
  <si>
    <t>%,V717000</t>
  </si>
  <si>
    <t>SB-Vacation liability</t>
  </si>
  <si>
    <t>717000</t>
  </si>
  <si>
    <t>%,V718000</t>
  </si>
  <si>
    <t>SB-Other</t>
  </si>
  <si>
    <t>718000</t>
  </si>
  <si>
    <t>%,V718600</t>
  </si>
  <si>
    <t>Staff Benefits Costing Pool</t>
  </si>
  <si>
    <t>718600</t>
  </si>
  <si>
    <t>%,FACCOUNT,TGASB_34_35,X,NSTAFF BENEFITS</t>
  </si>
  <si>
    <t>Staff Benefits</t>
  </si>
  <si>
    <t>%,V450000</t>
  </si>
  <si>
    <t>Internal sales &amp; services</t>
  </si>
  <si>
    <t>450000</t>
  </si>
  <si>
    <t>%,V450020</t>
  </si>
  <si>
    <t>Employee Contribution</t>
  </si>
  <si>
    <t>450020</t>
  </si>
  <si>
    <t>%,V450030</t>
  </si>
  <si>
    <t>Employer Contribution</t>
  </si>
  <si>
    <t>450030</t>
  </si>
  <si>
    <t>%,V450050</t>
  </si>
  <si>
    <t>Hospital Rebillings</t>
  </si>
  <si>
    <t>450050</t>
  </si>
  <si>
    <t>%,V450200</t>
  </si>
  <si>
    <t>Lab collections</t>
  </si>
  <si>
    <t>450200</t>
  </si>
  <si>
    <t>%,V450300</t>
  </si>
  <si>
    <t>Internal non plan</t>
  </si>
  <si>
    <t>450300</t>
  </si>
  <si>
    <t>%,V450500</t>
  </si>
  <si>
    <t>Pharmacy</t>
  </si>
  <si>
    <t>450500</t>
  </si>
  <si>
    <t>%,V450600</t>
  </si>
  <si>
    <t>X-Ray</t>
  </si>
  <si>
    <t>450600</t>
  </si>
  <si>
    <t>%,V450800</t>
  </si>
  <si>
    <t>Related party revenue</t>
  </si>
  <si>
    <t>450800</t>
  </si>
  <si>
    <t>%,V452000</t>
  </si>
  <si>
    <t>Hospital support for prof</t>
  </si>
  <si>
    <t>452000</t>
  </si>
  <si>
    <t>%,V600000</t>
  </si>
  <si>
    <t>Cost of Goods Sold</t>
  </si>
  <si>
    <t>600000</t>
  </si>
  <si>
    <t>%,V600100</t>
  </si>
  <si>
    <t>COGS Animals</t>
  </si>
  <si>
    <t>600100</t>
  </si>
  <si>
    <t>%,V600110</t>
  </si>
  <si>
    <t>Research Animals-Feed</t>
  </si>
  <si>
    <t>600110</t>
  </si>
  <si>
    <t>%,V600120</t>
  </si>
  <si>
    <t>COGS-Research Animals Bedding</t>
  </si>
  <si>
    <t>600120</t>
  </si>
  <si>
    <t>%,V600130</t>
  </si>
  <si>
    <t>COGS-Research Animal Drugs</t>
  </si>
  <si>
    <t>600130</t>
  </si>
  <si>
    <t>%,V600140</t>
  </si>
  <si>
    <t>COGS-Research Animal Misc</t>
  </si>
  <si>
    <t>600140</t>
  </si>
  <si>
    <t>%,V600200</t>
  </si>
  <si>
    <t>COGS Auction sale return</t>
  </si>
  <si>
    <t>600200</t>
  </si>
  <si>
    <t>%,V600300</t>
  </si>
  <si>
    <t>COGS Beverage</t>
  </si>
  <si>
    <t>600300</t>
  </si>
  <si>
    <t>%,V600400</t>
  </si>
  <si>
    <t>COGS Calendars</t>
  </si>
  <si>
    <t>600400</t>
  </si>
  <si>
    <t>%,V600500</t>
  </si>
  <si>
    <t>COGS Clothing</t>
  </si>
  <si>
    <t>600500</t>
  </si>
  <si>
    <t>%,V600600</t>
  </si>
  <si>
    <t>COGS Coal</t>
  </si>
  <si>
    <t>600600</t>
  </si>
  <si>
    <t>%,V600700</t>
  </si>
  <si>
    <t>COGS Commissioned item</t>
  </si>
  <si>
    <t>600700</t>
  </si>
  <si>
    <t>%,V600800</t>
  </si>
  <si>
    <t>COGS Computer supplies</t>
  </si>
  <si>
    <t>600800</t>
  </si>
  <si>
    <t>%,V600900</t>
  </si>
  <si>
    <t>COGS Contacts</t>
  </si>
  <si>
    <t>600900</t>
  </si>
  <si>
    <t>%,V601100</t>
  </si>
  <si>
    <t>COGS Custom publishing</t>
  </si>
  <si>
    <t>601100</t>
  </si>
  <si>
    <t>%,V601200</t>
  </si>
  <si>
    <t>COGS Demos</t>
  </si>
  <si>
    <t>601200</t>
  </si>
  <si>
    <t>%,V601300</t>
  </si>
  <si>
    <t>COGS Food</t>
  </si>
  <si>
    <t>601300</t>
  </si>
  <si>
    <t>%,V601400</t>
  </si>
  <si>
    <t>COGS Freight</t>
  </si>
  <si>
    <t>601400</t>
  </si>
  <si>
    <t>%,V601500</t>
  </si>
  <si>
    <t>COGS General books</t>
  </si>
  <si>
    <t>601500</t>
  </si>
  <si>
    <t>%,V601600</t>
  </si>
  <si>
    <t>COGS Gifts</t>
  </si>
  <si>
    <t>601600</t>
  </si>
  <si>
    <t>%,V601700</t>
  </si>
  <si>
    <t>COGS Glasses</t>
  </si>
  <si>
    <t>601700</t>
  </si>
  <si>
    <t>%,V601800</t>
  </si>
  <si>
    <t>COGS Graduation</t>
  </si>
  <si>
    <t>601800</t>
  </si>
  <si>
    <t>%,V601900</t>
  </si>
  <si>
    <t>COGS Greeting cards</t>
  </si>
  <si>
    <t>601900</t>
  </si>
  <si>
    <t>%,V602000</t>
  </si>
  <si>
    <t>COGS Health and beauty</t>
  </si>
  <si>
    <t>602000</t>
  </si>
  <si>
    <t>%,V602100</t>
  </si>
  <si>
    <t>COGS Horticulture</t>
  </si>
  <si>
    <t>602100</t>
  </si>
  <si>
    <t>%,V602200</t>
  </si>
  <si>
    <t>COGS Jewelry</t>
  </si>
  <si>
    <t>602200</t>
  </si>
  <si>
    <t>%,V602300</t>
  </si>
  <si>
    <t>COGS Line/Equip pass thru</t>
  </si>
  <si>
    <t>602300</t>
  </si>
  <si>
    <t>%,V602400</t>
  </si>
  <si>
    <t>COGS Low vision</t>
  </si>
  <si>
    <t>602400</t>
  </si>
  <si>
    <t>%,V602500</t>
  </si>
  <si>
    <t>COGS Magazines</t>
  </si>
  <si>
    <t>602500</t>
  </si>
  <si>
    <t>%,V602600</t>
  </si>
  <si>
    <t>COGS Medical instruments</t>
  </si>
  <si>
    <t>602600</t>
  </si>
  <si>
    <t>%,V602700</t>
  </si>
  <si>
    <t>COGS Medical reference</t>
  </si>
  <si>
    <t>602700</t>
  </si>
  <si>
    <t>%,V602800</t>
  </si>
  <si>
    <t>COGS New Text purchases</t>
  </si>
  <si>
    <t>602800</t>
  </si>
  <si>
    <t>%,V602900</t>
  </si>
  <si>
    <t>COGS Newspapers</t>
  </si>
  <si>
    <t>602900</t>
  </si>
  <si>
    <t>%,V603000</t>
  </si>
  <si>
    <t>COGS Paper</t>
  </si>
  <si>
    <t>603000</t>
  </si>
  <si>
    <t>%,V603100</t>
  </si>
  <si>
    <t>COGS Printing</t>
  </si>
  <si>
    <t>603100</t>
  </si>
  <si>
    <t>%,V603200</t>
  </si>
  <si>
    <t>COGS Raw material</t>
  </si>
  <si>
    <t>603200</t>
  </si>
  <si>
    <t>%,V603300</t>
  </si>
  <si>
    <t>COGS Record/cassette/cd</t>
  </si>
  <si>
    <t>603300</t>
  </si>
  <si>
    <t>%,V603400</t>
  </si>
  <si>
    <t>COGS Sealed bid return</t>
  </si>
  <si>
    <t>603400</t>
  </si>
  <si>
    <t>%,V603500</t>
  </si>
  <si>
    <t>COGS Shrinkage</t>
  </si>
  <si>
    <t>603500</t>
  </si>
  <si>
    <t>%,V603600</t>
  </si>
  <si>
    <t>COGS Site licenses</t>
  </si>
  <si>
    <t>603600</t>
  </si>
  <si>
    <t>%,V603700</t>
  </si>
  <si>
    <t>COGS Software</t>
  </si>
  <si>
    <t>603700</t>
  </si>
  <si>
    <t>%,V603800</t>
  </si>
  <si>
    <t>COGS Supplies</t>
  </si>
  <si>
    <t>603800</t>
  </si>
  <si>
    <t>%,V603900</t>
  </si>
  <si>
    <t>COGS Textbooks</t>
  </si>
  <si>
    <t>603900</t>
  </si>
  <si>
    <t>%,V604000</t>
  </si>
  <si>
    <t>COGS Used Text purchases</t>
  </si>
  <si>
    <t>604000</t>
  </si>
  <si>
    <t>%,V604100</t>
  </si>
  <si>
    <t>COGS Electronics</t>
  </si>
  <si>
    <t>604100</t>
  </si>
  <si>
    <t>%,V604110</t>
  </si>
  <si>
    <t>COGS Medical Clothing</t>
  </si>
  <si>
    <t>604110</t>
  </si>
  <si>
    <t>%,V604120</t>
  </si>
  <si>
    <t>COGS Hardware</t>
  </si>
  <si>
    <t>604120</t>
  </si>
  <si>
    <t>%,V604130</t>
  </si>
  <si>
    <t>COGS Telecommunications</t>
  </si>
  <si>
    <t>604130</t>
  </si>
  <si>
    <t>%,V604140</t>
  </si>
  <si>
    <t>COGS Service Parts</t>
  </si>
  <si>
    <t>604140</t>
  </si>
  <si>
    <t>%,V605000</t>
  </si>
  <si>
    <t>U Press transfer to W I P</t>
  </si>
  <si>
    <t>605000</t>
  </si>
  <si>
    <t>%,V720001</t>
  </si>
  <si>
    <t>Department operating expense</t>
  </si>
  <si>
    <t>720001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</si>
  <si>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</si>
  <si>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</si>
  <si>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</si>
  <si>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</si>
  <si>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</si>
  <si>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</si>
  <si>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</si>
  <si>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</si>
  <si>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</si>
  <si>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%,V721300</t>
  </si>
  <si>
    <t>Bus travel-foreign</t>
  </si>
  <si>
    <t>721300</t>
  </si>
  <si>
    <t>%,V721400</t>
  </si>
  <si>
    <t>Bus travel-job candidate exp</t>
  </si>
  <si>
    <t>721400</t>
  </si>
  <si>
    <t>%,V721410</t>
  </si>
  <si>
    <t>Charter Travel</t>
  </si>
  <si>
    <t>721410</t>
  </si>
  <si>
    <t>%,V721420</t>
  </si>
  <si>
    <t>Commercial Travel</t>
  </si>
  <si>
    <t>721420</t>
  </si>
  <si>
    <t>%,V721430</t>
  </si>
  <si>
    <t>Team Travel</t>
  </si>
  <si>
    <t>721430</t>
  </si>
  <si>
    <t>%,V721440</t>
  </si>
  <si>
    <t>Big 12/NCAA Travel</t>
  </si>
  <si>
    <t>721440</t>
  </si>
  <si>
    <t>%,V721450</t>
  </si>
  <si>
    <t>Recruiting Travel</t>
  </si>
  <si>
    <t>721450</t>
  </si>
  <si>
    <t>%,V721460</t>
  </si>
  <si>
    <t>Public Relations</t>
  </si>
  <si>
    <t>721460</t>
  </si>
  <si>
    <t>%,V721500</t>
  </si>
  <si>
    <t>Bus mtg expense-equip rental</t>
  </si>
  <si>
    <t>721500</t>
  </si>
  <si>
    <t>Livestock offset</t>
  </si>
  <si>
    <t>505000</t>
  </si>
  <si>
    <t>%,V505500</t>
  </si>
  <si>
    <t>Artwork offset</t>
  </si>
  <si>
    <t>505500</t>
  </si>
  <si>
    <t>%,V770000</t>
  </si>
  <si>
    <t>Equipment &gt; $5,000</t>
  </si>
  <si>
    <t>770000</t>
  </si>
  <si>
    <t>%,V770100</t>
  </si>
  <si>
    <t>Trade In Allowance</t>
  </si>
  <si>
    <t>770100</t>
  </si>
  <si>
    <t>%,V777100</t>
  </si>
  <si>
    <t>Computers - Capital</t>
  </si>
  <si>
    <t>777100</t>
  </si>
  <si>
    <t>%,V777200</t>
  </si>
  <si>
    <t>Software - Capital</t>
  </si>
  <si>
    <t>777200</t>
  </si>
  <si>
    <t>%,V777300</t>
  </si>
  <si>
    <t>Office Equipment - Capital</t>
  </si>
  <si>
    <t>777300</t>
  </si>
  <si>
    <t>%,V777400</t>
  </si>
  <si>
    <t>Other Equipment - Capital</t>
  </si>
  <si>
    <t>777400</t>
  </si>
  <si>
    <t>%,V777500</t>
  </si>
  <si>
    <t>Classroom Equip - Capital</t>
  </si>
  <si>
    <t>777500</t>
  </si>
  <si>
    <t>%,V777600</t>
  </si>
  <si>
    <t>Laboratory - Capital</t>
  </si>
  <si>
    <t>777600</t>
  </si>
  <si>
    <t>%,V777700</t>
  </si>
  <si>
    <t>Furniture - Capital</t>
  </si>
  <si>
    <t>777700</t>
  </si>
  <si>
    <t>%,V777800</t>
  </si>
  <si>
    <t>Vehicles - Capital</t>
  </si>
  <si>
    <t>777800</t>
  </si>
  <si>
    <t>%,V777900</t>
  </si>
  <si>
    <t>Field &amp; facilities equip - Cap</t>
  </si>
  <si>
    <t>777900</t>
  </si>
  <si>
    <t>%,V778000</t>
  </si>
  <si>
    <t>Equipment M &amp; R Capital</t>
  </si>
  <si>
    <t>778000</t>
  </si>
  <si>
    <t>%,V778100</t>
  </si>
  <si>
    <t>Fabricated Equipment - Capital</t>
  </si>
  <si>
    <t>778100</t>
  </si>
  <si>
    <t>%,V788100</t>
  </si>
  <si>
    <t>Library Acquisition-Capital</t>
  </si>
  <si>
    <t>788100</t>
  </si>
  <si>
    <t>%,V793000</t>
  </si>
  <si>
    <t>Landscape/Grounds capital</t>
  </si>
  <si>
    <t>793000</t>
  </si>
  <si>
    <t>%,V796500</t>
  </si>
  <si>
    <t>Bldg reno/rehab capital</t>
  </si>
  <si>
    <t>796500</t>
  </si>
  <si>
    <t>%,V797000</t>
  </si>
  <si>
    <t>Bldg repair - capital</t>
  </si>
  <si>
    <t>797000</t>
  </si>
  <si>
    <t>%,V798000</t>
  </si>
  <si>
    <t>Utility dist-capital</t>
  </si>
  <si>
    <t>798000</t>
  </si>
  <si>
    <t>%,V798500</t>
  </si>
  <si>
    <t>798500</t>
  </si>
  <si>
    <t>%,V799000</t>
  </si>
  <si>
    <t>New construction proj-building</t>
  </si>
  <si>
    <t>799000</t>
  </si>
  <si>
    <t>%,V799500</t>
  </si>
  <si>
    <t>Other capital improvements</t>
  </si>
  <si>
    <t>799500</t>
  </si>
  <si>
    <t>%,V799600</t>
  </si>
  <si>
    <t>Artwork &amp; Museum Objects &gt;5000</t>
  </si>
  <si>
    <t>799600</t>
  </si>
  <si>
    <t>%,FACCOUNT,TGASB_34_35,X,NCAPITAL ASSETS,NCAPITAL OFFSET</t>
  </si>
  <si>
    <t>Capital Expense</t>
  </si>
  <si>
    <t>%,V821000</t>
  </si>
  <si>
    <t>Building depreciation</t>
  </si>
  <si>
    <t>821000</t>
  </si>
  <si>
    <t>%,V822000</t>
  </si>
  <si>
    <t>Equipment depreciation</t>
  </si>
  <si>
    <t>822000</t>
  </si>
  <si>
    <t>%,V822500</t>
  </si>
  <si>
    <t>Infrastructure depreciation</t>
  </si>
  <si>
    <t>822500</t>
  </si>
  <si>
    <t>%,V822600</t>
  </si>
  <si>
    <t>Library Book Depreciation</t>
  </si>
  <si>
    <t>822600</t>
  </si>
  <si>
    <t>%,FACCOUNT,TGASB_34_35,X,NDEPR</t>
  </si>
  <si>
    <t xml:space="preserve">Depreciation </t>
  </si>
  <si>
    <t xml:space="preserve">       Total Operating Expenses</t>
  </si>
  <si>
    <t xml:space="preserve">Operating Income (Loss) </t>
  </si>
  <si>
    <t>State Appropriations</t>
  </si>
  <si>
    <t>Income (Loss) after State Appropriations, before</t>
  </si>
  <si>
    <t xml:space="preserve">   Nonoperating Revenues (Expenses)</t>
  </si>
  <si>
    <t>Nonoperating Revenues (Expenses):</t>
  </si>
  <si>
    <t>%,V410000</t>
  </si>
  <si>
    <t>Fed Ag Experiment Sta approp</t>
  </si>
  <si>
    <t>410000</t>
  </si>
  <si>
    <t>%,V410100</t>
  </si>
  <si>
    <t>Federal Coop Extension approp</t>
  </si>
  <si>
    <t>410100</t>
  </si>
  <si>
    <t>%,V410200</t>
  </si>
  <si>
    <t>Federal other approp</t>
  </si>
  <si>
    <t>410200</t>
  </si>
  <si>
    <t>%,R,FACCOUNT,TGASB_34_35,X,NFEDERAL APPROPS</t>
  </si>
  <si>
    <t>Federal Appropriations</t>
  </si>
  <si>
    <t>Supplies</t>
  </si>
  <si>
    <t>730000</t>
  </si>
  <si>
    <t>%,V730100</t>
  </si>
  <si>
    <t>Office supplies</t>
  </si>
  <si>
    <t>730100</t>
  </si>
  <si>
    <t>%,V730110</t>
  </si>
  <si>
    <t>Reproc Non-Pt Chg Items</t>
  </si>
  <si>
    <t>730110</t>
  </si>
  <si>
    <t>%,V730120</t>
  </si>
  <si>
    <t>Merchandise Variance</t>
  </si>
  <si>
    <t>730120</t>
  </si>
  <si>
    <t>%,V730130</t>
  </si>
  <si>
    <t>Demurrage</t>
  </si>
  <si>
    <t>730130</t>
  </si>
  <si>
    <t>%,V730140</t>
  </si>
  <si>
    <t>Overhead Materials-Dist</t>
  </si>
  <si>
    <t>730140</t>
  </si>
  <si>
    <t>%,V730150</t>
  </si>
  <si>
    <t>Inventory Adjustment</t>
  </si>
  <si>
    <t>730150</t>
  </si>
  <si>
    <t>%,V730160</t>
  </si>
  <si>
    <t>Increase/Decrease inventory</t>
  </si>
  <si>
    <t>730160</t>
  </si>
  <si>
    <t>%,V730170</t>
  </si>
  <si>
    <t>Protective Footwear</t>
  </si>
  <si>
    <t>730170</t>
  </si>
  <si>
    <t>%,V730200</t>
  </si>
  <si>
    <t>Subscriptions,books,periodical</t>
  </si>
  <si>
    <t>730200</t>
  </si>
  <si>
    <t>%,V730300</t>
  </si>
  <si>
    <t>Instructional supplies</t>
  </si>
  <si>
    <t>730300</t>
  </si>
  <si>
    <t>%,V730400</t>
  </si>
  <si>
    <t>Athletic supplies</t>
  </si>
  <si>
    <t>730400</t>
  </si>
  <si>
    <t>%,V730450</t>
  </si>
  <si>
    <t>Recruiting Supplies</t>
  </si>
  <si>
    <t>730450</t>
  </si>
  <si>
    <t>%,V730500</t>
  </si>
  <si>
    <t>Lab supplies</t>
  </si>
  <si>
    <t>730500</t>
  </si>
  <si>
    <t>%,V730600</t>
  </si>
  <si>
    <t>Student supplies</t>
  </si>
  <si>
    <t>730600</t>
  </si>
  <si>
    <t>%,V730700</t>
  </si>
  <si>
    <t>Training supplies</t>
  </si>
  <si>
    <t>730700</t>
  </si>
  <si>
    <t>%,V730800</t>
  </si>
  <si>
    <t>Uniforms</t>
  </si>
  <si>
    <t>730800</t>
  </si>
  <si>
    <t>%,V730900</t>
  </si>
  <si>
    <t>Gasoline</t>
  </si>
  <si>
    <t>730900</t>
  </si>
  <si>
    <t>%,V731000</t>
  </si>
  <si>
    <t>Diesel</t>
  </si>
  <si>
    <t>731000</t>
  </si>
  <si>
    <t>%,V731100</t>
  </si>
  <si>
    <t>Diesel  - off road</t>
  </si>
  <si>
    <t>731100</t>
  </si>
  <si>
    <t>%,V731200</t>
  </si>
  <si>
    <t>Photography</t>
  </si>
  <si>
    <t>731200</t>
  </si>
  <si>
    <t>%,V731300</t>
  </si>
  <si>
    <t>Cleaning supplies</t>
  </si>
  <si>
    <t>731300</t>
  </si>
  <si>
    <t>%,V731400</t>
  </si>
  <si>
    <t>Laundry supplies</t>
  </si>
  <si>
    <t>731400</t>
  </si>
  <si>
    <t>%,V731500</t>
  </si>
  <si>
    <t>Linen supplies</t>
  </si>
  <si>
    <t>731500</t>
  </si>
  <si>
    <t>%,V731600</t>
  </si>
  <si>
    <t>Shop supplies</t>
  </si>
  <si>
    <t>731600</t>
  </si>
  <si>
    <t>%,V731700</t>
  </si>
  <si>
    <t>Research animals expense</t>
  </si>
  <si>
    <t>731700</t>
  </si>
  <si>
    <t>%,V731710</t>
  </si>
  <si>
    <t>Research Animals - Feed</t>
  </si>
  <si>
    <t>731710</t>
  </si>
  <si>
    <t>%,V731720</t>
  </si>
  <si>
    <t>Research Animals - Bedding</t>
  </si>
  <si>
    <t>731720</t>
  </si>
  <si>
    <t>%,V731730</t>
  </si>
  <si>
    <t>Research Animals Drugs</t>
  </si>
  <si>
    <t>731730</t>
  </si>
  <si>
    <t>%,V731740</t>
  </si>
  <si>
    <t>Research Animals Misc</t>
  </si>
  <si>
    <t>731740</t>
  </si>
  <si>
    <t>%,V731800</t>
  </si>
  <si>
    <t>Hospital supplies-dietary item</t>
  </si>
  <si>
    <t>731800</t>
  </si>
  <si>
    <t>%,V731900</t>
  </si>
  <si>
    <t>Food stores - misc food</t>
  </si>
  <si>
    <t>731900</t>
  </si>
  <si>
    <t>%,V732000</t>
  </si>
  <si>
    <t>Food stores - paper supplies</t>
  </si>
  <si>
    <t>732000</t>
  </si>
  <si>
    <t>%,V732100</t>
  </si>
  <si>
    <t>Food stores - china/glassware</t>
  </si>
  <si>
    <t>732100</t>
  </si>
  <si>
    <t>%,V732200</t>
  </si>
  <si>
    <t>Food stores - silverware</t>
  </si>
  <si>
    <t>732200</t>
  </si>
  <si>
    <t>%,V732300</t>
  </si>
  <si>
    <t>Food stores - baked goods</t>
  </si>
  <si>
    <t>732300</t>
  </si>
  <si>
    <t>%,V732400</t>
  </si>
  <si>
    <t>Food stores - fruit</t>
  </si>
  <si>
    <t>732400</t>
  </si>
  <si>
    <t>%,V732500</t>
  </si>
  <si>
    <t>Food stores - dairy products</t>
  </si>
  <si>
    <t>732500</t>
  </si>
  <si>
    <t>%,V732600</t>
  </si>
  <si>
    <t>Food stores - groceries</t>
  </si>
  <si>
    <t>732600</t>
  </si>
  <si>
    <t>%,V732700</t>
  </si>
  <si>
    <t>Food stores - vegetables</t>
  </si>
  <si>
    <t>732700</t>
  </si>
  <si>
    <t>%,V732800</t>
  </si>
  <si>
    <t>Food stores - other</t>
  </si>
  <si>
    <t>732800</t>
  </si>
  <si>
    <t>%,V732900</t>
  </si>
  <si>
    <t>Formula</t>
  </si>
  <si>
    <t>732900</t>
  </si>
  <si>
    <t>%,V733000</t>
  </si>
  <si>
    <t>Meat/seafood</t>
  </si>
  <si>
    <t>733000</t>
  </si>
  <si>
    <t>%,V733100</t>
  </si>
  <si>
    <t>Hospital supplies-medical item</t>
  </si>
  <si>
    <t>733100</t>
  </si>
  <si>
    <t>%,V733150</t>
  </si>
  <si>
    <t>IMPLANTS-Patient chargeable</t>
  </si>
  <si>
    <t>733150</t>
  </si>
  <si>
    <t>%,V733200</t>
  </si>
  <si>
    <t>IV accessories</t>
  </si>
  <si>
    <t>733200</t>
  </si>
  <si>
    <t>%,V733300</t>
  </si>
  <si>
    <t>Surgical instruments</t>
  </si>
  <si>
    <t>733300</t>
  </si>
  <si>
    <t>%,V733400</t>
  </si>
  <si>
    <t>State Capital Appropriations and State Bond Funds</t>
  </si>
  <si>
    <t>Capital Gifts</t>
  </si>
  <si>
    <t>Capital Grants</t>
  </si>
  <si>
    <t>Private Gifts for Endowment Purposes</t>
  </si>
  <si>
    <t xml:space="preserve">    Net Other Nonoperating Revenues (Expenses) before Transfers </t>
  </si>
  <si>
    <t>%,V390000</t>
  </si>
  <si>
    <t>Mandatory Transfers In</t>
  </si>
  <si>
    <t>390000</t>
  </si>
  <si>
    <t>%,V390100</t>
  </si>
  <si>
    <t>Mandatory Trfs In-DRT</t>
  </si>
  <si>
    <t>390100</t>
  </si>
  <si>
    <t>%,V390300</t>
  </si>
  <si>
    <t>Mandatory Trf In -Other</t>
  </si>
  <si>
    <t>390300</t>
  </si>
  <si>
    <t>%,V860001</t>
  </si>
  <si>
    <t>Mandatory Trfs Out</t>
  </si>
  <si>
    <t>860001</t>
  </si>
  <si>
    <t>%,V861100</t>
  </si>
  <si>
    <t>Mand Trf Out - Debt Retirement</t>
  </si>
  <si>
    <t>861100</t>
  </si>
  <si>
    <t>%,V861300</t>
  </si>
  <si>
    <t>Mand Trf Out - Other</t>
  </si>
  <si>
    <t>861300</t>
  </si>
  <si>
    <t>%,R,FACCOUNT,TGASB_34_35,X,NMANDATORY TRFS</t>
  </si>
  <si>
    <t>Mandatory Transfers In (Out)</t>
  </si>
  <si>
    <t>%,V391000</t>
  </si>
  <si>
    <t>Non Mandatory Trfs In</t>
  </si>
  <si>
    <t>391000</t>
  </si>
  <si>
    <t>%,V391100</t>
  </si>
  <si>
    <t>Non Man Trf In R&amp;R(NonCapPl)</t>
  </si>
  <si>
    <t>391100</t>
  </si>
  <si>
    <t>%,V391200</t>
  </si>
  <si>
    <t>NonMand Trf In R&amp;R(Cap Pool)</t>
  </si>
  <si>
    <t>391200</t>
  </si>
  <si>
    <t>%,V391300</t>
  </si>
  <si>
    <t>NonMan Trf In Other</t>
  </si>
  <si>
    <t>391300</t>
  </si>
  <si>
    <t>%,V862001</t>
  </si>
  <si>
    <t>Non Mandatory Trf Out</t>
  </si>
  <si>
    <t>862001</t>
  </si>
  <si>
    <t>%,V862100</t>
  </si>
  <si>
    <t>Non-Mand Out-R&amp;R(non-cap pool)</t>
  </si>
  <si>
    <t>862100</t>
  </si>
  <si>
    <t>%,V862200</t>
  </si>
  <si>
    <t>Non-Mand Out-R&amp;R(capital pool)</t>
  </si>
  <si>
    <t>862200</t>
  </si>
  <si>
    <t>%,V862300</t>
  </si>
  <si>
    <t>Non-Mand Trf Out - Other</t>
  </si>
  <si>
    <t>862300</t>
  </si>
  <si>
    <t>%,V863050</t>
  </si>
  <si>
    <t>Related Entity Support</t>
  </si>
  <si>
    <t>863050</t>
  </si>
  <si>
    <t>%,R,FACCOUNT,TGASB_34_35,X,NNON MANDATORY TRFS</t>
  </si>
  <si>
    <t>Non Mandatory Transfers In (Out)</t>
  </si>
  <si>
    <t>%,V392000</t>
  </si>
  <si>
    <t>Revenue Allocations/Transfers</t>
  </si>
  <si>
    <t>392000</t>
  </si>
  <si>
    <t>%,V392100</t>
  </si>
  <si>
    <t>Intra Divisional Rev Transfers</t>
  </si>
  <si>
    <t>392100</t>
  </si>
  <si>
    <t>%,V393000</t>
  </si>
  <si>
    <t>Other Allocations/Transfers In</t>
  </si>
  <si>
    <t>393000</t>
  </si>
  <si>
    <t>%,V393100</t>
  </si>
  <si>
    <t>Intra Campus Revenue Transfers</t>
  </si>
  <si>
    <t>393100</t>
  </si>
  <si>
    <t>%,V393700</t>
  </si>
  <si>
    <t>Trans In Fixed Price Contract</t>
  </si>
  <si>
    <t>393700</t>
  </si>
  <si>
    <t>%,V863001</t>
  </si>
  <si>
    <t>Other Allocations/Transfer Out</t>
  </si>
  <si>
    <t>863001</t>
  </si>
  <si>
    <t>%,V864000</t>
  </si>
  <si>
    <t>Subsidy</t>
  </si>
  <si>
    <t>864000</t>
  </si>
  <si>
    <t>%,V865000</t>
  </si>
  <si>
    <t>Work Study/SEOG</t>
  </si>
  <si>
    <t>865000</t>
  </si>
  <si>
    <t>%,V867000</t>
  </si>
  <si>
    <t>Trans Out fixed price contract</t>
  </si>
  <si>
    <t>867000</t>
  </si>
  <si>
    <t>%,V868000</t>
  </si>
  <si>
    <t>868000</t>
  </si>
  <si>
    <t>%,V868300</t>
  </si>
  <si>
    <t>Cont Ed Income Sharing</t>
  </si>
  <si>
    <t>868300</t>
  </si>
  <si>
    <t>%,R,FACCOUNT,TGASB_34_35,X,NINTER CAMPUS TRFS,NINTRA FUND TRFS</t>
  </si>
  <si>
    <t>Intra Fund Transfers In (Out)</t>
  </si>
  <si>
    <t>%,R,FACCOUNT,TGASB_34_35,X,NGEN REVENUE ALLOC</t>
  </si>
  <si>
    <t>General Revenue Allocations</t>
  </si>
  <si>
    <t xml:space="preserve">    Net Nonoperating Revenues (Expenses) and Transfers 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</si>
  <si>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</si>
  <si>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</si>
  <si>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</si>
  <si>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</si>
  <si>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</si>
  <si>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Net Assets, Beginning of Year</t>
  </si>
  <si>
    <t>%,FACCOUNT,TGASB_34_35,X,NCHANGE IN ACCTG PRIN</t>
  </si>
  <si>
    <t>Accumulative Effect of Change in Accounting Principle</t>
  </si>
  <si>
    <t>%,FACCOUNT,TGASB_34_35,X,NDISP OF PLANT ASSETS</t>
  </si>
  <si>
    <t>Equipment Writeoff</t>
  </si>
  <si>
    <t>Net Assets, Beginning of Year, Adjusted</t>
  </si>
  <si>
    <t>Net Assets, End of Year</t>
  </si>
  <si>
    <t>%,QKRDJ_UGL_GASB_35_FIN_STMTS,CA.POSTED_TOTAL_AMT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</si>
  <si>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</si>
  <si>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</si>
  <si>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</si>
  <si>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</si>
  <si>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%,V0700</t>
  </si>
  <si>
    <t>%,V0705</t>
  </si>
  <si>
    <t>%,V0710</t>
  </si>
  <si>
    <t>%,V0715</t>
  </si>
  <si>
    <t>%,V0720</t>
  </si>
  <si>
    <t>%,V0725</t>
  </si>
  <si>
    <t>%,V0730</t>
  </si>
  <si>
    <t>%,V0735</t>
  </si>
  <si>
    <t>%,V0740</t>
  </si>
  <si>
    <t>%,V0745</t>
  </si>
  <si>
    <t>%,V0750</t>
  </si>
  <si>
    <t>%,V0755</t>
  </si>
  <si>
    <t>%,V0760</t>
  </si>
  <si>
    <t>%,V0765</t>
  </si>
  <si>
    <t>%,V0770</t>
  </si>
  <si>
    <t>%,V0785</t>
  </si>
  <si>
    <t>%,V0790</t>
  </si>
  <si>
    <t>%,V0795</t>
  </si>
  <si>
    <t>%,V0800</t>
  </si>
  <si>
    <t>%,V0805</t>
  </si>
  <si>
    <t>%,V0810</t>
  </si>
  <si>
    <t>%,V0815</t>
  </si>
  <si>
    <t>%,V0820</t>
  </si>
  <si>
    <t>%,V0825</t>
  </si>
  <si>
    <t>%,V0830</t>
  </si>
  <si>
    <t>%,FFUND_CODE,TGASB_34_35_FUND,X,NSVC_OPER_UNR</t>
  </si>
  <si>
    <t>%,V0900</t>
  </si>
  <si>
    <t>%,V0905</t>
  </si>
  <si>
    <t>%,V0910</t>
  </si>
  <si>
    <t>%,V0915</t>
  </si>
  <si>
    <t>%,V0920</t>
  </si>
  <si>
    <t>%,V0925</t>
  </si>
  <si>
    <t>%,V0930</t>
  </si>
  <si>
    <t>%,V0935</t>
  </si>
  <si>
    <t>%,V0940</t>
  </si>
  <si>
    <t>%,V0945</t>
  </si>
  <si>
    <t>%,V0950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</si>
  <si>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</si>
  <si>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</si>
  <si>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</si>
  <si>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</si>
  <si>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</si>
  <si>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</si>
  <si>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Academic Support Center</t>
  </si>
  <si>
    <t>AES Reseach Support</t>
  </si>
  <si>
    <t>Auto Leasing</t>
  </si>
  <si>
    <t>Auto Service</t>
  </si>
  <si>
    <t>Building Services</t>
  </si>
  <si>
    <t>Campus Plng, Design, Constr</t>
  </si>
  <si>
    <t>Central Mail</t>
  </si>
  <si>
    <t>Chemistry Storeroom</t>
  </si>
  <si>
    <t>Computing Services</t>
  </si>
  <si>
    <t>Creative Services - Sch Med</t>
  </si>
  <si>
    <t>Energy Management</t>
  </si>
  <si>
    <t>Feed Mill Operations</t>
  </si>
  <si>
    <t>General Stores</t>
  </si>
  <si>
    <t>Lab Animal Medicine</t>
  </si>
  <si>
    <t>Maint, Grds, Build Serv</t>
  </si>
  <si>
    <t>Physics Shop</t>
  </si>
  <si>
    <t>Police/Security Oper</t>
  </si>
  <si>
    <t>Printing</t>
  </si>
  <si>
    <t>Public Communications</t>
  </si>
  <si>
    <t>Science Instru Shop</t>
  </si>
  <si>
    <t>Secretarial and Office Support</t>
  </si>
  <si>
    <t>Telecommunications</t>
  </si>
  <si>
    <t>University Garage</t>
  </si>
  <si>
    <t>Other Service Oper</t>
  </si>
  <si>
    <t>Integrated Technology Services</t>
  </si>
  <si>
    <t>Service Operations - Funds 0700 through 0899</t>
  </si>
  <si>
    <t>Auto &amp; General Liability</t>
  </si>
  <si>
    <t>Comp/Collision on Rental</t>
  </si>
  <si>
    <t>Educators Legal Liability</t>
  </si>
  <si>
    <t>Group Life</t>
  </si>
  <si>
    <t>Long Term Disability</t>
  </si>
  <si>
    <t>Medical Benefits</t>
  </si>
  <si>
    <t>Medical Professional Liability</t>
  </si>
  <si>
    <t>Personal Property Insurance</t>
  </si>
  <si>
    <t>Police Liability</t>
  </si>
  <si>
    <t>Workers Compensation</t>
  </si>
  <si>
    <t>Self Insurance Funds - Funds 0900 through 0999</t>
  </si>
  <si>
    <t>Total Unrestricted Current Funds</t>
  </si>
  <si>
    <t>%,V400700</t>
  </si>
  <si>
    <t>Undergrad intersession sum-res</t>
  </si>
  <si>
    <t>400700</t>
  </si>
  <si>
    <t>%,V400800</t>
  </si>
  <si>
    <t>Undergrad interses sum-non res</t>
  </si>
  <si>
    <t>400800</t>
  </si>
  <si>
    <t>%,V400900</t>
  </si>
  <si>
    <t>Undergrad interses winter- res</t>
  </si>
  <si>
    <t>400900</t>
  </si>
  <si>
    <t>%,V400950</t>
  </si>
  <si>
    <t>Undergrad inter winter-non res</t>
  </si>
  <si>
    <t>400950</t>
  </si>
  <si>
    <t>%,V401000</t>
  </si>
  <si>
    <t>Prof educ summer fees- res</t>
  </si>
  <si>
    <t>401000</t>
  </si>
  <si>
    <t>%,V401100</t>
  </si>
  <si>
    <t>Prof educ summer fees non-res</t>
  </si>
  <si>
    <t>401100</t>
  </si>
  <si>
    <t>%,V401200</t>
  </si>
  <si>
    <t>Prof educ fall fees - resident</t>
  </si>
  <si>
    <t>401200</t>
  </si>
  <si>
    <t>%,V401300</t>
  </si>
  <si>
    <t>Prof educ fall fees-non-res</t>
  </si>
  <si>
    <t>401300</t>
  </si>
  <si>
    <t>%,V401400</t>
  </si>
  <si>
    <t>Prof educ winter fees-resident</t>
  </si>
  <si>
    <t>401400</t>
  </si>
  <si>
    <t>%,V401500</t>
  </si>
  <si>
    <t>Prof educ winter fees-non-res</t>
  </si>
  <si>
    <t>401500</t>
  </si>
  <si>
    <t>%,V402200</t>
  </si>
  <si>
    <t>Grad educ fall fees-resident</t>
  </si>
  <si>
    <t>402200</t>
  </si>
  <si>
    <t>%,V402300</t>
  </si>
  <si>
    <t>Grad educ fall fees-non-res</t>
  </si>
  <si>
    <t>402300</t>
  </si>
  <si>
    <t>%,V402400</t>
  </si>
  <si>
    <t>Grad educ winter fees-resident</t>
  </si>
  <si>
    <t>402400</t>
  </si>
  <si>
    <t>%,V402500</t>
  </si>
  <si>
    <t>Grad educ winter fees-non-res</t>
  </si>
  <si>
    <t>402500</t>
  </si>
  <si>
    <t>%,V402600</t>
  </si>
  <si>
    <t>Grad educ intersession-sum-res</t>
  </si>
  <si>
    <t>402600</t>
  </si>
  <si>
    <t>%,V402800</t>
  </si>
  <si>
    <t>Grad educ intersess-winter-res</t>
  </si>
  <si>
    <t>402800</t>
  </si>
  <si>
    <t>%,V402900</t>
  </si>
  <si>
    <t>Grad educ inter-winter-non-res</t>
  </si>
  <si>
    <t>402900</t>
  </si>
  <si>
    <t>%,V403000</t>
  </si>
  <si>
    <t>Ext noncredit oncampus</t>
  </si>
  <si>
    <t>403000</t>
  </si>
  <si>
    <t>%,V403002</t>
  </si>
  <si>
    <t>Extension Credit Fees</t>
  </si>
  <si>
    <t>403002</t>
  </si>
  <si>
    <t>%,V403050</t>
  </si>
  <si>
    <t>Ext noncredit oncampus-res</t>
  </si>
  <si>
    <t>403050</t>
  </si>
  <si>
    <t>%,V403100</t>
  </si>
  <si>
    <t>Ext noncredit oncampus-non res</t>
  </si>
  <si>
    <t>403100</t>
  </si>
  <si>
    <t>%,V403400</t>
  </si>
  <si>
    <t>Ext credit oncampus</t>
  </si>
  <si>
    <t>403400</t>
  </si>
  <si>
    <t>%,V403450</t>
  </si>
  <si>
    <t>Ext credit oncampus-res</t>
  </si>
  <si>
    <t>403450</t>
  </si>
  <si>
    <t>%,V403460</t>
  </si>
  <si>
    <t>Ext credit oncampus - non res</t>
  </si>
  <si>
    <t>403460</t>
  </si>
  <si>
    <t>%,V403700</t>
  </si>
  <si>
    <t>Ext Credit Off Campus</t>
  </si>
  <si>
    <t>403700</t>
  </si>
  <si>
    <t>%,V403750</t>
  </si>
  <si>
    <t>Ext Credit Ofcampus - Resident</t>
  </si>
  <si>
    <t>403750</t>
  </si>
  <si>
    <t>%,V404000</t>
  </si>
  <si>
    <t>Supplemental fees-summer ungrd</t>
  </si>
  <si>
    <t>404000</t>
  </si>
  <si>
    <t>%,V404001</t>
  </si>
  <si>
    <t>Supplemental Fees</t>
  </si>
  <si>
    <t>404001</t>
  </si>
  <si>
    <t>%,V404010</t>
  </si>
  <si>
    <t>Supp Fees - Summer Grad Prof</t>
  </si>
  <si>
    <t>404010</t>
  </si>
  <si>
    <t>%,V404100</t>
  </si>
  <si>
    <t>Supplemental fees-fall ungrd</t>
  </si>
  <si>
    <t>404100</t>
  </si>
  <si>
    <t>%,V404110</t>
  </si>
  <si>
    <t>Supp Fee - Fall Grad Proff</t>
  </si>
  <si>
    <t>404110</t>
  </si>
  <si>
    <t>%,V404210</t>
  </si>
  <si>
    <t>Supp Fee - Winter Grad Prof</t>
  </si>
  <si>
    <t>404210</t>
  </si>
  <si>
    <t>%,V404310</t>
  </si>
  <si>
    <t>Supp Fee - Sum Inter Grad Prof</t>
  </si>
  <si>
    <t>404310</t>
  </si>
  <si>
    <t>%,V404500</t>
  </si>
  <si>
    <t>Instructional computing-summer</t>
  </si>
  <si>
    <t>404500</t>
  </si>
  <si>
    <t>%,V404501</t>
  </si>
  <si>
    <t>Instructional Computing Fees</t>
  </si>
  <si>
    <t>404501</t>
  </si>
  <si>
    <t>%,V404510</t>
  </si>
  <si>
    <t>Instructional Computing - fall</t>
  </si>
  <si>
    <t>404510</t>
  </si>
  <si>
    <t>%,V404520</t>
  </si>
  <si>
    <t>Instructional comput - winter</t>
  </si>
  <si>
    <t>404520</t>
  </si>
  <si>
    <t>%,V404900</t>
  </si>
  <si>
    <t>Instructional comput-win-inter</t>
  </si>
  <si>
    <t>404900</t>
  </si>
  <si>
    <t>%,V405100</t>
  </si>
  <si>
    <t>Late Payment Fee</t>
  </si>
  <si>
    <t>405100</t>
  </si>
  <si>
    <t>%,V405200</t>
  </si>
  <si>
    <t>Student Finance Charges</t>
  </si>
  <si>
    <t>405200</t>
  </si>
  <si>
    <t>%,V406001</t>
  </si>
  <si>
    <t>Activity &amp; Facility Fees</t>
  </si>
  <si>
    <t>406001</t>
  </si>
  <si>
    <t>%,V406100</t>
  </si>
  <si>
    <t>Activity &amp; facility fees-fall</t>
  </si>
  <si>
    <t>406100</t>
  </si>
  <si>
    <t>%,V406300</t>
  </si>
  <si>
    <t>Act &amp; facility fees-sumr-intr</t>
  </si>
  <si>
    <t>406300</t>
  </si>
  <si>
    <t>%,V406400</t>
  </si>
  <si>
    <t>Act &amp; facility fees-win-inter</t>
  </si>
  <si>
    <t>406400</t>
  </si>
  <si>
    <t>%,V406420</t>
  </si>
  <si>
    <t>Act&amp;Fac fees win inter grad&amp;pr</t>
  </si>
  <si>
    <t>406420</t>
  </si>
  <si>
    <t>%,V763000</t>
  </si>
  <si>
    <t>GASB35 Scholar&amp;Fellow Offset</t>
  </si>
  <si>
    <t>763000</t>
  </si>
  <si>
    <t>%,R,FACCOUNT,TGASB_34_35,X,NFEDERAL GRANTS</t>
  </si>
  <si>
    <t>%,V492000</t>
  </si>
  <si>
    <t>Grants - other gov't</t>
  </si>
  <si>
    <t>492000</t>
  </si>
  <si>
    <t>%,R,FACCOUNT,TGASB_34_35,X,NOTHER GOVT GRANTS,NSTATE GRANTS</t>
  </si>
  <si>
    <t>%,V493600</t>
  </si>
  <si>
    <t>Grants-other foundations</t>
  </si>
  <si>
    <t>493600</t>
  </si>
  <si>
    <t>%,V493700</t>
  </si>
  <si>
    <t>Grants-other organization-cash</t>
  </si>
  <si>
    <t>493700</t>
  </si>
  <si>
    <t>%,R,FACCOUNT,TGASB_34_35,X,NPRIVATE GRANTS</t>
  </si>
  <si>
    <t>%,V420001</t>
  </si>
  <si>
    <t>Sales of aux enter/educ activ</t>
  </si>
  <si>
    <t>420001</t>
  </si>
  <si>
    <t>%,V420200</t>
  </si>
  <si>
    <t>Taxable Primary-athletic sales</t>
  </si>
  <si>
    <t>420200</t>
  </si>
  <si>
    <t>%,V420300</t>
  </si>
  <si>
    <t>Taxable Primary-chocobase</t>
  </si>
  <si>
    <t>420300</t>
  </si>
  <si>
    <t>%,V420500</t>
  </si>
  <si>
    <t>Taxable Primary-conference rev</t>
  </si>
  <si>
    <t>420500</t>
  </si>
  <si>
    <t>%,V420600</t>
  </si>
  <si>
    <t>Taxable Primary-contact sales</t>
  </si>
  <si>
    <t>420600</t>
  </si>
  <si>
    <t>%,V421000</t>
  </si>
  <si>
    <t>Taxable Primary-pharmacy</t>
  </si>
  <si>
    <t>421000</t>
  </si>
  <si>
    <t>%,V421100</t>
  </si>
  <si>
    <t>Taxable Primary-student charge</t>
  </si>
  <si>
    <t>421100</t>
  </si>
  <si>
    <t>%,V425000</t>
  </si>
  <si>
    <t>Taxable -Non Primary location</t>
  </si>
  <si>
    <t>425000</t>
  </si>
  <si>
    <t>%,V430150</t>
  </si>
  <si>
    <t>NonTaxable-Display Advertising</t>
  </si>
  <si>
    <t>430150</t>
  </si>
  <si>
    <t>%,V430160</t>
  </si>
  <si>
    <t>NonTaxable-ClassifiedAdvertisi</t>
  </si>
  <si>
    <t>430160</t>
  </si>
  <si>
    <t>%,V431600</t>
  </si>
  <si>
    <t>Non Taxable-hous room &amp; board</t>
  </si>
  <si>
    <t>431600</t>
  </si>
  <si>
    <t>%,V431700</t>
  </si>
  <si>
    <t>Non Tax-in kind room &amp; board</t>
  </si>
  <si>
    <t>431700</t>
  </si>
  <si>
    <t>%,V431800</t>
  </si>
  <si>
    <t>Non Tax-parking fees-summer</t>
  </si>
  <si>
    <t>431800</t>
  </si>
  <si>
    <t>%,V432000</t>
  </si>
  <si>
    <t>Non Tax-parking fees-winter</t>
  </si>
  <si>
    <t>432000</t>
  </si>
  <si>
    <t>%,V432100</t>
  </si>
  <si>
    <t>Non Tax-parking fees-other</t>
  </si>
  <si>
    <t>432100</t>
  </si>
  <si>
    <t>%,V432300</t>
  </si>
  <si>
    <t>Non Taxable-vending revenue</t>
  </si>
  <si>
    <t>432300</t>
  </si>
  <si>
    <t>%,V432400</t>
  </si>
  <si>
    <t>Non Taxable-eldercare</t>
  </si>
  <si>
    <t>432400</t>
  </si>
  <si>
    <t>%,V432410</t>
  </si>
  <si>
    <t>Non Tax-eldercare private pay</t>
  </si>
  <si>
    <t>432410</t>
  </si>
  <si>
    <t>%,V432420</t>
  </si>
  <si>
    <t>Non Tax-eldercare Central Mo</t>
  </si>
  <si>
    <t>432420</t>
  </si>
  <si>
    <t>%,V432430</t>
  </si>
  <si>
    <t>Non Taxable-eldercare Medicaid</t>
  </si>
  <si>
    <t>432430</t>
  </si>
  <si>
    <t>%,V432460</t>
  </si>
  <si>
    <t>Non Taxable-eldercare city</t>
  </si>
  <si>
    <t>432460</t>
  </si>
  <si>
    <t>%,V432470</t>
  </si>
  <si>
    <t>Non Tax-Eldercare Boone cnty</t>
  </si>
  <si>
    <t>432470</t>
  </si>
  <si>
    <t>%,V432520</t>
  </si>
  <si>
    <t>Over / Short - Revenues</t>
  </si>
  <si>
    <t>432520</t>
  </si>
  <si>
    <t xml:space="preserve">   Patient Care Facilities</t>
  </si>
  <si>
    <t>%,V435526</t>
  </si>
  <si>
    <t>Outpatient-clinic</t>
  </si>
  <si>
    <t>435526</t>
  </si>
  <si>
    <t>%,V435531</t>
  </si>
  <si>
    <t>Emergency -no insurance</t>
  </si>
  <si>
    <t>435531</t>
  </si>
  <si>
    <t>%,V436000</t>
  </si>
  <si>
    <t>Non Taxable-Prof Fee Collectio</t>
  </si>
  <si>
    <t>436000</t>
  </si>
  <si>
    <t>%,V436010</t>
  </si>
  <si>
    <t>Non Taxable-Departmental Distr</t>
  </si>
  <si>
    <t>436010</t>
  </si>
  <si>
    <t>%,V436060</t>
  </si>
  <si>
    <t>Non Taxable - Special Contract</t>
  </si>
  <si>
    <t>436060</t>
  </si>
  <si>
    <t>%,V436070</t>
  </si>
  <si>
    <t>Non Taxable - Other Coll/Contr</t>
  </si>
  <si>
    <t>436070</t>
  </si>
  <si>
    <t>%,V436120</t>
  </si>
  <si>
    <t>Non Taxable-Physician Back Tax</t>
  </si>
  <si>
    <t>436120</t>
  </si>
  <si>
    <t>%,V452100</t>
  </si>
  <si>
    <t>Salary guarantee</t>
  </si>
  <si>
    <t>452100</t>
  </si>
  <si>
    <t>%,V452200</t>
  </si>
  <si>
    <t>Salary Guarantee - Department</t>
  </si>
  <si>
    <t>452200</t>
  </si>
  <si>
    <t>%,V463000</t>
  </si>
  <si>
    <t>Revenue deduct-non-taxable</t>
  </si>
  <si>
    <t>463000</t>
  </si>
  <si>
    <t>%,V465000</t>
  </si>
  <si>
    <t>Rev ded-returns &amp; adjustments</t>
  </si>
  <si>
    <t>465000</t>
  </si>
  <si>
    <t xml:space="preserve">   Other Auxilliary Enterprises</t>
  </si>
  <si>
    <t>%,V495600</t>
  </si>
  <si>
    <t>Non tax m r-freight income</t>
  </si>
  <si>
    <t>495600</t>
  </si>
  <si>
    <t>%,V495800</t>
  </si>
  <si>
    <t>Non tax m r-RDA</t>
  </si>
  <si>
    <t>495800</t>
  </si>
  <si>
    <t>%,V495900</t>
  </si>
  <si>
    <t>Non tax m r-photo</t>
  </si>
  <si>
    <t>495900</t>
  </si>
  <si>
    <t>%,V496000</t>
  </si>
  <si>
    <t>Non tax m r-post office</t>
  </si>
  <si>
    <t>496000</t>
  </si>
  <si>
    <t>%,V496300</t>
  </si>
  <si>
    <t>Non tax m r-used equipment</t>
  </si>
  <si>
    <t>496300</t>
  </si>
  <si>
    <t>%,V496400</t>
  </si>
  <si>
    <t>Non tax m r-warranty repair</t>
  </si>
  <si>
    <t>496400</t>
  </si>
  <si>
    <t>%,V496600</t>
  </si>
  <si>
    <t>Non tax misc rev-Partner Contr</t>
  </si>
  <si>
    <t>496600</t>
  </si>
  <si>
    <t>%,V496610</t>
  </si>
  <si>
    <t>Non tax misc rev - Credit</t>
  </si>
  <si>
    <t>496610</t>
  </si>
  <si>
    <t>%,V496620</t>
  </si>
  <si>
    <t>Non tax misc rev-Non-Credit</t>
  </si>
  <si>
    <t>496620</t>
  </si>
  <si>
    <t>%,V496630</t>
  </si>
  <si>
    <t>Non tax misc rev - Satellite C</t>
  </si>
  <si>
    <t>496630</t>
  </si>
  <si>
    <t>%,V496640</t>
  </si>
  <si>
    <t>Non tax misc rev-Ext ITV Conf/</t>
  </si>
  <si>
    <t>496640</t>
  </si>
  <si>
    <t>%,V496650</t>
  </si>
  <si>
    <t>Non tax misc rev-Computer Trai</t>
  </si>
  <si>
    <t>496650</t>
  </si>
  <si>
    <t>%,V496660</t>
  </si>
  <si>
    <t>Non tax misc rev-Business Cour</t>
  </si>
  <si>
    <t>496660</t>
  </si>
  <si>
    <t>%,V496670</t>
  </si>
  <si>
    <t>Non tax misc rev-Non Tech Mtg</t>
  </si>
  <si>
    <t>496670</t>
  </si>
  <si>
    <t>%,V496999</t>
  </si>
  <si>
    <t>Other revenues</t>
  </si>
  <si>
    <t>496999</t>
  </si>
  <si>
    <t>%,V499100</t>
  </si>
  <si>
    <t>Recov of F &amp; A-applicable f&amp;a</t>
  </si>
  <si>
    <t>499100</t>
  </si>
  <si>
    <t>%,R,FACCOUNT,TGASB_34_35,X,NOTHER OPERATING REV</t>
  </si>
  <si>
    <t>%,FACCOUNT,TGASB_34_35,X,NAUX &amp; EDUC ACTIV,NOTHER DEPT OPERATING,NPROFESSIONAL &amp; CONSU,NSUPPLY_NONCAP ASSET,NUTILITIES,NINVESTMENT IN PLANT,NSELF INSURANCE BENE</t>
  </si>
  <si>
    <t>Operating Income (Loss)</t>
  </si>
  <si>
    <t>%,R,FACCOUNT,TGASB_34_35,NSTATE APPROPS</t>
  </si>
  <si>
    <t xml:space="preserve">    Nonoperating Revenues (Expenses) and Transfers</t>
  </si>
  <si>
    <t>Nonoperating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</si>
  <si>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</si>
  <si>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</si>
  <si>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</si>
  <si>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</si>
  <si>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</si>
  <si>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 xml:space="preserve">                 Increase (Decrease) in Net Assets</t>
  </si>
  <si>
    <t>%,LACTUALS,SYTD</t>
  </si>
  <si>
    <t>%,FACCOUNT,TGASB_34_35,NSALARIES</t>
  </si>
  <si>
    <t>%,FACCOUNT,TGASB_34_35,NSTAFF BENEFITS</t>
  </si>
  <si>
    <t>%,FACCOUNT,TGASB_34_35,N"AUX &amp; EDUC ACTIV",N"CAPITAL ASSETS",N"CAPITAL OFFSET",N"INVESTMENT IN PLANT",N"OTHER DEPT OPERATING",N"PROFESSIONAL &amp; CONSU",N"SELF INSURANCE BENE",N"SUPPLY_NONCAP ASSET",NUTILITIES</t>
  </si>
  <si>
    <t>UWIDE</t>
  </si>
  <si>
    <t>Run Date:</t>
  </si>
  <si>
    <t>OPERATING EXPENSES BY OBJECT MATRIX</t>
  </si>
  <si>
    <t>PGASB09X</t>
  </si>
  <si>
    <t>Salary &amp; Wage</t>
  </si>
  <si>
    <t>Depreciation</t>
  </si>
  <si>
    <t>Educational &amp; General  (A)</t>
  </si>
  <si>
    <t/>
  </si>
  <si>
    <t xml:space="preserve">    Instruction</t>
  </si>
  <si>
    <t xml:space="preserve">    Research</t>
  </si>
  <si>
    <t xml:space="preserve">    Public Service</t>
  </si>
  <si>
    <t xml:space="preserve">    Academic Support</t>
  </si>
  <si>
    <t xml:space="preserve">    Student Services  (B)</t>
  </si>
  <si>
    <t xml:space="preserve">    Institutional Support  ( C)</t>
  </si>
  <si>
    <t xml:space="preserve">    Operation &amp; Maintenance of Plant</t>
  </si>
  <si>
    <t xml:space="preserve">   </t>
  </si>
  <si>
    <t xml:space="preserve">    Scholarships &amp; Fellowships   (D)</t>
  </si>
  <si>
    <t xml:space="preserve">        Total Educational &amp; General</t>
  </si>
  <si>
    <t xml:space="preserve">    Auxiliary Enterprises  (E)</t>
  </si>
  <si>
    <t xml:space="preserve">        Total Current Funds Operating Expenses</t>
  </si>
  <si>
    <t>Loan Funds  (F)</t>
  </si>
  <si>
    <t xml:space="preserve">Endowment Funds  (F)  </t>
  </si>
  <si>
    <t>Plant Funds  (G)</t>
  </si>
  <si>
    <t xml:space="preserve">              Total Operating Expenses - All Funds</t>
  </si>
  <si>
    <t>(A)  Educational and General Expenditures includes all expenditures for the General Operating Fund (0000), the Clearing Fund (0090), Continuing Education (0445, 0450) and the Restricted Current Funds (I.e. Grant and State</t>
  </si>
  <si>
    <t xml:space="preserve"> 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</si>
  <si>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</si>
  <si>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</si>
  <si>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</si>
  <si>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</si>
  <si>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</si>
  <si>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</si>
  <si>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</si>
  <si>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</si>
  <si>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</si>
  <si>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</si>
  <si>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%,V470300</t>
  </si>
  <si>
    <t>Endowment income -annual distr</t>
  </si>
  <si>
    <t>470300</t>
  </si>
  <si>
    <t>%,V470400</t>
  </si>
  <si>
    <t>Endowment income -state match</t>
  </si>
  <si>
    <t>470400</t>
  </si>
  <si>
    <t>%,V470500</t>
  </si>
  <si>
    <t>Endowment income -sep invested</t>
  </si>
  <si>
    <t>470500</t>
  </si>
  <si>
    <t>%,V470600</t>
  </si>
  <si>
    <t>Invest Income-Spec Instruction</t>
  </si>
  <si>
    <t>470600</t>
  </si>
  <si>
    <t>%,V470700</t>
  </si>
  <si>
    <t>Endow Income-Pooled Income Fnd</t>
  </si>
  <si>
    <t>470700</t>
  </si>
  <si>
    <t>%,V470800</t>
  </si>
  <si>
    <t>Endow Income-Commingled Muni</t>
  </si>
  <si>
    <t>470800</t>
  </si>
  <si>
    <t>%,V470900</t>
  </si>
  <si>
    <t>Endow Inc- U S Government Pool</t>
  </si>
  <si>
    <t>470900</t>
  </si>
  <si>
    <t>%,V470950</t>
  </si>
  <si>
    <t>Endowment Income - Fd Trusts</t>
  </si>
  <si>
    <t>470950</t>
  </si>
  <si>
    <t>%,V475000</t>
  </si>
  <si>
    <t>Investment income</t>
  </si>
  <si>
    <t>475000</t>
  </si>
  <si>
    <t>%,V475100</t>
  </si>
  <si>
    <t>Investment income-general pool</t>
  </si>
  <si>
    <t>475100</t>
  </si>
  <si>
    <t>%,V475200</t>
  </si>
  <si>
    <t>Investment income-cap proj nts</t>
  </si>
  <si>
    <t>475200</t>
  </si>
  <si>
    <t>%,V475300</t>
  </si>
  <si>
    <t>Investment income-pool 3</t>
  </si>
  <si>
    <t>475300</t>
  </si>
  <si>
    <t>%,V475400</t>
  </si>
  <si>
    <t>Investment inc-mineral rights</t>
  </si>
  <si>
    <t>475400</t>
  </si>
  <si>
    <t>%,V475500</t>
  </si>
  <si>
    <t>Investment inc-retirement fund</t>
  </si>
  <si>
    <t>475500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</si>
  <si>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</si>
  <si>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</si>
  <si>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</si>
  <si>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</si>
  <si>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</si>
  <si>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</si>
  <si>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</si>
  <si>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Investment and Endowment Income</t>
  </si>
  <si>
    <t>Private Gifts</t>
  </si>
  <si>
    <t>%,V506000</t>
  </si>
  <si>
    <t>Retire of Indebtedness</t>
  </si>
  <si>
    <t>506000</t>
  </si>
  <si>
    <t>%,V900000</t>
  </si>
  <si>
    <t>Debt service - principal</t>
  </si>
  <si>
    <t>900000</t>
  </si>
  <si>
    <t>%,V901000</t>
  </si>
  <si>
    <t>Debt service - interest</t>
  </si>
  <si>
    <t>901000</t>
  </si>
  <si>
    <t>%,V901001</t>
  </si>
  <si>
    <t>Accrued Interest Expense</t>
  </si>
  <si>
    <t>901001</t>
  </si>
  <si>
    <t>%,V901002</t>
  </si>
  <si>
    <t>Amortized Discount</t>
  </si>
  <si>
    <t>901002</t>
  </si>
  <si>
    <t>%,V901003</t>
  </si>
  <si>
    <t>Amortized Issue Costs</t>
  </si>
  <si>
    <t>901003</t>
  </si>
  <si>
    <t>%,V901004</t>
  </si>
  <si>
    <t>Amortized Bond Loss</t>
  </si>
  <si>
    <t>901004</t>
  </si>
  <si>
    <t>%,R,FACCOUNT,TGASB_34_35,X,NINTEREST CAP DEBT</t>
  </si>
  <si>
    <t>Interest Expense</t>
  </si>
  <si>
    <t>%,V450040</t>
  </si>
  <si>
    <t>Employer Contrib - Retirement</t>
  </si>
  <si>
    <t>450040</t>
  </si>
  <si>
    <t>%,V833600</t>
  </si>
  <si>
    <t>University Retirement</t>
  </si>
  <si>
    <t>833600</t>
  </si>
  <si>
    <t>%,R,FACCOUNT,TGASB_34_35,X,NRETIREMENT BENEFITS</t>
  </si>
  <si>
    <t>Retirement Benefits, Net of University Contribution</t>
  </si>
  <si>
    <t>%,V930000</t>
  </si>
  <si>
    <t>Payments to beneficiaries</t>
  </si>
  <si>
    <t>930000</t>
  </si>
  <si>
    <t>%,R,FACCOUNT,TGASB_34_35,X,NPAYMENTS TO BENE</t>
  </si>
  <si>
    <t>Payments to Beneficiaries</t>
  </si>
  <si>
    <t xml:space="preserve">    Income (Loss) before Capital and Endowment</t>
  </si>
  <si>
    <t xml:space="preserve">        Additions and Transfers</t>
  </si>
  <si>
    <t>Repertory Theatre</t>
  </si>
  <si>
    <t>%,V0563</t>
  </si>
  <si>
    <t>Performing Arts Center</t>
  </si>
  <si>
    <t>%,V0565</t>
  </si>
  <si>
    <t>Research Animal Diag Lab</t>
  </si>
  <si>
    <t>%,V0570</t>
  </si>
  <si>
    <t>Research Reactor</t>
  </si>
  <si>
    <t>%,V0580</t>
  </si>
  <si>
    <t>Television Station</t>
  </si>
  <si>
    <t>%,V0585</t>
  </si>
  <si>
    <t>Univ Hospitals and Clinics</t>
  </si>
  <si>
    <t>%,V0595</t>
  </si>
  <si>
    <t>University Physicians</t>
  </si>
  <si>
    <t>%,V0600</t>
  </si>
  <si>
    <t>University Press</t>
  </si>
  <si>
    <t>%,V0605</t>
  </si>
  <si>
    <t>Vet Med Diagnostic Lab</t>
  </si>
  <si>
    <t>%,V0610</t>
  </si>
  <si>
    <t>Vet Med Teaching Hospital</t>
  </si>
  <si>
    <t>%,V0615</t>
  </si>
  <si>
    <t>Miscellaneous Other Auxiliarie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</si>
  <si>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</si>
  <si>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</si>
  <si>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</si>
  <si>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</si>
  <si>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should be hidden on the final report:</t>
  </si>
  <si>
    <t>Clearing Accounts</t>
  </si>
  <si>
    <t>%,FFUND_CODE,TGASB_34_35_FUND,NOPERATIONS_UNR</t>
  </si>
  <si>
    <t>Operations</t>
  </si>
  <si>
    <t>%,FFUND_CODE,TGASB_34_35_FUND,NSELF_INS_UNR</t>
  </si>
  <si>
    <t>Self Insurance</t>
  </si>
  <si>
    <t>Self-Insurance</t>
  </si>
  <si>
    <t xml:space="preserve">     Grand Totals</t>
  </si>
  <si>
    <t>%,LACTUALS,SYTD,FPROJECT_ID,_</t>
  </si>
  <si>
    <t>%,ATT,FPROGRAM_CODE,UDESCR</t>
  </si>
  <si>
    <t>%,SBEGBAL,R,FACCOUNT,V300000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</si>
  <si>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</si>
  <si>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</si>
  <si>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</si>
  <si>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</si>
  <si>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%,R,FACCOUNT,TGASB_34_35,NTRANSFERS</t>
  </si>
  <si>
    <t>RESTRICTED AND UNRESTRICTED PLANT FUNDS</t>
  </si>
  <si>
    <t>PGASB15X</t>
  </si>
  <si>
    <t>Program</t>
  </si>
  <si>
    <t>Balance</t>
  </si>
  <si>
    <t>State
Appropriations
and State</t>
  </si>
  <si>
    <t>Gifts and</t>
  </si>
  <si>
    <t>Investment &amp;</t>
  </si>
  <si>
    <t>Bond</t>
  </si>
  <si>
    <t>Transfers In</t>
  </si>
  <si>
    <t>Code</t>
  </si>
  <si>
    <t>Bond Funds</t>
  </si>
  <si>
    <t>Grants</t>
  </si>
  <si>
    <t>Other Income</t>
  </si>
  <si>
    <t>Proceeds</t>
  </si>
  <si>
    <t>Deductions</t>
  </si>
  <si>
    <t>(Out)</t>
  </si>
  <si>
    <t>RESTRICTED:</t>
  </si>
  <si>
    <t>%,V0</t>
  </si>
  <si>
    <t>Unspecified Program</t>
  </si>
  <si>
    <t>0</t>
  </si>
  <si>
    <t>%,VA8500</t>
  </si>
  <si>
    <t>Jordan Foundation Gifts</t>
  </si>
  <si>
    <t>A8500</t>
  </si>
  <si>
    <t>%,VC5282</t>
  </si>
  <si>
    <t>PLEDGES RECEIVABLE</t>
  </si>
  <si>
    <t>C5282</t>
  </si>
  <si>
    <t>%,VC5299</t>
  </si>
  <si>
    <t>FRIENDS OF GARDEN</t>
  </si>
  <si>
    <t>C5299</t>
  </si>
  <si>
    <t>%,VC8108</t>
  </si>
  <si>
    <t>DESIGN, CONSTRUCTION &amp; IMPR-DA</t>
  </si>
  <si>
    <t>C8108</t>
  </si>
  <si>
    <t>%,VC8304</t>
  </si>
  <si>
    <t>MEM STADIUM PRESS BOX REN BOND</t>
  </si>
  <si>
    <t>C8304</t>
  </si>
  <si>
    <t>%,VC8310</t>
  </si>
  <si>
    <t>VA AVE HOUSING</t>
  </si>
  <si>
    <t>C8310</t>
  </si>
  <si>
    <t>%,VC8313</t>
  </si>
  <si>
    <t>2003 Medical School</t>
  </si>
  <si>
    <t>C8313</t>
  </si>
  <si>
    <t>%,VC8314</t>
  </si>
  <si>
    <t>VA AVE Housing 2003A</t>
  </si>
  <si>
    <t>C8314</t>
  </si>
  <si>
    <t>%,VC8316</t>
  </si>
  <si>
    <t>2003A Sys Fac - Housing Projs</t>
  </si>
  <si>
    <t>C8316</t>
  </si>
  <si>
    <t>%,VC8317</t>
  </si>
  <si>
    <t>2003A Sys Fac - RECREATION FAC</t>
  </si>
  <si>
    <t>C8317</t>
  </si>
  <si>
    <t>%,VC8319</t>
  </si>
  <si>
    <t>OB/GYN 6th Floor SysFacBd2003A</t>
  </si>
  <si>
    <t>C8319</t>
  </si>
  <si>
    <t>%,VC8320</t>
  </si>
  <si>
    <t>SW CAMPUS HOUSING BOND 2006</t>
  </si>
  <si>
    <t>%,QKRDJ_UGL_GASB_35_FIN_STMTS_BS,CA.POSTED_TOTAL_AMT,SBAL</t>
  </si>
  <si>
    <t xml:space="preserve"> </t>
  </si>
  <si>
    <t>%,ATF,FDESCR,UDESCR</t>
  </si>
  <si>
    <t>%,ATF,FACCOUNT,UACCOUNT</t>
  </si>
  <si>
    <t>%,FFUND_CODE,TGASB_34_35_FUND,NCUR_FUNDS_UNR</t>
  </si>
  <si>
    <t>%,FFUND_CODE,TGASB_34_35_FUND,NCLEARING_ACCTS_UNR</t>
  </si>
  <si>
    <t>%,C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</si>
  <si>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</si>
  <si>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</si>
  <si>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</si>
  <si>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</si>
  <si>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</si>
  <si>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</si>
  <si>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</si>
  <si>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</si>
  <si>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</si>
  <si>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</si>
  <si>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</si>
  <si>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</si>
  <si>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</si>
  <si>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</si>
  <si>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2006-06-30</t>
  </si>
  <si>
    <t>University Wide Resources</t>
  </si>
  <si>
    <t>Unrestricted</t>
  </si>
  <si>
    <t>Restricted</t>
  </si>
  <si>
    <t>Restrict Expend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</si>
  <si>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</si>
  <si>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</si>
  <si>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</si>
  <si>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</si>
  <si>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</si>
  <si>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</si>
  <si>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</si>
  <si>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</si>
  <si>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</si>
  <si>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</si>
  <si>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</si>
  <si>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</si>
  <si>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</si>
  <si>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</si>
  <si>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</si>
  <si>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</si>
  <si>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</si>
  <si>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</si>
  <si>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</si>
  <si>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Assets</t>
  </si>
  <si>
    <t>Current Assets:</t>
  </si>
  <si>
    <t>%,V110000</t>
  </si>
  <si>
    <t>Cash</t>
  </si>
  <si>
    <t>110000</t>
  </si>
  <si>
    <t>%,V110010</t>
  </si>
  <si>
    <t>Concentration (Commerce Bank)</t>
  </si>
  <si>
    <t>110010</t>
  </si>
  <si>
    <t>%,V110015</t>
  </si>
  <si>
    <t>110015</t>
  </si>
  <si>
    <t>%,V110020</t>
  </si>
  <si>
    <t>Concentration (UMB Bank)</t>
  </si>
  <si>
    <t>110020</t>
  </si>
  <si>
    <t>%,V110030</t>
  </si>
  <si>
    <t>Electronic Receipts (Commerce)</t>
  </si>
  <si>
    <t>110030</t>
  </si>
  <si>
    <t>%,V110040</t>
  </si>
  <si>
    <t>Hospital Lockbox (Commerce Bk)</t>
  </si>
  <si>
    <t>110040</t>
  </si>
  <si>
    <t>%,V110050</t>
  </si>
  <si>
    <t>CRH Disbursements (Commerce)</t>
  </si>
  <si>
    <t>110050</t>
  </si>
  <si>
    <t>%,V110060</t>
  </si>
  <si>
    <t>University Physicians Lockbox</t>
  </si>
  <si>
    <t>110060</t>
  </si>
  <si>
    <t>%,V110070</t>
  </si>
  <si>
    <t>Campus Lockboxes</t>
  </si>
  <si>
    <t>110070</t>
  </si>
  <si>
    <t>%,V110080</t>
  </si>
  <si>
    <t>UMC AR Lockbox (Commerce Bank)</t>
  </si>
  <si>
    <t>110080</t>
  </si>
  <si>
    <t>%,V110085</t>
  </si>
  <si>
    <t>UMKC AR Lockbox(Commerce Bank)</t>
  </si>
  <si>
    <t>110085</t>
  </si>
  <si>
    <t>%,V110090</t>
  </si>
  <si>
    <t>UMR AR Lockbox (Commerce Bank)</t>
  </si>
  <si>
    <t>110090</t>
  </si>
  <si>
    <t>%,V110095</t>
  </si>
  <si>
    <t>UMSL AR Lockbox(Commerce Bank)</t>
  </si>
  <si>
    <t>110095</t>
  </si>
  <si>
    <t>%,V110100</t>
  </si>
  <si>
    <t>SHP Lockbox (Midwest Bank)</t>
  </si>
  <si>
    <t>110100</t>
  </si>
  <si>
    <t>%,V110210</t>
  </si>
  <si>
    <t>Mastercard/Visa (Commerce Bk)</t>
  </si>
  <si>
    <t>110210</t>
  </si>
  <si>
    <t>%,V110220</t>
  </si>
  <si>
    <t>Discover (Commerce Bank)</t>
  </si>
  <si>
    <t>110220</t>
  </si>
  <si>
    <t>%,V110410</t>
  </si>
  <si>
    <t>Payroll (Commerce Bank)</t>
  </si>
  <si>
    <t>110410</t>
  </si>
  <si>
    <t>%,V110420</t>
  </si>
  <si>
    <t>A/P (Commerce Bank)</t>
  </si>
  <si>
    <t>110420</t>
  </si>
  <si>
    <t>%,V110430</t>
  </si>
  <si>
    <t>Dental/Medical (Commerce Bank)</t>
  </si>
  <si>
    <t>110430</t>
  </si>
  <si>
    <t>%,V110440</t>
  </si>
  <si>
    <t>ACH Payroll (Commerce Bank)</t>
  </si>
  <si>
    <t>110440</t>
  </si>
  <si>
    <t>%,V110450</t>
  </si>
  <si>
    <t>CRH Lockbox (Commerce Bk)</t>
  </si>
  <si>
    <t>110450</t>
  </si>
  <si>
    <t>%,V110460</t>
  </si>
  <si>
    <t>UMC Research (Boone Cty Bank)</t>
  </si>
  <si>
    <t>110460</t>
  </si>
  <si>
    <t>%,V110510</t>
  </si>
  <si>
    <t>UMC E-Payments (Commerce Bk)</t>
  </si>
  <si>
    <t>110510</t>
  </si>
  <si>
    <t>%,V110520</t>
  </si>
  <si>
    <t>UMKC E-Payments (Commerce Bk)</t>
  </si>
  <si>
    <t>110520</t>
  </si>
  <si>
    <t>%,V110530</t>
  </si>
  <si>
    <t>UMR E-Payments (Commerce Bk)</t>
  </si>
  <si>
    <t>110530</t>
  </si>
  <si>
    <t>%,V110540</t>
  </si>
  <si>
    <t>UMSL E-Payments (Commerce Bk)</t>
  </si>
  <si>
    <t>110540</t>
  </si>
  <si>
    <t>%,V110710</t>
  </si>
  <si>
    <t>UMC Depository (Boone Cty Bk)</t>
  </si>
  <si>
    <t>110710</t>
  </si>
  <si>
    <t>%,V110720</t>
  </si>
  <si>
    <t>UHC Depository (Boone Cty Bk)</t>
  </si>
  <si>
    <t>110720</t>
  </si>
  <si>
    <t>%,V110730</t>
  </si>
  <si>
    <t>CRH Depository (Boone Cty Bk)</t>
  </si>
  <si>
    <t>110730</t>
  </si>
  <si>
    <t>%,V110740</t>
  </si>
  <si>
    <t>UMKC Depository(Mercantile Bk)</t>
  </si>
  <si>
    <t>110740</t>
  </si>
  <si>
    <t>%,V110750</t>
  </si>
  <si>
    <t>UMR Depository (Mercantile Bk)</t>
  </si>
  <si>
    <t>110750</t>
  </si>
  <si>
    <t>%,V110760</t>
  </si>
  <si>
    <t>UMSL &amp; UMKC Deposit (UMB Bk)</t>
  </si>
  <si>
    <t>110760</t>
  </si>
  <si>
    <t>%,V111010</t>
  </si>
  <si>
    <t>UP Macon (Mercantile Bank)</t>
  </si>
  <si>
    <t>111010</t>
  </si>
  <si>
    <t>%,V111020</t>
  </si>
  <si>
    <t>Jeff City Clinic (Central Bk)</t>
  </si>
  <si>
    <t>111020</t>
  </si>
  <si>
    <t>%,V111030</t>
  </si>
  <si>
    <t>UP/TCRC Mexico (Bank of Amer)</t>
  </si>
  <si>
    <t>111030</t>
  </si>
  <si>
    <t>%,V111040</t>
  </si>
  <si>
    <t>UP Boonville (UMB Bank)</t>
  </si>
  <si>
    <t>111040</t>
  </si>
  <si>
    <t>%,V111050</t>
  </si>
  <si>
    <t>UP Marceline (Regional MO Bk)</t>
  </si>
  <si>
    <t>111050</t>
  </si>
  <si>
    <t>%,V111060</t>
  </si>
  <si>
    <t>UP Fulton (Callaway Bank)</t>
  </si>
  <si>
    <t>111060</t>
  </si>
  <si>
    <t>%,V111070</t>
  </si>
  <si>
    <t>UP Lake Ozarks (Central Bank)</t>
  </si>
  <si>
    <t>111070</t>
  </si>
  <si>
    <t>%,V111080</t>
  </si>
  <si>
    <t>UP Fayette (Comm Trust Co)</t>
  </si>
  <si>
    <t>111080</t>
  </si>
  <si>
    <t>%,V111090</t>
  </si>
  <si>
    <t>UP Brookfield (UMB Bank)</t>
  </si>
  <si>
    <t>111090</t>
  </si>
  <si>
    <t>%,V111100</t>
  </si>
  <si>
    <t>UP Moberly (Commerce Bank)</t>
  </si>
  <si>
    <t>111100</t>
  </si>
  <si>
    <t>%,V111110</t>
  </si>
  <si>
    <t>UP Keytesville (Citi Bk &amp; Tr)</t>
  </si>
  <si>
    <t>111110</t>
  </si>
  <si>
    <t>%,V111120</t>
  </si>
  <si>
    <t>UP Hallsville (St Bk of Halls)</t>
  </si>
  <si>
    <t>111120</t>
  </si>
  <si>
    <t>%,V111130</t>
  </si>
  <si>
    <t>UP Monroe City (UMB Bank)</t>
  </si>
  <si>
    <t>111130</t>
  </si>
  <si>
    <t>%,V111140</t>
  </si>
  <si>
    <t>UP Hermann (Bay-Herm BergerBk)</t>
  </si>
  <si>
    <t>111140</t>
  </si>
  <si>
    <t>%,V111150</t>
  </si>
  <si>
    <t>UP Ashland (Boone Cty Bank)</t>
  </si>
  <si>
    <t>111150</t>
  </si>
  <si>
    <t>%,V111160</t>
  </si>
  <si>
    <t>TCRC Nevada (First Nat'l Bank)</t>
  </si>
  <si>
    <t>111160</t>
  </si>
  <si>
    <t>%,V111170</t>
  </si>
  <si>
    <t>TCRC Tri-Lakes(Stone Cty Natl)</t>
  </si>
  <si>
    <t>111170</t>
  </si>
  <si>
    <t>%,V111180</t>
  </si>
  <si>
    <t>TCRC Kirksville (Bk of Kirks)</t>
  </si>
  <si>
    <t>111180</t>
  </si>
  <si>
    <t>%,V111190</t>
  </si>
  <si>
    <t>TCRC Park Hills (Merc Bank)</t>
  </si>
  <si>
    <t>111190</t>
  </si>
  <si>
    <t>%,V111200</t>
  </si>
  <si>
    <t>TCRC Poplar Bluff(Commerce Bk)</t>
  </si>
  <si>
    <t>111200</t>
  </si>
  <si>
    <t>%,V111210</t>
  </si>
  <si>
    <t>Mt Vernon (First National Bk)</t>
  </si>
  <si>
    <t>111210</t>
  </si>
  <si>
    <t>%,V111220</t>
  </si>
  <si>
    <t>TCRC Portageville(Farmer's Bk)</t>
  </si>
  <si>
    <t>111220</t>
  </si>
  <si>
    <t>%,V111230</t>
  </si>
  <si>
    <t>UP Carrollton (Carroll Trust)</t>
  </si>
  <si>
    <t>111230</t>
  </si>
  <si>
    <t>%,V111240</t>
  </si>
  <si>
    <t>TCRC Salem (Salem Bank)</t>
  </si>
  <si>
    <t>111240</t>
  </si>
  <si>
    <t>%,V111250</t>
  </si>
  <si>
    <t>UP Sedalia (Third Nat Bank)</t>
  </si>
  <si>
    <t>111250</t>
  </si>
  <si>
    <t>%,V111260</t>
  </si>
  <si>
    <t>UP Versailles (Bk Versailles)</t>
  </si>
  <si>
    <t>111260</t>
  </si>
  <si>
    <t>%,FACCOUNT,TGASB_34_35,X,NCASH AND CASH EQ</t>
  </si>
  <si>
    <t>Cash and Cash Equivalents</t>
  </si>
  <si>
    <t>%,V112000</t>
  </si>
  <si>
    <t>Petty cash</t>
  </si>
  <si>
    <t>112000</t>
  </si>
  <si>
    <t>%,V113000</t>
  </si>
  <si>
    <t>Cash in transit</t>
  </si>
  <si>
    <t>113000</t>
  </si>
  <si>
    <t>%,V114000</t>
  </si>
  <si>
    <t>Cash on deposit</t>
  </si>
  <si>
    <t>114000</t>
  </si>
  <si>
    <t>%,V120600</t>
  </si>
  <si>
    <t>Temp Invest - Retirement Fund</t>
  </si>
  <si>
    <t>120600</t>
  </si>
  <si>
    <t>%,V121000</t>
  </si>
  <si>
    <t>Temp Invest - Gen Pool 2</t>
  </si>
  <si>
    <t>121000</t>
  </si>
  <si>
    <t>%,V121100</t>
  </si>
  <si>
    <t>Temp Invest - Gen Pool 3</t>
  </si>
  <si>
    <t>121100</t>
  </si>
  <si>
    <t>%,V121200</t>
  </si>
  <si>
    <t>Temp Invest - Spec Instruction</t>
  </si>
  <si>
    <t>121200</t>
  </si>
  <si>
    <t>%,V121400</t>
  </si>
  <si>
    <t>Temp investments-miscellaneous</t>
  </si>
  <si>
    <t>121400</t>
  </si>
  <si>
    <t>%,V121500</t>
  </si>
  <si>
    <t>Temp invest - Fixed Pool</t>
  </si>
  <si>
    <t>121500</t>
  </si>
  <si>
    <t>%,V121600</t>
  </si>
  <si>
    <t>Temp invest - Balanced Pool</t>
  </si>
  <si>
    <t>121600</t>
  </si>
  <si>
    <t>%,V121700</t>
  </si>
  <si>
    <t>Temp invest - Sep Invested</t>
  </si>
  <si>
    <t>121700</t>
  </si>
  <si>
    <t>%,V121750</t>
  </si>
  <si>
    <t>Temp invest-deposit w/ trustee</t>
  </si>
  <si>
    <t>121750</t>
  </si>
  <si>
    <t>%,V121900</t>
  </si>
  <si>
    <t>Temp invest - securities lend</t>
  </si>
  <si>
    <t>121900</t>
  </si>
  <si>
    <t>%,FACCOUNT,TGASB_34_35,X,NSHORT_TERM INVESTMEN</t>
  </si>
  <si>
    <t>Short Term Investments</t>
  </si>
  <si>
    <t>%,V131000</t>
  </si>
  <si>
    <t>State approp rec</t>
  </si>
  <si>
    <t>131000</t>
  </si>
  <si>
    <t>%,FACCOUNT,TGASB_34_35,X,NSTATE APPROP REC</t>
  </si>
  <si>
    <t>State Appropriations Receivable</t>
  </si>
  <si>
    <t>%,V133000</t>
  </si>
  <si>
    <t>Awards AR - Year End Manual</t>
  </si>
  <si>
    <t>133000</t>
  </si>
  <si>
    <t>%,V133050</t>
  </si>
  <si>
    <t>Awards Receivable-PS AR/BI</t>
  </si>
  <si>
    <t>133050</t>
  </si>
  <si>
    <t>%,V133160</t>
  </si>
  <si>
    <t>Accts Rec - Unbilled AR-Grants</t>
  </si>
  <si>
    <t>133160</t>
  </si>
  <si>
    <t>%,V133900</t>
  </si>
  <si>
    <t>Allowance AR Grants</t>
  </si>
  <si>
    <t>133900</t>
  </si>
  <si>
    <t>%,FACCOUNT,TGASB_34_35,X,NGRANTS_RECEIVABLE</t>
  </si>
  <si>
    <t>Grants and Contracts Receivable, net</t>
  </si>
  <si>
    <t>%,V139000</t>
  </si>
  <si>
    <t>Patients accounts rec - HPA</t>
  </si>
  <si>
    <t>139000</t>
  </si>
  <si>
    <t>%,V139100</t>
  </si>
  <si>
    <t>Unbilled a/r - HPA</t>
  </si>
  <si>
    <t>139100</t>
  </si>
  <si>
    <t>%,V139200</t>
  </si>
  <si>
    <t>A/R Hom</t>
  </si>
  <si>
    <t>139200</t>
  </si>
  <si>
    <t>%,V139300</t>
  </si>
  <si>
    <t>A/R clinics</t>
  </si>
  <si>
    <t>139300</t>
  </si>
  <si>
    <t>%,V139500</t>
  </si>
  <si>
    <t>Patients Accounts Receivable</t>
  </si>
  <si>
    <t>139500</t>
  </si>
  <si>
    <t>%,V139900</t>
  </si>
  <si>
    <t>Patient refunds</t>
  </si>
  <si>
    <t>139900</t>
  </si>
  <si>
    <t>%,V141000</t>
  </si>
  <si>
    <t>Reserve Additions</t>
  </si>
  <si>
    <t>141000</t>
  </si>
  <si>
    <t>%,V141001</t>
  </si>
  <si>
    <t>Bad Debt Adjustments</t>
  </si>
  <si>
    <t>141001</t>
  </si>
  <si>
    <t>%,V141002</t>
  </si>
  <si>
    <t>Financial Allowance Adjustment</t>
  </si>
  <si>
    <t>141002</t>
  </si>
  <si>
    <t>%,V141003</t>
  </si>
  <si>
    <t>Medicare Contractuals</t>
  </si>
  <si>
    <t>141003</t>
  </si>
  <si>
    <t>%,V141004</t>
  </si>
  <si>
    <t>Medicaid Contractuals</t>
  </si>
  <si>
    <t>141004</t>
  </si>
  <si>
    <t>%,V141005</t>
  </si>
  <si>
    <t>State Patients Contractuals</t>
  </si>
  <si>
    <t>141005</t>
  </si>
  <si>
    <t>%,V141006</t>
  </si>
  <si>
    <t>Crippled Children Contractuals</t>
  </si>
  <si>
    <t>141006</t>
  </si>
  <si>
    <t>%,V141007</t>
  </si>
  <si>
    <t>Administrative Adjustments</t>
  </si>
  <si>
    <t>141007</t>
  </si>
  <si>
    <t>%,V141009</t>
  </si>
  <si>
    <t>Other Contractuals</t>
  </si>
  <si>
    <t>141009</t>
  </si>
  <si>
    <t>%,V141010</t>
  </si>
  <si>
    <t>Bad Debt Recovery</t>
  </si>
  <si>
    <t>141010</t>
  </si>
  <si>
    <t>%,V141012</t>
  </si>
  <si>
    <t>Denials</t>
  </si>
  <si>
    <t>141012</t>
  </si>
  <si>
    <t>%,V141014</t>
  </si>
  <si>
    <t>Medicaid Shortage</t>
  </si>
  <si>
    <t>141014</t>
  </si>
  <si>
    <t>%,V141015</t>
  </si>
  <si>
    <t>Bad Debt Unassigned</t>
  </si>
  <si>
    <t>141015</t>
  </si>
  <si>
    <t>%,V141016</t>
  </si>
  <si>
    <t>Bad Debt Unassiged Recovery</t>
  </si>
  <si>
    <t>141016</t>
  </si>
  <si>
    <t>%,V141017</t>
  </si>
  <si>
    <t>Care/Caid Crossover Adjustment</t>
  </si>
  <si>
    <t>141017</t>
  </si>
  <si>
    <t>%,V141300</t>
  </si>
  <si>
    <t>Cash In Process</t>
  </si>
  <si>
    <t>141300</t>
  </si>
  <si>
    <t>%,V141310</t>
  </si>
  <si>
    <t>CIP Group3 Receipts</t>
  </si>
  <si>
    <t>141310</t>
  </si>
  <si>
    <t>%,V141400</t>
  </si>
  <si>
    <t>PIP Payment Regular</t>
  </si>
  <si>
    <t>141400</t>
  </si>
  <si>
    <t>%,V141401</t>
  </si>
  <si>
    <t>PIP Payment Outlier</t>
  </si>
  <si>
    <t>141401</t>
  </si>
  <si>
    <t>%,V141402</t>
  </si>
  <si>
    <t>PIP Application</t>
  </si>
  <si>
    <t>141402</t>
  </si>
  <si>
    <t>%,V141403</t>
  </si>
  <si>
    <t>PIP Bal Fwd &amp; Adjustments</t>
  </si>
  <si>
    <t>141403</t>
  </si>
  <si>
    <t>%,FACCOUNT,TGASB_34_35,X,NPATIENTS_RECEIVABLE</t>
  </si>
  <si>
    <t>Patient Services Receivable, net</t>
  </si>
  <si>
    <t>%,V130000</t>
  </si>
  <si>
    <t>Current Pledges Receivable</t>
  </si>
  <si>
    <t>130000</t>
  </si>
  <si>
    <t>%,FACCOUNT,TGASB_34_35,X,NCURRENT PLEDGES REC</t>
  </si>
  <si>
    <t>Current Pledges Receivable, net</t>
  </si>
  <si>
    <t>%,V132000</t>
  </si>
  <si>
    <t>Accts rec - students</t>
  </si>
  <si>
    <t>132000</t>
  </si>
  <si>
    <t>%,V132200</t>
  </si>
  <si>
    <t>Accounts Receivable-PS AR/BI</t>
  </si>
  <si>
    <t>132200</t>
  </si>
  <si>
    <t>%,V132300</t>
  </si>
  <si>
    <t>AR/BI - Year End Manual</t>
  </si>
  <si>
    <t>132300</t>
  </si>
  <si>
    <t>%,V132500</t>
  </si>
  <si>
    <t>Accts rec - miscellaneous</t>
  </si>
  <si>
    <t>132500</t>
  </si>
  <si>
    <t>%,V132600</t>
  </si>
  <si>
    <t>Accts rec - credit memos</t>
  </si>
  <si>
    <t>132600</t>
  </si>
  <si>
    <t>%,V140000</t>
  </si>
  <si>
    <t>Allow for uncoll student accts</t>
  </si>
  <si>
    <t>140000</t>
  </si>
  <si>
    <t>%,V140500</t>
  </si>
  <si>
    <t>Allow for uncoll misc accts</t>
  </si>
  <si>
    <t>140500</t>
  </si>
  <si>
    <t>%,V160000</t>
  </si>
  <si>
    <t>Suspense</t>
  </si>
  <si>
    <t>160000</t>
  </si>
  <si>
    <t>%,FACCOUNT,TGASB_34_35,X,NACCOUNTS RECEIVABLE</t>
  </si>
  <si>
    <t>Other Accounts Receivable, net</t>
  </si>
  <si>
    <t>%,V132900</t>
  </si>
  <si>
    <t>Invest Settlement Receivables</t>
  </si>
  <si>
    <t>132900</t>
  </si>
  <si>
    <t>%,FACCOUNT,TGASB_34_35,X,NINVESTMENT RECEIVE</t>
  </si>
  <si>
    <t>Investment Settlements Receivable</t>
  </si>
  <si>
    <t>%,FACCOUNT,TGASB_34_35,X,NSUSPENSE/CLEARING</t>
  </si>
  <si>
    <t>Suspense/Clearing</t>
  </si>
  <si>
    <t>%,V150000</t>
  </si>
  <si>
    <t>Inventories</t>
  </si>
  <si>
    <t>150000</t>
  </si>
  <si>
    <t>%,V150100</t>
  </si>
  <si>
    <t>Inventories-WIP</t>
  </si>
  <si>
    <t>150100</t>
  </si>
  <si>
    <t>%,V151000</t>
  </si>
  <si>
    <t>Inventory-Procure-Op Room</t>
  </si>
  <si>
    <t>151000</t>
  </si>
  <si>
    <t>%,V151010</t>
  </si>
  <si>
    <t>Inventory-Operating Room</t>
  </si>
  <si>
    <t>151010</t>
  </si>
  <si>
    <t>%,V151100</t>
  </si>
  <si>
    <t>Inventory- Meditque</t>
  </si>
  <si>
    <t>151100</t>
  </si>
  <si>
    <t>%,V151200</t>
  </si>
  <si>
    <t>Inventory-Procure-Repack</t>
  </si>
  <si>
    <t>151200</t>
  </si>
  <si>
    <t>%,V151300</t>
  </si>
  <si>
    <t>Inventory- EF Pharmacy</t>
  </si>
  <si>
    <t>151300</t>
  </si>
  <si>
    <t>%,V151400</t>
  </si>
  <si>
    <t>Inventory- Gift Shop</t>
  </si>
  <si>
    <t>151400</t>
  </si>
  <si>
    <t>%,V151600</t>
  </si>
  <si>
    <t>Inventory- Pharmacy</t>
  </si>
  <si>
    <t>151600</t>
  </si>
  <si>
    <t>%,V151700</t>
  </si>
  <si>
    <t>Inventory-Anesthesiology</t>
  </si>
  <si>
    <t>151700</t>
  </si>
  <si>
    <t>%,V151800</t>
  </si>
  <si>
    <t>Inventory-Procure-Material Mng</t>
  </si>
  <si>
    <t>151800</t>
  </si>
  <si>
    <t>%,V151900</t>
  </si>
  <si>
    <t>Inventory- Same Day Surgery</t>
  </si>
  <si>
    <t>151900</t>
  </si>
  <si>
    <t>%,V152100</t>
  </si>
  <si>
    <t>Inventory- Food service</t>
  </si>
  <si>
    <t>152100</t>
  </si>
  <si>
    <t>%,V152200</t>
  </si>
  <si>
    <t>Inventory- Engineering</t>
  </si>
  <si>
    <t>152200</t>
  </si>
  <si>
    <t>%,V152400</t>
  </si>
  <si>
    <t>Inventory- Cardiology</t>
  </si>
  <si>
    <t>152400</t>
  </si>
  <si>
    <t>%,V152500</t>
  </si>
  <si>
    <t>Inventory- Power Plant</t>
  </si>
  <si>
    <t>152500</t>
  </si>
  <si>
    <t>%,V152600</t>
  </si>
  <si>
    <t>Inventory- Labs</t>
  </si>
  <si>
    <t>152600</t>
  </si>
  <si>
    <t>%,V152620</t>
  </si>
  <si>
    <t>Inventory- DME</t>
  </si>
  <si>
    <t>152620</t>
  </si>
  <si>
    <t>%,V152630</t>
  </si>
  <si>
    <t>Inventory- Retail Pharmacy</t>
  </si>
  <si>
    <t>152630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</si>
  <si>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</si>
  <si>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</si>
  <si>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</si>
  <si>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</si>
  <si>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</si>
  <si>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</si>
  <si>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%,V138250</t>
  </si>
  <si>
    <t>Student Loans Outstanding-S T</t>
  </si>
  <si>
    <t>138250</t>
  </si>
  <si>
    <t>%,V138500</t>
  </si>
  <si>
    <t>Allow Uncoll Stud Loans-S T</t>
  </si>
  <si>
    <t>138500</t>
  </si>
  <si>
    <t>%,FACCOUNT,TGASB_34_35,X,NCURRENT NOTES REC</t>
  </si>
  <si>
    <t>Current Notes Receivable, net</t>
  </si>
  <si>
    <t>%,V191000</t>
  </si>
  <si>
    <t>Due from other funds</t>
  </si>
  <si>
    <t>191000</t>
  </si>
  <si>
    <t>%,FACCOUNT,TGASB_34_35,X,NDUE FROM OTHER FUNDS</t>
  </si>
  <si>
    <t>Due from Other Funds</t>
  </si>
  <si>
    <t xml:space="preserve">        Total Current Assets</t>
  </si>
  <si>
    <t>Noncurrent Assets:</t>
  </si>
  <si>
    <t>%,FACCOUNT,TGASB_34_35,X,NRESTRICTED CASH</t>
  </si>
  <si>
    <t>Restricted Cash and Cash Equivalents</t>
  </si>
  <si>
    <t>%,V130500</t>
  </si>
  <si>
    <t>Pledges Receivable</t>
  </si>
  <si>
    <t>130500</t>
  </si>
  <si>
    <t>%,FACCOUNT,TGASB_34_35,X,NPLEDGES RECEIVABLE</t>
  </si>
  <si>
    <t>Pledges Receivable, net</t>
  </si>
  <si>
    <t>%,V135000</t>
  </si>
  <si>
    <t>Student loans rec -collections</t>
  </si>
  <si>
    <t>135000</t>
  </si>
  <si>
    <t>%,V136000</t>
  </si>
  <si>
    <t>Student loans rec-loans issued</t>
  </si>
  <si>
    <t>136000</t>
  </si>
  <si>
    <t>%,V137000</t>
  </si>
  <si>
    <t>Student loans-outstanding loan</t>
  </si>
  <si>
    <t>137000</t>
  </si>
  <si>
    <t>%,V137500</t>
  </si>
  <si>
    <t>Allow for uncoll student loans</t>
  </si>
  <si>
    <t>137500</t>
  </si>
  <si>
    <t>%,FACCOUNT,TGASB_34_35,X,NNOTES  RECEIVABLE</t>
  </si>
  <si>
    <t>Notes Receivable, net</t>
  </si>
  <si>
    <t>%,V165100</t>
  </si>
  <si>
    <t>Bond issue cost</t>
  </si>
  <si>
    <t>165100</t>
  </si>
  <si>
    <t>%,V199999</t>
  </si>
  <si>
    <t>Other Assets</t>
  </si>
  <si>
    <t>199999</t>
  </si>
  <si>
    <t>%,FACCOUNT,TGASB_34_35,X,NDEFERRED AND OTHER</t>
  </si>
  <si>
    <t>Deferred Charges and Other Assets</t>
  </si>
  <si>
    <t>%,V122000</t>
  </si>
  <si>
    <t>Long term inv -seminary funds</t>
  </si>
  <si>
    <t>122000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</si>
  <si>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</si>
  <si>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</si>
  <si>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</si>
  <si>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</si>
  <si>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</si>
  <si>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</si>
  <si>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</si>
  <si>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</si>
  <si>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</si>
  <si>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%,V122400</t>
  </si>
  <si>
    <t>Long term inv-spec instr-balan</t>
  </si>
  <si>
    <t>122400</t>
  </si>
  <si>
    <t>%,V122500</t>
  </si>
  <si>
    <t>Long Term Inv - Miscellaneous</t>
  </si>
  <si>
    <t>122500</t>
  </si>
  <si>
    <t>%,V122600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</si>
  <si>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</si>
  <si>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</si>
  <si>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</si>
  <si>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</si>
  <si>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</si>
  <si>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</si>
  <si>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</si>
  <si>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PGASB10X</t>
  </si>
  <si>
    <t>2006</t>
  </si>
  <si>
    <t>Non-Operating</t>
  </si>
  <si>
    <t>Revenues,</t>
  </si>
  <si>
    <t>Expenditures &amp;</t>
  </si>
  <si>
    <t xml:space="preserve">Net Assets </t>
  </si>
  <si>
    <t>Revenues</t>
  </si>
  <si>
    <t>Expenses</t>
  </si>
  <si>
    <t>Transfers</t>
  </si>
  <si>
    <t>Auxiliaries:</t>
  </si>
  <si>
    <t>%,V0100</t>
  </si>
  <si>
    <t>Intercoll Athletics Auxiliary</t>
  </si>
  <si>
    <t>%,V0200</t>
  </si>
  <si>
    <t>Catering</t>
  </si>
  <si>
    <t>%,V0210</t>
  </si>
  <si>
    <t>Other Faculty/Staff Auxil</t>
  </si>
  <si>
    <t>%,V0300</t>
  </si>
  <si>
    <t>Bookstore</t>
  </si>
  <si>
    <t>%,V0310</t>
  </si>
  <si>
    <t>Dining Services Exclud Housing</t>
  </si>
  <si>
    <t>%,V0315</t>
  </si>
  <si>
    <t>Housing</t>
  </si>
  <si>
    <t>%,V0320</t>
  </si>
  <si>
    <t>Independent Study Student Serv</t>
  </si>
  <si>
    <t>%,V0325</t>
  </si>
  <si>
    <t>Multipurpose Auditorium</t>
  </si>
  <si>
    <t>%,V0330</t>
  </si>
  <si>
    <t>Parking</t>
  </si>
  <si>
    <t>%,V0340</t>
  </si>
  <si>
    <t>Residence Hall Parking</t>
  </si>
  <si>
    <t>%,V0345</t>
  </si>
  <si>
    <t>Student Health Center</t>
  </si>
  <si>
    <t>%,V0350</t>
  </si>
  <si>
    <t>University Centers</t>
  </si>
  <si>
    <t>%,V0355</t>
  </si>
  <si>
    <t>Vending</t>
  </si>
  <si>
    <t>%,V0360</t>
  </si>
  <si>
    <t>Other Student Auxiliaries</t>
  </si>
  <si>
    <t>%,V0400</t>
  </si>
  <si>
    <t>Adventure Club</t>
  </si>
  <si>
    <t>%,V0405</t>
  </si>
  <si>
    <t>Applied Language Institute</t>
  </si>
  <si>
    <t>%,V0410</t>
  </si>
  <si>
    <t>Assessment Resource Center</t>
  </si>
  <si>
    <t>%,V0420</t>
  </si>
  <si>
    <t>Center for Academic Developmen</t>
  </si>
  <si>
    <t>%,V0430</t>
  </si>
  <si>
    <t>Child Development</t>
  </si>
  <si>
    <t>%,V0435</t>
  </si>
  <si>
    <t>College Base</t>
  </si>
  <si>
    <t>%,V0440</t>
  </si>
  <si>
    <t>Columbia Regional Hosp</t>
  </si>
  <si>
    <t>%,V0455</t>
  </si>
  <si>
    <t>Dental Clinics</t>
  </si>
  <si>
    <t>%,V0465</t>
  </si>
  <si>
    <t>Foundation Seeds</t>
  </si>
  <si>
    <t>%,V0470</t>
  </si>
  <si>
    <t>Golf Course</t>
  </si>
  <si>
    <t>%,V0490</t>
  </si>
  <si>
    <t>Institute for Human Developmen</t>
  </si>
  <si>
    <t>%,V0495</t>
  </si>
  <si>
    <t>Institute for Professional Pre</t>
  </si>
  <si>
    <t>%,V0505</t>
  </si>
  <si>
    <t>Instructional Materials Lab</t>
  </si>
  <si>
    <t>%,V0510</t>
  </si>
  <si>
    <t>Intensive English Program</t>
  </si>
  <si>
    <t>%,V0515</t>
  </si>
  <si>
    <t>International Center</t>
  </si>
  <si>
    <t>%,V0535</t>
  </si>
  <si>
    <t>MO Rehab Center</t>
  </si>
  <si>
    <t>%,V0540</t>
  </si>
  <si>
    <t>Optical Shop</t>
  </si>
  <si>
    <t>%,V0545</t>
  </si>
  <si>
    <t>Other Clinics</t>
  </si>
  <si>
    <t>%,V0550</t>
  </si>
  <si>
    <t>Psychological Clinic</t>
  </si>
  <si>
    <t>%,V0555</t>
  </si>
  <si>
    <t>Rental Properties</t>
  </si>
  <si>
    <t>%,V0560</t>
  </si>
  <si>
    <t>%,R,FACCOUNT,TGASB_34_35,X,NACCOUNTS_PAYABLE,NOTHER_ACCRUALS</t>
  </si>
  <si>
    <t>Accounts Payable</t>
  </si>
  <si>
    <t>%,V220000</t>
  </si>
  <si>
    <t>Accr salary &amp; ben (auto feed)</t>
  </si>
  <si>
    <t>220000</t>
  </si>
  <si>
    <t>%,V221000</t>
  </si>
  <si>
    <t>Accrued sal (manual entries)</t>
  </si>
  <si>
    <t>221000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</si>
  <si>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</si>
  <si>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</si>
  <si>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</si>
  <si>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</si>
  <si>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</si>
  <si>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</si>
  <si>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</si>
  <si>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%,V222000</t>
  </si>
  <si>
    <t>Accrued interest payable</t>
  </si>
  <si>
    <t>222000</t>
  </si>
  <si>
    <t>%,R,FACCOUNT,TGASB_34_35,X,NACCRUED INTEREST</t>
  </si>
  <si>
    <t>Accrued Interest Payable</t>
  </si>
  <si>
    <t>%,V224000</t>
  </si>
  <si>
    <t>IBNR/Benefit Reserves</t>
  </si>
  <si>
    <t>224000</t>
  </si>
  <si>
    <t>%,R,FACCOUNT,TGASB_34_35,X,NACCRUED SELF INSURAN</t>
  </si>
  <si>
    <t>Accrued Self-Insurance Claims</t>
  </si>
  <si>
    <t>%,V231000</t>
  </si>
  <si>
    <t>Def rev-student fees</t>
  </si>
  <si>
    <t>231000</t>
  </si>
  <si>
    <t>%,V232000</t>
  </si>
  <si>
    <t>Def rev-room &amp; board</t>
  </si>
  <si>
    <t>232000</t>
  </si>
  <si>
    <t>%,V233000</t>
  </si>
  <si>
    <t>Def rev - other</t>
  </si>
  <si>
    <t>233000</t>
  </si>
  <si>
    <t>%,V234000</t>
  </si>
  <si>
    <t>Deferred Revenue - Grants</t>
  </si>
  <si>
    <t>234000</t>
  </si>
  <si>
    <t>%,V240000</t>
  </si>
  <si>
    <t>Deposits</t>
  </si>
  <si>
    <t>240000</t>
  </si>
  <si>
    <t>%,R,FACCOUNT,TGASB_34_35,X,NDEFERRED_REV</t>
  </si>
  <si>
    <t>Deferred Revenue, Current</t>
  </si>
  <si>
    <t>%,V226000</t>
  </si>
  <si>
    <t>Payroll Withholdings-Employee</t>
  </si>
  <si>
    <t>226000</t>
  </si>
  <si>
    <t>%,V227000</t>
  </si>
  <si>
    <t>P/R W/H Employer Contribution</t>
  </si>
  <si>
    <t>227000</t>
  </si>
  <si>
    <t>%,V227500</t>
  </si>
  <si>
    <t>Payroll Withholding-Payments</t>
  </si>
  <si>
    <t>227500</t>
  </si>
  <si>
    <t>%,V227600</t>
  </si>
  <si>
    <t>Payroll Withhold Carryforward</t>
  </si>
  <si>
    <t>227600</t>
  </si>
  <si>
    <t>%,V228000</t>
  </si>
  <si>
    <t>Employee Loan Repayment</t>
  </si>
  <si>
    <t>228000</t>
  </si>
  <si>
    <t>%,R,FACCOUNT,TGASB_34_35,X,NPAYROLL WITHHOLDINGS</t>
  </si>
  <si>
    <t>Payroll Withholdings and Other Employee Benefits</t>
  </si>
  <si>
    <t>Funds Held for Others</t>
  </si>
  <si>
    <t>%,V218000</t>
  </si>
  <si>
    <t>Invest Settlement Payables</t>
  </si>
  <si>
    <t>218000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</si>
  <si>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</si>
  <si>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</si>
  <si>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</si>
  <si>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</si>
  <si>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</si>
  <si>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</si>
  <si>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Collateral for Securities on Loan</t>
  </si>
  <si>
    <t>%,V253500</t>
  </si>
  <si>
    <t>Current Cap Lease Obligations</t>
  </si>
  <si>
    <t>253500</t>
  </si>
  <si>
    <t>%,R,FACCOUNT,TGASB_34_35,X,NCURRENT CAP LSE OBLI</t>
  </si>
  <si>
    <t>Capital Lease Obligations, current</t>
  </si>
  <si>
    <t>%,V252500</t>
  </si>
  <si>
    <t>Current Bonds Payable</t>
  </si>
  <si>
    <t>252500</t>
  </si>
  <si>
    <t>%,R,FACCOUNT,TGASB_34_35,X,NCURRENT BONDS PAYABL</t>
  </si>
  <si>
    <t>Bonds and Notes Payable, current</t>
  </si>
  <si>
    <t>%,V290000</t>
  </si>
  <si>
    <t>Due to - PS working capital</t>
  </si>
  <si>
    <t>290000</t>
  </si>
  <si>
    <t>C8320</t>
  </si>
  <si>
    <t>%,VC8321</t>
  </si>
  <si>
    <t>COLLEGE AVE HOUSING BOND 2006</t>
  </si>
  <si>
    <t>C8321</t>
  </si>
  <si>
    <t>%,VC8322</t>
  </si>
  <si>
    <t>BREWER FIELD HOUSE BOND 2006</t>
  </si>
  <si>
    <t>C8322</t>
  </si>
  <si>
    <t>%,VC8323</t>
  </si>
  <si>
    <t>MED SCIENCE BOND 2006</t>
  </si>
  <si>
    <t>C8323</t>
  </si>
  <si>
    <t>%,VC8324</t>
  </si>
  <si>
    <t>MCHANEY HALL BOND 2006</t>
  </si>
  <si>
    <t>C8324</t>
  </si>
  <si>
    <t>%,VC8325</t>
  </si>
  <si>
    <t>SWINE FACILITY BOND 2006</t>
  </si>
  <si>
    <t>C8325</t>
  </si>
  <si>
    <t>%,VC8326</t>
  </si>
  <si>
    <t>RESEARCH REACTOR BOND 2006</t>
  </si>
  <si>
    <t>C8326</t>
  </si>
  <si>
    <t>%,VC8327</t>
  </si>
  <si>
    <t>CRITICAL MEASURES 2 BOND 2006</t>
  </si>
  <si>
    <t>C8327</t>
  </si>
  <si>
    <t>%,VC8402</t>
  </si>
  <si>
    <t>US DEPT OF HUD B-98-SP-MO-0078</t>
  </si>
  <si>
    <t>C8402</t>
  </si>
  <si>
    <t>%,VC8404</t>
  </si>
  <si>
    <t>US DEPT OF HUD B-99-SP-MO-0150</t>
  </si>
  <si>
    <t>C8404</t>
  </si>
  <si>
    <t>%,VC8406</t>
  </si>
  <si>
    <t>USDA ARS 59-3622-8-317 RANDALL</t>
  </si>
  <si>
    <t>C8406</t>
  </si>
  <si>
    <t>%,VC8417</t>
  </si>
  <si>
    <t>NASA NAG 9-1230</t>
  </si>
  <si>
    <t>C8417</t>
  </si>
  <si>
    <t>%,VC8420</t>
  </si>
  <si>
    <t>DOE DEFG02 01CH11098</t>
  </si>
  <si>
    <t>C8420</t>
  </si>
  <si>
    <t>%,VC8423</t>
  </si>
  <si>
    <t>USDA DELTA CTR SHED</t>
  </si>
  <si>
    <t>C8423</t>
  </si>
  <si>
    <t>%,VC8424</t>
  </si>
  <si>
    <t>Regional Biocontainment Labora</t>
  </si>
  <si>
    <t>C8424</t>
  </si>
  <si>
    <t>%,VC8426</t>
  </si>
  <si>
    <t>Medicine 4th Flr</t>
  </si>
  <si>
    <t>C8426</t>
  </si>
  <si>
    <t>%,VC8427</t>
  </si>
  <si>
    <t>Tech Incubator Fac</t>
  </si>
  <si>
    <t>C8427</t>
  </si>
  <si>
    <t>%,VC8428</t>
  </si>
  <si>
    <t>DELTA CTR HELIPORTS</t>
  </si>
  <si>
    <t>C8428</t>
  </si>
  <si>
    <t>%,VC8429</t>
  </si>
  <si>
    <t>SWINE RESEARCH CENTER</t>
  </si>
  <si>
    <t>C8429</t>
  </si>
  <si>
    <t>%,VC8430</t>
  </si>
  <si>
    <t>DELTA STORAGE RCAP</t>
  </si>
  <si>
    <t>C8430</t>
  </si>
  <si>
    <t>%,VC8500</t>
  </si>
  <si>
    <t>RESIDENCE RENOVATION GIFTS FUN</t>
  </si>
  <si>
    <t>C8500</t>
  </si>
  <si>
    <t>%,VC8502</t>
  </si>
  <si>
    <t>82-2086 HEALTH SCIENCES LIBRAR</t>
  </si>
  <si>
    <t>C8502</t>
  </si>
  <si>
    <t>%,VC8503</t>
  </si>
  <si>
    <t>MEMORIAL UNION SOUTH LOBBY</t>
  </si>
  <si>
    <t>C8503</t>
  </si>
  <si>
    <t>%,VC8504</t>
  </si>
  <si>
    <t>MEMORIAL UNION TOWER LIGHTING</t>
  </si>
  <si>
    <t>C8504</t>
  </si>
  <si>
    <t>%,VC8505</t>
  </si>
  <si>
    <t>VET MED FACILITIES IMPROVEMENT</t>
  </si>
  <si>
    <t>C8505</t>
  </si>
  <si>
    <t>%,VC8506</t>
  </si>
  <si>
    <t>VET MED EQUINE EQUIPMENT-WALTO</t>
  </si>
  <si>
    <t>C8506</t>
  </si>
  <si>
    <t>%,VC8507</t>
  </si>
  <si>
    <t>BLACK CULTURE CENTER BUILDING</t>
  </si>
  <si>
    <t>C8507</t>
  </si>
  <si>
    <t>%,VC8508</t>
  </si>
  <si>
    <t>NEW VTH GIFT EQUIP</t>
  </si>
  <si>
    <t>C8508</t>
  </si>
  <si>
    <t>%,VC8509</t>
  </si>
  <si>
    <t>B&amp;PA BUILDING FUND</t>
  </si>
  <si>
    <t>C8509</t>
  </si>
  <si>
    <t>%,VC8512</t>
  </si>
  <si>
    <t>TECHN GIFTS CORNELL HALL</t>
  </si>
  <si>
    <t>C8512</t>
  </si>
  <si>
    <t>%,VC8514</t>
  </si>
  <si>
    <t>LUDMILA WEIR JOURNALISM FURNIS</t>
  </si>
  <si>
    <t>C8514</t>
  </si>
  <si>
    <t>%,VC8515</t>
  </si>
  <si>
    <t>LEE HILLS BUILDING FUND</t>
  </si>
  <si>
    <t>C8515</t>
  </si>
  <si>
    <t>%,VC8517</t>
  </si>
  <si>
    <t>BASKETBALL ARENA BUILDING FUND</t>
  </si>
  <si>
    <t>C8517</t>
  </si>
  <si>
    <t>%,VC8518</t>
  </si>
  <si>
    <t>SPORTS PARK</t>
  </si>
  <si>
    <t>C8518</t>
  </si>
  <si>
    <t>%,VC8519</t>
  </si>
  <si>
    <t>WEIGHT ROOM EXPANSION</t>
  </si>
  <si>
    <t>C8519</t>
  </si>
  <si>
    <t>%,VC8520</t>
  </si>
  <si>
    <t>MIZZOU TRACK FACILITY</t>
  </si>
  <si>
    <t>C8520</t>
  </si>
  <si>
    <t>%,VC8521</t>
  </si>
  <si>
    <t>GOLF COURSE CAPITAL IMPROVEMEN</t>
  </si>
  <si>
    <t>C8521</t>
  </si>
  <si>
    <t>%,VC8523</t>
  </si>
  <si>
    <t>FOREMOST GUERNSEY FARM ADDITIO</t>
  </si>
  <si>
    <t>C8523</t>
  </si>
  <si>
    <t>%,VC8524</t>
  </si>
  <si>
    <t>MO AG PLANT BIOTECH BUILDING</t>
  </si>
  <si>
    <t>C8524</t>
  </si>
  <si>
    <t>%,VC8526</t>
  </si>
  <si>
    <t>CORNERSTONE CAMPAIGN-ECKLES HA</t>
  </si>
  <si>
    <t>C8526</t>
  </si>
  <si>
    <t>%,VC8528</t>
  </si>
  <si>
    <t>ANIMAL SCIENCE RESEARCH CENTER</t>
  </si>
  <si>
    <t>C8528</t>
  </si>
  <si>
    <t>%,VC8530</t>
  </si>
  <si>
    <t>HUNDLEY-WHALEY MULTIPURPOSE BU</t>
  </si>
  <si>
    <t>C8530</t>
  </si>
  <si>
    <t>%,VC8531</t>
  </si>
  <si>
    <t>ANHEUSER BUSCH/FORESTRY FISHER</t>
  </si>
  <si>
    <t>C8531</t>
  </si>
  <si>
    <t>%,VC8535</t>
  </si>
  <si>
    <t>SCHOOL OF NATURAL RESOURCES BU</t>
  </si>
  <si>
    <t>C8535</t>
  </si>
  <si>
    <t>%,VC8538</t>
  </si>
  <si>
    <t>LANDSCAPE DEVELOPMENT GIFTS FU</t>
  </si>
  <si>
    <t>C8538</t>
  </si>
  <si>
    <t>%,VC8542</t>
  </si>
  <si>
    <t>LAW SCHOOL BUILDING FUND GIFTS</t>
  </si>
  <si>
    <t>C8542</t>
  </si>
  <si>
    <t>%,VC8543</t>
  </si>
  <si>
    <t>C OF B - NEW BUILDING LANDSCAP</t>
  </si>
  <si>
    <t>C8543</t>
  </si>
  <si>
    <t>%,VC8545</t>
  </si>
  <si>
    <t>JEFFERSON SCULPTURE</t>
  </si>
  <si>
    <t>C8545</t>
  </si>
  <si>
    <t>%,VC8547</t>
  </si>
  <si>
    <t>TIGER MOSAIC</t>
  </si>
  <si>
    <t>C8547</t>
  </si>
  <si>
    <t>%,VC8548</t>
  </si>
  <si>
    <t>SOCCER FIELD LIGHTS</t>
  </si>
  <si>
    <t>C8548</t>
  </si>
  <si>
    <t>%,VC8556</t>
  </si>
  <si>
    <t>ENG BLDG EAST RENOVATION</t>
  </si>
  <si>
    <t>C8556</t>
  </si>
  <si>
    <t>%,VC8563</t>
  </si>
  <si>
    <t>Tiger Plaza</t>
  </si>
  <si>
    <t>C8563</t>
  </si>
  <si>
    <t>%,VC8564</t>
  </si>
  <si>
    <t>LSC CAPITAL GIFTS</t>
  </si>
  <si>
    <t>C8564</t>
  </si>
  <si>
    <t>%,VC8565</t>
  </si>
  <si>
    <t>HI SIMMONS BUST</t>
  </si>
  <si>
    <t>C8565</t>
  </si>
  <si>
    <t>%,VC8566</t>
  </si>
  <si>
    <t>NUTTER FAMILY INFORM COMMONS</t>
  </si>
  <si>
    <t>C8566</t>
  </si>
  <si>
    <t>%,VC8567</t>
  </si>
  <si>
    <t>VM FACILITIES IMPROVEMENT-NAVE</t>
  </si>
  <si>
    <t>C8567</t>
  </si>
  <si>
    <t>%,VC8570</t>
  </si>
  <si>
    <t>ALUMNI HALL</t>
  </si>
  <si>
    <t>C8570</t>
  </si>
  <si>
    <t>%,VC8572</t>
  </si>
  <si>
    <t>MSAATF</t>
  </si>
  <si>
    <t>C8572</t>
  </si>
  <si>
    <t>%,VC8573</t>
  </si>
  <si>
    <t>VM FACILITIES - RBL</t>
  </si>
  <si>
    <t>C8573</t>
  </si>
  <si>
    <t>%,VC8574</t>
  </si>
  <si>
    <t>CORNELL HALL INTERIOR ENHANCEM</t>
  </si>
  <si>
    <t>C8574</t>
  </si>
  <si>
    <t>%,VC8575</t>
  </si>
  <si>
    <t>CORNELL HALL SHELL SPACE</t>
  </si>
  <si>
    <t>C8575</t>
  </si>
  <si>
    <t>%,VC8576</t>
  </si>
  <si>
    <t>CASSELL TRUST</t>
  </si>
  <si>
    <t>C8576</t>
  </si>
  <si>
    <t>%,VC8601</t>
  </si>
  <si>
    <t>BOOKSTORE RENEWAL &amp; REPLACEMEN</t>
  </si>
  <si>
    <t>C8601</t>
  </si>
  <si>
    <t>%,VC8760</t>
  </si>
  <si>
    <t>C8760</t>
  </si>
  <si>
    <t>%,VK4716</t>
  </si>
  <si>
    <t>Kemper Gift 5283</t>
  </si>
  <si>
    <t>K4716</t>
  </si>
  <si>
    <t>%,VK4717</t>
  </si>
  <si>
    <t>Nichols Gift 5281</t>
  </si>
  <si>
    <t>K4717</t>
  </si>
  <si>
    <t>%,VK4931</t>
  </si>
  <si>
    <t>ORTHO RENOVATIONS-03</t>
  </si>
  <si>
    <t>K4931</t>
  </si>
  <si>
    <t>%,VK8105</t>
  </si>
  <si>
    <t>KCITY DENTAL SCHOOL CAPITAL</t>
  </si>
  <si>
    <t>K8105</t>
  </si>
  <si>
    <t>%,VK8109</t>
  </si>
  <si>
    <t>HEALTH SCIENCE BLDG CONSTRUCTI</t>
  </si>
  <si>
    <t>K8109</t>
  </si>
  <si>
    <t>%,VK8110</t>
  </si>
  <si>
    <t>DENTAL CLINIC EQUIP REPLACEMNT</t>
  </si>
  <si>
    <t>K8110</t>
  </si>
  <si>
    <t>%,VK8301</t>
  </si>
  <si>
    <t>Parking Structure</t>
  </si>
  <si>
    <t>K8301</t>
  </si>
  <si>
    <t>%,VK8307</t>
  </si>
  <si>
    <t>ARCHIPENKO #5278</t>
  </si>
  <si>
    <t>K8307</t>
  </si>
  <si>
    <t>%,VK8309</t>
  </si>
  <si>
    <t>TWIN OAKS RENOVATION</t>
  </si>
  <si>
    <t>K8309</t>
  </si>
  <si>
    <t>%,VK8312</t>
  </si>
  <si>
    <t>HOSPITAL HILL PARKING STRUCTUR</t>
  </si>
  <si>
    <t>K8312</t>
  </si>
  <si>
    <t>%,VK8501</t>
  </si>
  <si>
    <t>UNIVERSITY WAY</t>
  </si>
  <si>
    <t>K8501</t>
  </si>
  <si>
    <t>%,VK8502</t>
  </si>
  <si>
    <t>OAK STREET HOUSING</t>
  </si>
  <si>
    <t>K8502</t>
  </si>
  <si>
    <t>%,VK8503</t>
  </si>
  <si>
    <t>MNL EXPANSION</t>
  </si>
  <si>
    <t>K8503</t>
  </si>
  <si>
    <t>%,VK8505</t>
  </si>
  <si>
    <t>HEALTH SCIENCE II PROJECT</t>
  </si>
  <si>
    <t>K8505</t>
  </si>
  <si>
    <t>%,VK8506</t>
  </si>
  <si>
    <t>BIXBY LN-CHERRY ST SIDEWALK EX</t>
  </si>
  <si>
    <t>K8506</t>
  </si>
  <si>
    <t>%,VK8507</t>
  </si>
  <si>
    <t>COURTROOM PROJECT</t>
  </si>
  <si>
    <t>K8507</t>
  </si>
  <si>
    <t>%,VK8509</t>
  </si>
  <si>
    <t>DS ORTHODONTICS RENOVAT</t>
  </si>
  <si>
    <t>K8509</t>
  </si>
  <si>
    <t>%,VR8302</t>
  </si>
  <si>
    <t>NEW RESIDENCE HALL BUILDING #1</t>
  </si>
  <si>
    <t>R8302</t>
  </si>
  <si>
    <t>%,VR8303</t>
  </si>
  <si>
    <t>NEW RESIDENCE HALL #2</t>
  </si>
  <si>
    <t>R8303</t>
  </si>
  <si>
    <t>%,VR8501</t>
  </si>
  <si>
    <t>HAVENER CENTER</t>
  </si>
  <si>
    <t>R8501</t>
  </si>
  <si>
    <t>%,VR8502</t>
  </si>
  <si>
    <t>REPL TRACK</t>
  </si>
  <si>
    <t>R8502</t>
  </si>
  <si>
    <t>%,VR8503</t>
  </si>
  <si>
    <t>PHYSICAL RECREATION FACILITY</t>
  </si>
  <si>
    <t>R8503</t>
  </si>
  <si>
    <t>%,VR8504</t>
  </si>
  <si>
    <t>SCHRENK CHEMISTRY BUILDING</t>
  </si>
  <si>
    <t>R8504</t>
  </si>
  <si>
    <t>%,VR8506</t>
  </si>
  <si>
    <t>BULLMAN CHAIRBACK SEAT FUND</t>
  </si>
  <si>
    <t>R8506</t>
  </si>
  <si>
    <t>%,VR8508</t>
  </si>
  <si>
    <t>MECH ENGR ADDITION/RENOVATION</t>
  </si>
  <si>
    <t>R8508</t>
  </si>
  <si>
    <t>%,VR8509</t>
  </si>
  <si>
    <t>GALE BULLMAN BLEACHER REPLMENT</t>
  </si>
  <si>
    <t>R8509</t>
  </si>
  <si>
    <t>%,VR8510</t>
  </si>
  <si>
    <t>FACILITY PROJECTS</t>
  </si>
  <si>
    <t>R8510</t>
  </si>
  <si>
    <t>%,VR8511</t>
  </si>
  <si>
    <t>RENOVATION  CHANCELLOR'S RESID</t>
  </si>
  <si>
    <t>R8511</t>
  </si>
  <si>
    <t>%,VR8512</t>
  </si>
  <si>
    <t>SOCCER FIELD DESIGN</t>
  </si>
  <si>
    <t>R8512</t>
  </si>
  <si>
    <t>%,VR8611</t>
  </si>
  <si>
    <t>HAVENER CENTER ASSOCIATED PROJ</t>
  </si>
  <si>
    <t>R8611</t>
  </si>
  <si>
    <t>%,VS4392</t>
  </si>
  <si>
    <t>Senior Class Gifts</t>
  </si>
  <si>
    <t>S4392</t>
  </si>
  <si>
    <t>%,VS8309</t>
  </si>
  <si>
    <t>SOUTH CAMPUS RSDNC HALL BOND</t>
  </si>
  <si>
    <t>S8309</t>
  </si>
  <si>
    <t>%,VS8310</t>
  </si>
  <si>
    <t>MANSION HILLS BOND ISSUE</t>
  </si>
  <si>
    <t>S8310</t>
  </si>
  <si>
    <t>%,VS8500</t>
  </si>
  <si>
    <t>Aquatic Center Gifts</t>
  </si>
  <si>
    <t>S8500</t>
  </si>
  <si>
    <t>%,VS8501</t>
  </si>
  <si>
    <t>AB Greenhouse - Gifts</t>
  </si>
  <si>
    <t>S8501</t>
  </si>
  <si>
    <t>%,VS8503</t>
  </si>
  <si>
    <t>Library Gifts</t>
  </si>
  <si>
    <t>S8503</t>
  </si>
  <si>
    <t>%,VS8504</t>
  </si>
  <si>
    <t>Business Administration Gifts</t>
  </si>
  <si>
    <t>S8504</t>
  </si>
  <si>
    <t>%,VS8505</t>
  </si>
  <si>
    <t>KWMU CAPITAL CAMPAIGN</t>
  </si>
  <si>
    <t>S8505</t>
  </si>
  <si>
    <t>%,VS8701</t>
  </si>
  <si>
    <t>Restricted - Campus Funds</t>
  </si>
  <si>
    <t>S8701</t>
  </si>
  <si>
    <t>%,FPROGRAM_CODE,X,_,FFUND_CODE,TGASB_34_35_FUND,NUNEXP_RANDR_RESTEXP</t>
  </si>
  <si>
    <t xml:space="preserve">    TOTAL RESTRICTED</t>
  </si>
  <si>
    <t>UNRESTRICTED:</t>
  </si>
  <si>
    <t>%,VA8767</t>
  </si>
  <si>
    <t>FPD Vehicle Replacement</t>
  </si>
  <si>
    <t>A8767</t>
  </si>
  <si>
    <t>%,VA8768</t>
  </si>
  <si>
    <t>Records Mngt Equip Reserve</t>
  </si>
  <si>
    <t>A8768</t>
  </si>
  <si>
    <t>%,VA8770</t>
  </si>
  <si>
    <t>Photocopy Equip Res</t>
  </si>
  <si>
    <t>A8770</t>
  </si>
  <si>
    <t>%,VA8771</t>
  </si>
  <si>
    <t>2910 Lemone Bldg Reserve</t>
  </si>
  <si>
    <t>A8771</t>
  </si>
  <si>
    <t>%,VA8855</t>
  </si>
  <si>
    <t>Unspecified Plant Projects</t>
  </si>
  <si>
    <t>A8855</t>
  </si>
  <si>
    <t>%,VA8856</t>
  </si>
  <si>
    <t>RECORDS CENTER RENOVATION/EXP</t>
  </si>
  <si>
    <t>A8856</t>
  </si>
  <si>
    <t>%,VA8857</t>
  </si>
  <si>
    <t>RECORDS CENTER BLDG RESERVE</t>
  </si>
  <si>
    <t>A8857</t>
  </si>
  <si>
    <t>%,VA8874</t>
  </si>
  <si>
    <t>E-Procurment</t>
  </si>
  <si>
    <t>A8874</t>
  </si>
  <si>
    <t>%,VC8559</t>
  </si>
  <si>
    <t>Geo sciences Camp Branson</t>
  </si>
  <si>
    <t>C8559</t>
  </si>
  <si>
    <t>%,VC8560</t>
  </si>
  <si>
    <t>ICA FACILITY IMPROVMENT</t>
  </si>
  <si>
    <t>C8560</t>
  </si>
  <si>
    <t>%,VC8561</t>
  </si>
  <si>
    <t>Barbee Soil Testing Lab</t>
  </si>
  <si>
    <t>C8561</t>
  </si>
  <si>
    <t>%,VC8602</t>
  </si>
  <si>
    <t>RECREATION FACILITY R&amp;R RESERV</t>
  </si>
  <si>
    <t>C8602</t>
  </si>
  <si>
    <t>%,VC8603</t>
  </si>
  <si>
    <t>RESIDENTIAL LIFE REPAIR &amp; REPL</t>
  </si>
  <si>
    <t>C8603</t>
  </si>
  <si>
    <t>%,VC8605</t>
  </si>
  <si>
    <t>System Fac Housing</t>
  </si>
  <si>
    <t>C8605</t>
  </si>
  <si>
    <t>%,VC8614</t>
  </si>
  <si>
    <t>Campus Dining R&amp;R Reserve</t>
  </si>
  <si>
    <t>C8614</t>
  </si>
  <si>
    <t>%,VC8615</t>
  </si>
  <si>
    <t>Campus Parking Reserve</t>
  </si>
  <si>
    <t>C8615</t>
  </si>
  <si>
    <t>%,VC8617</t>
  </si>
  <si>
    <t>Mem Union R&amp;R Reserve</t>
  </si>
  <si>
    <t>C8617</t>
  </si>
  <si>
    <t>%,VC8621</t>
  </si>
  <si>
    <t>PCEM PLANT FUND</t>
  </si>
  <si>
    <t>C8621</t>
  </si>
  <si>
    <t>%,VC8623</t>
  </si>
  <si>
    <t>PRINTING SVCS BLDG/EQUIP</t>
  </si>
  <si>
    <t>C8623</t>
  </si>
  <si>
    <t>%,VC8625</t>
  </si>
  <si>
    <t>SYSTEM FAC-RECREATION FAC</t>
  </si>
  <si>
    <t>C8625</t>
  </si>
  <si>
    <t>%,VC8630</t>
  </si>
  <si>
    <t>SAS R&amp;R</t>
  </si>
  <si>
    <t>C8630</t>
  </si>
  <si>
    <t>%,VC8742</t>
  </si>
  <si>
    <t>SFCIC PLANT PROJECTS</t>
  </si>
  <si>
    <t>C8742</t>
  </si>
  <si>
    <t>%,VC8744</t>
  </si>
  <si>
    <t>VET MED STUDENT MICROSCOPE</t>
  </si>
  <si>
    <t>C8744</t>
  </si>
  <si>
    <t>%,VC8745</t>
  </si>
  <si>
    <t>CONCESSION ESCROW ACCOUNT</t>
  </si>
  <si>
    <t>C8745</t>
  </si>
  <si>
    <t>%,VC9500</t>
  </si>
  <si>
    <t>HOUSING-RESIDENTIAL LIFE</t>
  </si>
  <si>
    <t>C9500</t>
  </si>
  <si>
    <t>%,VC9501</t>
  </si>
  <si>
    <t>HOUSING-CAMPUS DINING</t>
  </si>
  <si>
    <t>C9501</t>
  </si>
  <si>
    <t>%,VC9502</t>
  </si>
  <si>
    <t>MARK TWAIN-RESIDENTIAL LIFE</t>
  </si>
  <si>
    <t>C9502</t>
  </si>
  <si>
    <t>%,VC9503</t>
  </si>
  <si>
    <t>MARK TWAIN-CAMPUS DINING</t>
  </si>
  <si>
    <t>C9503</t>
  </si>
  <si>
    <t>%,VC9504</t>
  </si>
  <si>
    <t>BRADY COMMONS 1997</t>
  </si>
  <si>
    <t>C9504</t>
  </si>
  <si>
    <t>%,VC9505</t>
  </si>
  <si>
    <t>VA AVE HOUSING-SERIES 2001A BD</t>
  </si>
  <si>
    <t>C9505</t>
  </si>
  <si>
    <t>%,VC9506</t>
  </si>
  <si>
    <t>DOBBS GRP(JONES,LATHROP)2001A</t>
  </si>
  <si>
    <t>C9506</t>
  </si>
  <si>
    <t>%,VC9507</t>
  </si>
  <si>
    <t>REC CENTER-SERIES 2003A BONDS</t>
  </si>
  <si>
    <t>C9507</t>
  </si>
  <si>
    <t>%,VC9508</t>
  </si>
  <si>
    <t>CRITICAL MEASURES 1&amp;2 - 2003A</t>
  </si>
  <si>
    <t>C9508</t>
  </si>
  <si>
    <t>%,VC9509</t>
  </si>
  <si>
    <t>MARK TWAIN-SERIES 2003A BONDS</t>
  </si>
  <si>
    <t>C9509</t>
  </si>
  <si>
    <t>%,VC9510</t>
  </si>
  <si>
    <t>VA AVE HOUSING-SER 2003A BONDS</t>
  </si>
  <si>
    <t>C9510</t>
  </si>
  <si>
    <t>%,VC9511</t>
  </si>
  <si>
    <t>DOBBS GRP(JONES,LATHROP)-2003A</t>
  </si>
  <si>
    <t>C9511</t>
  </si>
  <si>
    <t>%,VC9512</t>
  </si>
  <si>
    <t>COLLEGE AVE HOUSING - 2006A</t>
  </si>
  <si>
    <t>C9512</t>
  </si>
  <si>
    <t>%,VC9513</t>
  </si>
  <si>
    <t>CRITICAL MEASURES 2 - 2006A</t>
  </si>
  <si>
    <t>C9513</t>
  </si>
  <si>
    <t>%,VC9514</t>
  </si>
  <si>
    <t>SW CAMPUS HOUSING-2006A</t>
  </si>
  <si>
    <t>C9514</t>
  </si>
  <si>
    <t>%,VC9515</t>
  </si>
  <si>
    <t>REC CENTER - 2006A</t>
  </si>
  <si>
    <t>C9515</t>
  </si>
  <si>
    <t>%,VC9516</t>
  </si>
  <si>
    <t>R&amp;M RESIDENTIAL LIFE</t>
  </si>
  <si>
    <t>C9516</t>
  </si>
  <si>
    <t>%,VC9517</t>
  </si>
  <si>
    <t>R&amp;M CAMPUS DINING CAFETERIAS</t>
  </si>
  <si>
    <t>C9517</t>
  </si>
  <si>
    <t>%,VC9518</t>
  </si>
  <si>
    <t>R&amp;M REC FACILITY</t>
  </si>
  <si>
    <t>C9518</t>
  </si>
  <si>
    <t>%,VC9519</t>
  </si>
  <si>
    <t>R&amp;M STUDENT AUXILIARY SERVICES</t>
  </si>
  <si>
    <t>C9519</t>
  </si>
  <si>
    <t>%,VC9520</t>
  </si>
  <si>
    <t>R&amp;M CAMPUS DINING CASH OPS</t>
  </si>
  <si>
    <t>C9520</t>
  </si>
  <si>
    <t>%,VC9521</t>
  </si>
  <si>
    <t>P.C.E.M. BUILDING</t>
  </si>
  <si>
    <t>C9521</t>
  </si>
  <si>
    <t>%,VC9522</t>
  </si>
  <si>
    <t>PRINTING OPERATIONS</t>
  </si>
  <si>
    <t>C9522</t>
  </si>
  <si>
    <t>%,VC9523</t>
  </si>
  <si>
    <t>STADIUM IMPROVEMENTS</t>
  </si>
  <si>
    <t>C9523</t>
  </si>
  <si>
    <t>%,VC9524</t>
  </si>
  <si>
    <t>FAUROT FIELD</t>
  </si>
  <si>
    <t>C9524</t>
  </si>
  <si>
    <t>%,VC9525</t>
  </si>
  <si>
    <t>TRACK &amp; SOCCER FIELD</t>
  </si>
  <si>
    <t>C9525</t>
  </si>
  <si>
    <t>%,VC9526</t>
  </si>
  <si>
    <t>STADIUM IMPROVMENTS 97</t>
  </si>
  <si>
    <t>C9526</t>
  </si>
  <si>
    <t>%,VC9527</t>
  </si>
  <si>
    <t>DEVINE PAVILION</t>
  </si>
  <si>
    <t>C9527</t>
  </si>
  <si>
    <t>%,VC9528</t>
  </si>
  <si>
    <t>TAYLOR ADDITION</t>
  </si>
  <si>
    <t>C9528</t>
  </si>
  <si>
    <t>%,VC9529</t>
  </si>
  <si>
    <t>PRESS BOX 2000</t>
  </si>
  <si>
    <t>C9529</t>
  </si>
  <si>
    <t>%,VC9530</t>
  </si>
  <si>
    <t>MARYLAND PARKING</t>
  </si>
  <si>
    <t>C9530</t>
  </si>
  <si>
    <t>%,VC9531</t>
  </si>
  <si>
    <t>PARKING 1998</t>
  </si>
  <si>
    <t>C9531</t>
  </si>
  <si>
    <t>%,VC9532</t>
  </si>
  <si>
    <t>HITT ST PARKING</t>
  </si>
  <si>
    <t>C9532</t>
  </si>
  <si>
    <t>%,VC9533</t>
  </si>
  <si>
    <t>MULTI-PURPOSE</t>
  </si>
  <si>
    <t>C9533</t>
  </si>
  <si>
    <t>%,VC9534</t>
  </si>
  <si>
    <t>POWER PLANT 1998</t>
  </si>
  <si>
    <t>C9534</t>
  </si>
  <si>
    <t>%,VC9535</t>
  </si>
  <si>
    <t>POWER PLANT 2000</t>
  </si>
  <si>
    <t>C9535</t>
  </si>
  <si>
    <t>%,VC9536</t>
  </si>
  <si>
    <t>VA AVE PRK GARAGE-2001A BONDS</t>
  </si>
  <si>
    <t>C9536</t>
  </si>
  <si>
    <t>%,VC9537</t>
  </si>
  <si>
    <t>MEDICINE 4TH FLOOR-2003A BONDS</t>
  </si>
  <si>
    <t>C9537</t>
  </si>
  <si>
    <t>%,VC9538</t>
  </si>
  <si>
    <t>OB/GYN 6TH FLOOR-2003A BONDS</t>
  </si>
  <si>
    <t>C9538</t>
  </si>
  <si>
    <t>%,VC9539</t>
  </si>
  <si>
    <t>MED SCIENCE FIRST LAB - 2006A</t>
  </si>
  <si>
    <t>C9539</t>
  </si>
  <si>
    <t>%,VC9540</t>
  </si>
  <si>
    <t>MCHANEY HALL RENOVATIONS-2006A</t>
  </si>
  <si>
    <t>C9540</t>
  </si>
  <si>
    <t>%,VC9541</t>
  </si>
  <si>
    <t>SWINE FACILITY - 2006A</t>
  </si>
  <si>
    <t>C9541</t>
  </si>
  <si>
    <t>%,VC9542</t>
  </si>
  <si>
    <t>RESEARCH REACTOR -2006 BOND</t>
  </si>
  <si>
    <t>C9542</t>
  </si>
  <si>
    <t>%,VC9543</t>
  </si>
  <si>
    <t>COLLEGE AVE HOUSING - 2006B</t>
  </si>
  <si>
    <t>C9543</t>
  </si>
  <si>
    <t>%,VC9544</t>
  </si>
  <si>
    <t>CRITICAL MEASURES 2 - 2006B</t>
  </si>
  <si>
    <t>C9544</t>
  </si>
  <si>
    <t>%,VC9545</t>
  </si>
  <si>
    <t>SW CAMPUS HOUSING-2006B</t>
  </si>
  <si>
    <t>C9545</t>
  </si>
  <si>
    <t>%,VC9546</t>
  </si>
  <si>
    <t>REC CENTER - 2006B</t>
  </si>
  <si>
    <t>C9546</t>
  </si>
  <si>
    <t>%,VC9547</t>
  </si>
  <si>
    <t>MED SCIENCE FIRST LAB - 2006B</t>
  </si>
  <si>
    <t>C9547</t>
  </si>
  <si>
    <t>%,VC9548</t>
  </si>
  <si>
    <t>MCHANEY HALL RENOVATIONS-2006B</t>
  </si>
  <si>
    <t>C9548</t>
  </si>
  <si>
    <t>%,VC9549</t>
  </si>
  <si>
    <t>SWINE FACILITY - 2006B</t>
  </si>
  <si>
    <t>C9549</t>
  </si>
  <si>
    <t>%,VE8702</t>
  </si>
  <si>
    <t>Poplar Bluff TCRC</t>
  </si>
  <si>
    <t>E8702</t>
  </si>
  <si>
    <t>%,VE8703</t>
  </si>
  <si>
    <t>Delta Center Equip Res</t>
  </si>
  <si>
    <t>E8703</t>
  </si>
  <si>
    <t>%,VE8704</t>
  </si>
  <si>
    <t>Nevada TCRC Equipment Res</t>
  </si>
  <si>
    <t>E8704</t>
  </si>
  <si>
    <t>%,VE8705</t>
  </si>
  <si>
    <t>Tri-Lakes TCRC Equip Res</t>
  </si>
  <si>
    <t>E8705</t>
  </si>
  <si>
    <t>%,VE8706</t>
  </si>
  <si>
    <t>Kirksville TCRC Equip Res</t>
  </si>
  <si>
    <t>E8706</t>
  </si>
  <si>
    <t>%,VE8707</t>
  </si>
  <si>
    <t>Mexico TCRC Equip Res</t>
  </si>
  <si>
    <t>E8707</t>
  </si>
  <si>
    <t>%,VE8708</t>
  </si>
  <si>
    <t>Mineral Area TCRC Equip Res</t>
  </si>
  <si>
    <t>E8708</t>
  </si>
  <si>
    <t>%,VE8709</t>
  </si>
  <si>
    <t>Salem TCRC Equip Res</t>
  </si>
  <si>
    <t>E8709</t>
  </si>
  <si>
    <t>%,VE8710</t>
  </si>
  <si>
    <t>UOE EQUIP RESERVE</t>
  </si>
  <si>
    <t>E8710</t>
  </si>
  <si>
    <t>%,VH9000</t>
  </si>
  <si>
    <t>2006A REFINANCE 96 BONDS</t>
  </si>
  <si>
    <t>H9000</t>
  </si>
  <si>
    <t>%,VH9001</t>
  </si>
  <si>
    <t>2006A REFINANCE 98 BONDS</t>
  </si>
  <si>
    <t>H9001</t>
  </si>
  <si>
    <t>%,VH9980</t>
  </si>
  <si>
    <t>Service League Plant Funds</t>
  </si>
  <si>
    <t>H9980</t>
  </si>
  <si>
    <t>%,VH9981</t>
  </si>
  <si>
    <t>Ellis Auxiliary Plant Funds</t>
  </si>
  <si>
    <t>H9981</t>
  </si>
  <si>
    <t>%,VH9982</t>
  </si>
  <si>
    <t>MRC Gift Shop Proceeds</t>
  </si>
  <si>
    <t>H9982</t>
  </si>
  <si>
    <t>%,VH9983</t>
  </si>
  <si>
    <t>CRH GIFT SHOP PROCEEDS</t>
  </si>
  <si>
    <t>H9983</t>
  </si>
  <si>
    <t>%,VH9996</t>
  </si>
  <si>
    <t>MRC Capital Reserve</t>
  </si>
  <si>
    <t>H9996</t>
  </si>
  <si>
    <t>%,VH9997</t>
  </si>
  <si>
    <t>CRH Capital Reserve</t>
  </si>
  <si>
    <t>H9997</t>
  </si>
  <si>
    <t>%,VH9998</t>
  </si>
  <si>
    <t>UH Capital Reserve</t>
  </si>
  <si>
    <t>H9998</t>
  </si>
  <si>
    <t>%,VH9999</t>
  </si>
  <si>
    <t>Capital Budget Allocation</t>
  </si>
  <si>
    <t>H9999</t>
  </si>
  <si>
    <t>%,VK8606</t>
  </si>
  <si>
    <t>Swinney Rec Center R&amp;M</t>
  </si>
  <si>
    <t>K8606</t>
  </si>
  <si>
    <t>%,VK8607</t>
  </si>
  <si>
    <t>U Center Cap Pool R&amp;M</t>
  </si>
  <si>
    <t>K8607</t>
  </si>
  <si>
    <t>%,VK8609</t>
  </si>
  <si>
    <t>Bookstore Cap Pool Repair Main</t>
  </si>
  <si>
    <t>K8609</t>
  </si>
  <si>
    <t>%,VK8610</t>
  </si>
  <si>
    <t>SRC IMPROVEMENTS</t>
  </si>
  <si>
    <t>K8610</t>
  </si>
  <si>
    <t>%,VK8613</t>
  </si>
  <si>
    <t>VENDING PR CAP ACT</t>
  </si>
  <si>
    <t>K8613</t>
  </si>
  <si>
    <t>%,VK8716</t>
  </si>
  <si>
    <t>SYSTEM CONTRIBUTION</t>
  </si>
  <si>
    <t>K8716</t>
  </si>
  <si>
    <t>%,VK8717</t>
  </si>
  <si>
    <t>CAMPUS CONTRIBUTION</t>
  </si>
  <si>
    <t>K8717</t>
  </si>
  <si>
    <t>%,VK8719</t>
  </si>
  <si>
    <t>OAK STREET WEST DEVELOPMENT</t>
  </si>
  <si>
    <t>K8719</t>
  </si>
  <si>
    <t>%,VK8720</t>
  </si>
  <si>
    <t>HS CAMPUS FUNDS</t>
  </si>
  <si>
    <t>K8720</t>
  </si>
  <si>
    <t>%,VK8725</t>
  </si>
  <si>
    <t>FACILITIES CONTRIBUTION</t>
  </si>
  <si>
    <t>K8725</t>
  </si>
  <si>
    <t>%,VK8726</t>
  </si>
  <si>
    <t>SCHOOL ED INSTRUCTION</t>
  </si>
  <si>
    <t>K8726</t>
  </si>
  <si>
    <t>%,VK8728</t>
  </si>
  <si>
    <t>FINANCE CONTRIBUTION</t>
  </si>
  <si>
    <t>K8728</t>
  </si>
  <si>
    <t>%,VK9500</t>
  </si>
  <si>
    <t>HOSPITAL HILL PARKING 2006A</t>
  </si>
  <si>
    <t>K9500</t>
  </si>
  <si>
    <t>%,VK9501</t>
  </si>
  <si>
    <t>BOOKSTORE</t>
  </si>
  <si>
    <t>K9501</t>
  </si>
  <si>
    <t>%,VK9502</t>
  </si>
  <si>
    <t>REC FACILITY</t>
  </si>
  <si>
    <t>K9502</t>
  </si>
  <si>
    <t>%,VK9503</t>
  </si>
  <si>
    <t>HOUSING</t>
  </si>
  <si>
    <t>K9503</t>
  </si>
  <si>
    <t>%,VK9504</t>
  </si>
  <si>
    <t>DORM RENOVATIONS</t>
  </si>
  <si>
    <t>K9504</t>
  </si>
  <si>
    <t>%,VK9505</t>
  </si>
  <si>
    <t>TWIN OAKS</t>
  </si>
  <si>
    <t>K9505</t>
  </si>
  <si>
    <t>%,VK9506</t>
  </si>
  <si>
    <t>PARKING</t>
  </si>
  <si>
    <t>K9506</t>
  </si>
  <si>
    <t>%,VK9507</t>
  </si>
  <si>
    <t>PARKING 2000</t>
  </si>
  <si>
    <t>K9507</t>
  </si>
  <si>
    <t>%,VK9508</t>
  </si>
  <si>
    <t>UNIVERSITY CENTER</t>
  </si>
  <si>
    <t>K9508</t>
  </si>
  <si>
    <t>%,VK9509</t>
  </si>
  <si>
    <t>OAK STREET HOUSING 2003A</t>
  </si>
  <si>
    <t>K9509</t>
  </si>
  <si>
    <t>%,VK9510</t>
  </si>
  <si>
    <t>HOSPITAL HILL PARKING 2006B</t>
  </si>
  <si>
    <t>K9510</t>
  </si>
  <si>
    <t>%,VR8600</t>
  </si>
  <si>
    <t>FRAT SITE DEV</t>
  </si>
  <si>
    <t>R8600</t>
  </si>
  <si>
    <t>%,VR8615</t>
  </si>
  <si>
    <t>PARKING LOT DEV- SOOTER PROP</t>
  </si>
  <si>
    <t>R8615</t>
  </si>
  <si>
    <t>%,VR8616</t>
  </si>
  <si>
    <t>RENOVATION PROJECTS @MCNUTT</t>
  </si>
  <si>
    <t>R8616</t>
  </si>
  <si>
    <t>%,VR8617</t>
  </si>
  <si>
    <t>RENOVATION OF ALTMAN HALL</t>
  </si>
  <si>
    <t>R8617</t>
  </si>
  <si>
    <t>%,VR8732</t>
  </si>
  <si>
    <t>SAMPLES CHAR RESERVE</t>
  </si>
  <si>
    <t>R8732</t>
  </si>
  <si>
    <t>%,VR8739</t>
  </si>
  <si>
    <t>RESERVE-ACAD COMP EQUIP</t>
  </si>
  <si>
    <t>R8739</t>
  </si>
  <si>
    <t>%,VR8740</t>
  </si>
  <si>
    <t>RESERVE-INFO TECH EQUIP REPL</t>
  </si>
  <si>
    <t>R8740</t>
  </si>
  <si>
    <t>%,VR8743</t>
  </si>
  <si>
    <t>SPEC REMODELING PROJ</t>
  </si>
  <si>
    <t>R8743</t>
  </si>
  <si>
    <t>%,VR8744</t>
  </si>
  <si>
    <t>PROPERTY PURCHASE</t>
  </si>
  <si>
    <t>R8744</t>
  </si>
  <si>
    <t>%,VR8745</t>
  </si>
  <si>
    <t>RESERVE-CBX REPLACEMENT</t>
  </si>
  <si>
    <t>R8745</t>
  </si>
  <si>
    <t>%,VR8768</t>
  </si>
  <si>
    <t>PRINTING EQUIPMENT RESERVE</t>
  </si>
  <si>
    <t>R8768</t>
  </si>
  <si>
    <t>%,VR8769</t>
  </si>
  <si>
    <t>MAIL EQUIPMENT RESERVE</t>
  </si>
  <si>
    <t>R8769</t>
  </si>
  <si>
    <t>%,VR8770</t>
  </si>
  <si>
    <t>UNIV DR ENHANCEMENTS</t>
  </si>
  <si>
    <t>R8770</t>
  </si>
  <si>
    <t>%,VR8771</t>
  </si>
  <si>
    <t>RENOVATION OF UNIV CTR E</t>
  </si>
  <si>
    <t>R8771</t>
  </si>
  <si>
    <t>%,VR8773</t>
  </si>
  <si>
    <t>CONNECTION OF LOT 37&amp;38</t>
  </si>
  <si>
    <t>R8773</t>
  </si>
  <si>
    <t>%,VR8774</t>
  </si>
  <si>
    <t>MACE HOUSE DEMO</t>
  </si>
  <si>
    <t>R8774</t>
  </si>
  <si>
    <t>%,VR8775</t>
  </si>
  <si>
    <t>GROUNDS &amp; CUSTODIAL FACILITY</t>
  </si>
  <si>
    <t>R8775</t>
  </si>
  <si>
    <t>%,VR8776</t>
  </si>
  <si>
    <t>HIGHWAY 63 STATE ST ROADWAY</t>
  </si>
  <si>
    <t>R8776</t>
  </si>
  <si>
    <t>%,VR8777</t>
  </si>
  <si>
    <t>RES HALL #1 COSTS OF DELAY</t>
  </si>
  <si>
    <t>R8777</t>
  </si>
  <si>
    <t>%,VR8778</t>
  </si>
  <si>
    <t>RENOVATION OF CHANCELLORS RESI</t>
  </si>
  <si>
    <t>R8778</t>
  </si>
  <si>
    <t>%,VR8780</t>
  </si>
  <si>
    <t>RENNOVATION CHANCELLOR COMPLEX</t>
  </si>
  <si>
    <t>R8780</t>
  </si>
  <si>
    <t>%,VR8781</t>
  </si>
  <si>
    <t>RENOVATION PROJECT TJ HALL</t>
  </si>
  <si>
    <t>R8781</t>
  </si>
  <si>
    <t>%,VR8782</t>
  </si>
  <si>
    <t>RENOVATE PUBLIC RELATIONS AREA</t>
  </si>
  <si>
    <t>R8782</t>
  </si>
  <si>
    <t>%,VR9001</t>
  </si>
  <si>
    <t>HOUSING CAPITAL POOL</t>
  </si>
  <si>
    <t>R9001</t>
  </si>
  <si>
    <t>%,VR9002</t>
  </si>
  <si>
    <t>PHYSICAL REC CTR - CAP POOL</t>
  </si>
  <si>
    <t>R9002</t>
  </si>
  <si>
    <t>%,VR9003</t>
  </si>
  <si>
    <t>PARKING - CAPTIAL POOL</t>
  </si>
  <si>
    <t>R9003</t>
  </si>
  <si>
    <t>%,VR9004</t>
  </si>
  <si>
    <t>GOLF COURSE - CAP POOL</t>
  </si>
  <si>
    <t>R9004</t>
  </si>
  <si>
    <t>%,VR9005</t>
  </si>
  <si>
    <t>RESIDENCE HALL #1 - CAP POOL</t>
  </si>
  <si>
    <t>R9005</t>
  </si>
  <si>
    <t>%,VR9006</t>
  </si>
  <si>
    <t>HAVENER CENTER - CAP POOL</t>
  </si>
  <si>
    <t>R9006</t>
  </si>
  <si>
    <t>%,VS8106</t>
  </si>
  <si>
    <t>FY2000 St Cap Appr-BH/SH Renov</t>
  </si>
  <si>
    <t>S8106</t>
  </si>
  <si>
    <t>%,VS8600</t>
  </si>
  <si>
    <t>Capital Pool</t>
  </si>
  <si>
    <t>S8600</t>
  </si>
  <si>
    <t>%,VS8606</t>
  </si>
  <si>
    <t>U Ctr Start-up Capital</t>
  </si>
  <si>
    <t>S8606</t>
  </si>
  <si>
    <t>%,VS8607</t>
  </si>
  <si>
    <t>Univ Ctr - Building Reserves</t>
  </si>
  <si>
    <t>S8607</t>
  </si>
  <si>
    <t>%,VS8609</t>
  </si>
  <si>
    <t>Parking Reserves</t>
  </si>
  <si>
    <t>S8609</t>
  </si>
  <si>
    <t>%,VS8610</t>
  </si>
  <si>
    <t>Auxiliary Roof R &amp; R</t>
  </si>
  <si>
    <t>S8610</t>
  </si>
  <si>
    <t>%,VS8611</t>
  </si>
  <si>
    <t>HOUSING RESERVES</t>
  </si>
  <si>
    <t>S8611</t>
  </si>
  <si>
    <t>%,VS8614</t>
  </si>
  <si>
    <t>MARK TWAIN FACILITY RESERVE</t>
  </si>
  <si>
    <t>S8614</t>
  </si>
  <si>
    <t>%,VS8617</t>
  </si>
  <si>
    <t>INFRASTRUCTURE FEE-CPTAL POOL</t>
  </si>
  <si>
    <t>S8617</t>
  </si>
  <si>
    <t>%,VS8700</t>
  </si>
  <si>
    <t>Unrestricted, Campus Funds</t>
  </si>
  <si>
    <t>S8700</t>
  </si>
  <si>
    <t>%,VS9500</t>
  </si>
  <si>
    <t>MARK TWAIN</t>
  </si>
  <si>
    <t>S9500</t>
  </si>
  <si>
    <t>%,VS9501</t>
  </si>
  <si>
    <t>%,V721600</t>
  </si>
  <si>
    <t>Business mtg exp-room rental</t>
  </si>
  <si>
    <t>721600</t>
  </si>
  <si>
    <t>%,V721700</t>
  </si>
  <si>
    <t>Business mtg exp-food catering</t>
  </si>
  <si>
    <t>721700</t>
  </si>
  <si>
    <t>%,V721800</t>
  </si>
  <si>
    <t>Bus mtg exp- other services</t>
  </si>
  <si>
    <t>721800</t>
  </si>
  <si>
    <t>%,V721850</t>
  </si>
  <si>
    <t>Bus Mtg Exp-Non Medicare Allow</t>
  </si>
  <si>
    <t>721850</t>
  </si>
  <si>
    <t>%,V721900</t>
  </si>
  <si>
    <t>Business travel A-21 exclusion</t>
  </si>
  <si>
    <t>721900</t>
  </si>
  <si>
    <t>%,V722000</t>
  </si>
  <si>
    <t>Faculty &amp; staff training &amp; dev</t>
  </si>
  <si>
    <t>722000</t>
  </si>
  <si>
    <t>%,V722100</t>
  </si>
  <si>
    <t>Fac/staff trng&amp;dev-meeting exp</t>
  </si>
  <si>
    <t>722100</t>
  </si>
  <si>
    <t>%,V722200</t>
  </si>
  <si>
    <t>Fac/staff trng&amp;dev-consultant</t>
  </si>
  <si>
    <t>722200</t>
  </si>
  <si>
    <t>%,V722300</t>
  </si>
  <si>
    <t>F/S t/d-trav prof dev instate</t>
  </si>
  <si>
    <t>722300</t>
  </si>
  <si>
    <t>%,V722400</t>
  </si>
  <si>
    <t>F/S t/d-trav prof dev outstate</t>
  </si>
  <si>
    <t>722400</t>
  </si>
  <si>
    <t>%,V722500</t>
  </si>
  <si>
    <t>F/S t/d-trav prof dev foreign</t>
  </si>
  <si>
    <t>722500</t>
  </si>
  <si>
    <t>%,V722600</t>
  </si>
  <si>
    <t>F/S trng &amp; dev A-21 exclusion</t>
  </si>
  <si>
    <t>722600</t>
  </si>
  <si>
    <t>%,V723000</t>
  </si>
  <si>
    <t>Postage/delivery services</t>
  </si>
  <si>
    <t>723000</t>
  </si>
  <si>
    <t>%,V723100</t>
  </si>
  <si>
    <t>Postage</t>
  </si>
  <si>
    <t>723100</t>
  </si>
  <si>
    <t>%,V723200</t>
  </si>
  <si>
    <t>Courier services</t>
  </si>
  <si>
    <t>723200</t>
  </si>
  <si>
    <t>%,V723300</t>
  </si>
  <si>
    <t>Express mail delivery service</t>
  </si>
  <si>
    <t>723300</t>
  </si>
  <si>
    <t>%,V723400</t>
  </si>
  <si>
    <t>Other shipping charges</t>
  </si>
  <si>
    <t>723400</t>
  </si>
  <si>
    <t>%,V723500</t>
  </si>
  <si>
    <t>Postage A-21 exclusion</t>
  </si>
  <si>
    <t>723500</t>
  </si>
  <si>
    <t>%,V723600</t>
  </si>
  <si>
    <t>Federal Penalty Mail</t>
  </si>
  <si>
    <t>723600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</si>
  <si>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</si>
  <si>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</si>
  <si>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</si>
  <si>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</si>
  <si>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</si>
  <si>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</si>
  <si>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</si>
  <si>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</si>
  <si>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</si>
  <si>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%,V724400</t>
  </si>
  <si>
    <t>Wire services</t>
  </si>
  <si>
    <t>724400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</si>
  <si>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</si>
  <si>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</si>
  <si>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</si>
  <si>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</si>
  <si>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</si>
  <si>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</si>
  <si>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</si>
  <si>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</si>
  <si>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</si>
  <si>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%,V724900</t>
  </si>
  <si>
    <t>Telephone A-21 Exclusion</t>
  </si>
  <si>
    <t>724900</t>
  </si>
  <si>
    <t>%,V725000</t>
  </si>
  <si>
    <t>Marketing/advertising expense</t>
  </si>
  <si>
    <t>725000</t>
  </si>
  <si>
    <t>%,V725100</t>
  </si>
  <si>
    <t>Advertising</t>
  </si>
  <si>
    <t>725100</t>
  </si>
  <si>
    <t>%,V725200</t>
  </si>
  <si>
    <t>TV advertising</t>
  </si>
  <si>
    <t>725200</t>
  </si>
  <si>
    <t>%,V725300</t>
  </si>
  <si>
    <t>Radio advertising</t>
  </si>
  <si>
    <t>725300</t>
  </si>
  <si>
    <t>%,V725400</t>
  </si>
  <si>
    <t>Newspaper advertising</t>
  </si>
  <si>
    <t>725400</t>
  </si>
  <si>
    <t>%,V725500</t>
  </si>
  <si>
    <t>Marketing A-21 exclusion</t>
  </si>
  <si>
    <t>725500</t>
  </si>
  <si>
    <t>%,V726000</t>
  </si>
  <si>
    <t>Insurance</t>
  </si>
  <si>
    <t>726000</t>
  </si>
  <si>
    <t>%,V726100</t>
  </si>
  <si>
    <t>Insurance A-21 exclusion</t>
  </si>
  <si>
    <t>726100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</si>
  <si>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</si>
  <si>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</si>
  <si>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</si>
  <si>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</si>
  <si>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</si>
  <si>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</si>
  <si>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</si>
  <si>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</si>
  <si>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</si>
  <si>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%,V727300</t>
  </si>
  <si>
    <t>Copy service A-21 exclusion</t>
  </si>
  <si>
    <t>727300</t>
  </si>
  <si>
    <t>%,V730000</t>
  </si>
  <si>
    <t xml:space="preserve">               </t>
  </si>
  <si>
    <t xml:space="preserve">BONDS AND NOTES PAYABLE </t>
  </si>
  <si>
    <t>As of June 30, 2006</t>
  </si>
  <si>
    <t xml:space="preserve">                                                                      </t>
  </si>
  <si>
    <t>Original</t>
  </si>
  <si>
    <t>Issue</t>
  </si>
  <si>
    <t>Defeasance</t>
  </si>
  <si>
    <t>Retired</t>
  </si>
  <si>
    <t>Amortization</t>
  </si>
  <si>
    <t xml:space="preserve">Bonds Payable:                                                 </t>
  </si>
  <si>
    <t>System Facilities Revenue Bond Dated May, 1997,</t>
  </si>
  <si>
    <t xml:space="preserve">   Interest Rate  4.1% to 5.8%, Due Serially to 2027</t>
  </si>
  <si>
    <t>System Facilities Revenue Bond Dated May, 1998</t>
  </si>
  <si>
    <t xml:space="preserve">   Interest Rate  3.35% to 5.1%, Due Serially to 2028</t>
  </si>
  <si>
    <t>System Facilities Revenue Bond Dated May, 2000</t>
  </si>
  <si>
    <t xml:space="preserve">   Fixed Interest Rate 5.03% Series 2000a and Variable </t>
  </si>
  <si>
    <t xml:space="preserve">   Interest Rate Series 2000b, Due Serially to 2030</t>
  </si>
  <si>
    <t>System Facilities Revenue Bond Dated Aug, 2001,</t>
  </si>
  <si>
    <t xml:space="preserve">   Series 2001a Variable Interest Rate, Due Serially to 2031</t>
  </si>
  <si>
    <t>System Facilities Revenue Bond Dated Aug, 2001</t>
  </si>
  <si>
    <t xml:space="preserve">   Series 2001b Fixed Interest Rate 5.12%, Due Serially to 2031</t>
  </si>
  <si>
    <t xml:space="preserve">   (Refunded a Portion of the Outstanding Srs 1997 Bonds)</t>
  </si>
  <si>
    <t>System Facilities Revenue Bond Dated June, 2002,</t>
  </si>
  <si>
    <t xml:space="preserve">   Series 2002a Variable Interest Rate, Due November 2032</t>
  </si>
  <si>
    <t xml:space="preserve"> System Facilities Revenue Bond Dated November, 2003,</t>
  </si>
  <si>
    <t xml:space="preserve">   Series 2003a Fixed Interest Rate  4% to 5%, Due November 2031</t>
  </si>
  <si>
    <t xml:space="preserve">   Series 2003b Fixed Interest Rate  2% to 4.6%, Due November 2031</t>
  </si>
  <si>
    <t xml:space="preserve"> System Facilities Revenue Bond Dated February, 2006,</t>
  </si>
  <si>
    <t xml:space="preserve">  (Refunded The Outstanding Health Fac Srs 1996 and 1998 Bonds and </t>
  </si>
  <si>
    <t xml:space="preserve">  Refunded a Portion of the Outstanding Srs 1998 Bonds for St Louis)</t>
  </si>
  <si>
    <t>Health Facilities Revenue Bonds, Dated November, 1996,</t>
  </si>
  <si>
    <t xml:space="preserve">   Interest Rates 3.6% To 5.6%, Due Serially To 2026</t>
  </si>
  <si>
    <t xml:space="preserve"> Health Facilities Revenue Bonds, Dated November, 1998,</t>
  </si>
  <si>
    <t xml:space="preserve">   Interest Rates 4.0% To 5.125%, Due Serially To 2028</t>
  </si>
  <si>
    <t xml:space="preserve">        Less Unamortized Premium/Discount</t>
  </si>
  <si>
    <t xml:space="preserve">        Less Loss on Defeasance</t>
  </si>
  <si>
    <t xml:space="preserve">            Total System &amp; Hospital Bonds Payable </t>
  </si>
  <si>
    <t>Hospital Capital Lease Obligations:</t>
  </si>
  <si>
    <t xml:space="preserve">Columbia Regional Hospital, Dated September 30, 1999, </t>
  </si>
  <si>
    <t xml:space="preserve">    Interest Rate 8.24%, Due September 1, 2019</t>
  </si>
  <si>
    <t xml:space="preserve">            Total Hospital Capital Lease Obligations</t>
  </si>
  <si>
    <r>
      <t xml:space="preserve">   Series 2006a Fixed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Interest Rate  3.1% to 5%, Due November 2028</t>
    </r>
  </si>
  <si>
    <r>
      <t xml:space="preserve">   Series 2006b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Variable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Rate, Due November 2035</t>
    </r>
  </si>
  <si>
    <t>Electrography supplies</t>
  </si>
  <si>
    <t>733400</t>
  </si>
  <si>
    <t>%,V733500</t>
  </si>
  <si>
    <t>Cath lab theraputic supplies</t>
  </si>
  <si>
    <t>733500</t>
  </si>
  <si>
    <t>%,V733600</t>
  </si>
  <si>
    <t>Reproduction supplies</t>
  </si>
  <si>
    <t>733600</t>
  </si>
  <si>
    <t>%,V733700</t>
  </si>
  <si>
    <t>Non-medical supplies</t>
  </si>
  <si>
    <t>733700</t>
  </si>
  <si>
    <t>%,V733800</t>
  </si>
  <si>
    <t>Radiology supplies</t>
  </si>
  <si>
    <t>733800</t>
  </si>
  <si>
    <t>%,V733810</t>
  </si>
  <si>
    <t>Reproc Pt Chg Items</t>
  </si>
  <si>
    <t>733810</t>
  </si>
  <si>
    <t>%,V733820</t>
  </si>
  <si>
    <t>Special Order Patient Chargeab</t>
  </si>
  <si>
    <t>733820</t>
  </si>
  <si>
    <t>%,V733830</t>
  </si>
  <si>
    <t>Disposable Patient Chg Items</t>
  </si>
  <si>
    <t>733830</t>
  </si>
  <si>
    <t>%,V733840</t>
  </si>
  <si>
    <t>Pathology Charge Items</t>
  </si>
  <si>
    <t>733840</t>
  </si>
  <si>
    <t>%,V733850</t>
  </si>
  <si>
    <t>Resp Therapy Charge Items</t>
  </si>
  <si>
    <t>733850</t>
  </si>
  <si>
    <t>%,V733860</t>
  </si>
  <si>
    <t>Pharmacy Charge Items</t>
  </si>
  <si>
    <t>733860</t>
  </si>
  <si>
    <t>%,V733870</t>
  </si>
  <si>
    <t>Drugs</t>
  </si>
  <si>
    <t>733870</t>
  </si>
  <si>
    <t>%,V733900</t>
  </si>
  <si>
    <t>E &amp; T course cost</t>
  </si>
  <si>
    <t>733900</t>
  </si>
  <si>
    <t>%,V734000</t>
  </si>
  <si>
    <t>Photography dark room supplies</t>
  </si>
  <si>
    <t>734000</t>
  </si>
  <si>
    <t>%,V734100</t>
  </si>
  <si>
    <t>Supplies A-21 exclusion</t>
  </si>
  <si>
    <t>734100</t>
  </si>
  <si>
    <t>%,V738000</t>
  </si>
  <si>
    <t>Dues/memberships</t>
  </si>
  <si>
    <t>738000</t>
  </si>
  <si>
    <t>%,V738100</t>
  </si>
  <si>
    <t>Employees dues to prof assoc</t>
  </si>
  <si>
    <t>738100</t>
  </si>
  <si>
    <t>%,V738200</t>
  </si>
  <si>
    <t>Employees dues to other orgs</t>
  </si>
  <si>
    <t>738200</t>
  </si>
  <si>
    <t>%,V738300</t>
  </si>
  <si>
    <t>University memberships</t>
  </si>
  <si>
    <t>738300</t>
  </si>
  <si>
    <t>%,V738400</t>
  </si>
  <si>
    <t>Dues-Non Medicare Allow-Hospit</t>
  </si>
  <si>
    <t>738400</t>
  </si>
  <si>
    <t>%,V739000</t>
  </si>
  <si>
    <t>Computing expense</t>
  </si>
  <si>
    <t>739000</t>
  </si>
  <si>
    <t>%,V739100</t>
  </si>
  <si>
    <t>Direct computer cost</t>
  </si>
  <si>
    <t>739100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</si>
  <si>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</si>
  <si>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</si>
  <si>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</si>
  <si>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</si>
  <si>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</si>
  <si>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</si>
  <si>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</si>
  <si>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</si>
  <si>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</si>
  <si>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%,V739500</t>
  </si>
  <si>
    <t>Data port charges reimbursable</t>
  </si>
  <si>
    <t>739500</t>
  </si>
  <si>
    <t>%,V739600</t>
  </si>
  <si>
    <t>Data port charges billable</t>
  </si>
  <si>
    <t>739600</t>
  </si>
  <si>
    <t>%,V739700</t>
  </si>
  <si>
    <t>Programs/support</t>
  </si>
  <si>
    <t>739700</t>
  </si>
  <si>
    <t>%,V739800</t>
  </si>
  <si>
    <t>Contracts/agreements/license</t>
  </si>
  <si>
    <t>739800</t>
  </si>
  <si>
    <t>%,V740100</t>
  </si>
  <si>
    <t>Computers - Non Capital</t>
  </si>
  <si>
    <t>740100</t>
  </si>
  <si>
    <t>%,V740150</t>
  </si>
  <si>
    <t>Software - Non-Capital</t>
  </si>
  <si>
    <t>740150</t>
  </si>
  <si>
    <t>%,V740200</t>
  </si>
  <si>
    <t>Office Equipment - Non Capital</t>
  </si>
  <si>
    <t>740200</t>
  </si>
  <si>
    <t>%,V740300</t>
  </si>
  <si>
    <t>Other Equipment - Non Capital</t>
  </si>
  <si>
    <t>740300</t>
  </si>
  <si>
    <t>%,V740400</t>
  </si>
  <si>
    <t>Classroom Equip - Non Capital</t>
  </si>
  <si>
    <t>740400</t>
  </si>
  <si>
    <t>%,V740500</t>
  </si>
  <si>
    <t>Laboratory - Non Capital</t>
  </si>
  <si>
    <t>740500</t>
  </si>
  <si>
    <t>%,V740600</t>
  </si>
  <si>
    <t>Furniture - Non Capital</t>
  </si>
  <si>
    <t>740600</t>
  </si>
  <si>
    <t>%,V740700</t>
  </si>
  <si>
    <t>Vehicles - Non- Capital</t>
  </si>
  <si>
    <t>740700</t>
  </si>
  <si>
    <t>%,V740800</t>
  </si>
  <si>
    <t>Field &amp; Fac Equip Non-Capital</t>
  </si>
  <si>
    <t>740800</t>
  </si>
  <si>
    <t>%,V740850</t>
  </si>
  <si>
    <t>Fabricated Equipment - Non Cap</t>
  </si>
  <si>
    <t>740850</t>
  </si>
  <si>
    <t>%,V740900</t>
  </si>
  <si>
    <t>Misc Facilities Charges &lt; 5000</t>
  </si>
  <si>
    <t>740900</t>
  </si>
  <si>
    <t>%,V741000</t>
  </si>
  <si>
    <t>Crop expense</t>
  </si>
  <si>
    <t>741000</t>
  </si>
  <si>
    <t>%,V741100</t>
  </si>
  <si>
    <t>Seeds</t>
  </si>
  <si>
    <t>741100</t>
  </si>
  <si>
    <t>%,V741200</t>
  </si>
  <si>
    <t>Custom harvesting</t>
  </si>
  <si>
    <t>741200</t>
  </si>
  <si>
    <t>%,V741300</t>
  </si>
  <si>
    <t>Irrigation supplies</t>
  </si>
  <si>
    <t>741300</t>
  </si>
  <si>
    <t>%,V741400</t>
  </si>
  <si>
    <t>Fertilizer &amp; chemicals</t>
  </si>
  <si>
    <t>741400</t>
  </si>
  <si>
    <t>%,V741500</t>
  </si>
  <si>
    <t>Crop expense A-21 exclusion</t>
  </si>
  <si>
    <t>741500</t>
  </si>
  <si>
    <t>%,V741600</t>
  </si>
  <si>
    <t>Rent/Lease Office Equipment</t>
  </si>
  <si>
    <t>741600</t>
  </si>
  <si>
    <t>%,V741610</t>
  </si>
  <si>
    <t>Rent/Lease Office Equip A-21</t>
  </si>
  <si>
    <t>741610</t>
  </si>
  <si>
    <t>%,V741620</t>
  </si>
  <si>
    <t>Rent Patient Tables/Mattresses</t>
  </si>
  <si>
    <t>741620</t>
  </si>
  <si>
    <t>%,V742000</t>
  </si>
  <si>
    <t>Other misc expense</t>
  </si>
  <si>
    <t>742000</t>
  </si>
  <si>
    <t>%,V742050</t>
  </si>
  <si>
    <t>Write-off of Bonds</t>
  </si>
  <si>
    <t>742050</t>
  </si>
  <si>
    <t>%,V742100</t>
  </si>
  <si>
    <t>Interest expense-internal loan</t>
  </si>
  <si>
    <t>742100</t>
  </si>
  <si>
    <t>%,V742101</t>
  </si>
  <si>
    <t>Vendor Discounts-Earned/Lost</t>
  </si>
  <si>
    <t>742101</t>
  </si>
  <si>
    <t>%,V742200</t>
  </si>
  <si>
    <t>Commissions</t>
  </si>
  <si>
    <t>742200</t>
  </si>
  <si>
    <t>%,V742300</t>
  </si>
  <si>
    <t>Contracts</t>
  </si>
  <si>
    <t>742300</t>
  </si>
  <si>
    <t>%,V742400</t>
  </si>
  <si>
    <t>Payouts</t>
  </si>
  <si>
    <t>742400</t>
  </si>
  <si>
    <t>%,V742450</t>
  </si>
  <si>
    <t>Inventor Royalty Payments</t>
  </si>
  <si>
    <t>742450</t>
  </si>
  <si>
    <t>%,V742500</t>
  </si>
  <si>
    <t>Guarantees/options</t>
  </si>
  <si>
    <t>742500</t>
  </si>
  <si>
    <t>%,V742600</t>
  </si>
  <si>
    <t>Service charge</t>
  </si>
  <si>
    <t>742600</t>
  </si>
  <si>
    <t>%,V742700</t>
  </si>
  <si>
    <t>Overage/shortage - Expenditure</t>
  </si>
  <si>
    <t>742700</t>
  </si>
  <si>
    <t>%,V742850</t>
  </si>
  <si>
    <t>JCAHO Expenses</t>
  </si>
  <si>
    <t>742850</t>
  </si>
  <si>
    <t>%,V742860</t>
  </si>
  <si>
    <t>Bad Debt Expense</t>
  </si>
  <si>
    <t>742860</t>
  </si>
  <si>
    <t>%,V742900</t>
  </si>
  <si>
    <t>FRA expense</t>
  </si>
  <si>
    <t>742900</t>
  </si>
  <si>
    <t>%,V743000</t>
  </si>
  <si>
    <t>Semester break expense</t>
  </si>
  <si>
    <t>743000</t>
  </si>
  <si>
    <t>%,V743100</t>
  </si>
  <si>
    <t>Field day</t>
  </si>
  <si>
    <t>743100</t>
  </si>
  <si>
    <t>%,V743200</t>
  </si>
  <si>
    <t>Awards</t>
  </si>
  <si>
    <t>743200</t>
  </si>
  <si>
    <t>%,V743300</t>
  </si>
  <si>
    <t>Other dept exp A-21 exclusion</t>
  </si>
  <si>
    <t>743300</t>
  </si>
  <si>
    <t>%,V743500</t>
  </si>
  <si>
    <t>Book loan</t>
  </si>
  <si>
    <t>743500</t>
  </si>
  <si>
    <t>%,V743600</t>
  </si>
  <si>
    <t>Bank service charges</t>
  </si>
  <si>
    <t>743600</t>
  </si>
  <si>
    <t>%,V743700</t>
  </si>
  <si>
    <t>Credit card charges</t>
  </si>
  <si>
    <t>743700</t>
  </si>
  <si>
    <t>%,V743800</t>
  </si>
  <si>
    <t>Freight(UPS)</t>
  </si>
  <si>
    <t>743800</t>
  </si>
  <si>
    <t>%,V743900</t>
  </si>
  <si>
    <t>Gain/loss on credit requests</t>
  </si>
  <si>
    <t>743900</t>
  </si>
  <si>
    <t>%,V743950</t>
  </si>
  <si>
    <t>UBI Tax Expense</t>
  </si>
  <si>
    <t>743950</t>
  </si>
  <si>
    <t>%,V743999</t>
  </si>
  <si>
    <t>Other Expenditures</t>
  </si>
  <si>
    <t>743999</t>
  </si>
  <si>
    <t>%,V750000</t>
  </si>
  <si>
    <t>Professional services</t>
  </si>
  <si>
    <t>750000</t>
  </si>
  <si>
    <t>%,V750100</t>
  </si>
  <si>
    <t>Consulting services</t>
  </si>
  <si>
    <t>750100</t>
  </si>
  <si>
    <t>%,V750110</t>
  </si>
  <si>
    <t>Consulting Travel-Non Taxable</t>
  </si>
  <si>
    <t>750110</t>
  </si>
  <si>
    <t>%,V750120</t>
  </si>
  <si>
    <t>Research Participant Fee</t>
  </si>
  <si>
    <t>750120</t>
  </si>
  <si>
    <t>%,V750200</t>
  </si>
  <si>
    <t>Interpreter services</t>
  </si>
  <si>
    <t>750200</t>
  </si>
  <si>
    <t>%,V750300</t>
  </si>
  <si>
    <t>Moving services</t>
  </si>
  <si>
    <t>750300</t>
  </si>
  <si>
    <t>%,V750400</t>
  </si>
  <si>
    <t>Locksmith services</t>
  </si>
  <si>
    <t>750400</t>
  </si>
  <si>
    <t>%,V750500</t>
  </si>
  <si>
    <t>Recycling pick-up</t>
  </si>
  <si>
    <t>750500</t>
  </si>
  <si>
    <t>%,V750600</t>
  </si>
  <si>
    <t>Brinks services</t>
  </si>
  <si>
    <t>750600</t>
  </si>
  <si>
    <t>%,V750700</t>
  </si>
  <si>
    <t>Energy administration</t>
  </si>
  <si>
    <t>750700</t>
  </si>
  <si>
    <t>%,V750800</t>
  </si>
  <si>
    <t>Trash removal/hauling</t>
  </si>
  <si>
    <t>750800</t>
  </si>
  <si>
    <t>%,V750900</t>
  </si>
  <si>
    <t>Other professional fees</t>
  </si>
  <si>
    <t>750900</t>
  </si>
  <si>
    <t>%,V751000</t>
  </si>
  <si>
    <t>Temp services</t>
  </si>
  <si>
    <t>751000</t>
  </si>
  <si>
    <t>%,V751100</t>
  </si>
  <si>
    <t>Security</t>
  </si>
  <si>
    <t>751100</t>
  </si>
  <si>
    <t>%,V751200</t>
  </si>
  <si>
    <t>Continuing Ed Support</t>
  </si>
  <si>
    <t>751200</t>
  </si>
  <si>
    <t>%,V751300</t>
  </si>
  <si>
    <t>Speaker honorarium</t>
  </si>
  <si>
    <t>751300</t>
  </si>
  <si>
    <t>%,V751400</t>
  </si>
  <si>
    <t>Profess Serv-A-21 exclusion</t>
  </si>
  <si>
    <t>751400</t>
  </si>
  <si>
    <t>%,V753002</t>
  </si>
  <si>
    <t>Hospital professional services</t>
  </si>
  <si>
    <t>753002</t>
  </si>
  <si>
    <t>%,V753020</t>
  </si>
  <si>
    <t>Hosp-Outsource Fees</t>
  </si>
  <si>
    <t>753020</t>
  </si>
  <si>
    <t>%,V753030</t>
  </si>
  <si>
    <t>Hosp-Statement Fees</t>
  </si>
  <si>
    <t>753030</t>
  </si>
  <si>
    <t>%,V753050</t>
  </si>
  <si>
    <t>Hosp-purchased patient service</t>
  </si>
  <si>
    <t>753050</t>
  </si>
  <si>
    <t>%,V753100</t>
  </si>
  <si>
    <t>Hosp-physicians fees(internal)</t>
  </si>
  <si>
    <t>753100</t>
  </si>
  <si>
    <t>%,V753120</t>
  </si>
  <si>
    <t>Hosp-Medical Directorship</t>
  </si>
  <si>
    <t>753120</t>
  </si>
  <si>
    <t>%,V753150</t>
  </si>
  <si>
    <t>Hosp-physicians fees(external)</t>
  </si>
  <si>
    <t>753150</t>
  </si>
  <si>
    <t>%,V753160</t>
  </si>
  <si>
    <t>Hosp-Contr Physician Services</t>
  </si>
  <si>
    <t>753160</t>
  </si>
  <si>
    <t>%,V753200</t>
  </si>
  <si>
    <t>Hosp-outside lab services</t>
  </si>
  <si>
    <t>753200</t>
  </si>
  <si>
    <t>%,V753250</t>
  </si>
  <si>
    <t>Hosp-outside hosp serv testing</t>
  </si>
  <si>
    <t>753250</t>
  </si>
  <si>
    <t>%,V753300</t>
  </si>
  <si>
    <t>Hosp-hospital fees(internal)</t>
  </si>
  <si>
    <t>753300</t>
  </si>
  <si>
    <t>%,V753350</t>
  </si>
  <si>
    <t>Hosp-other prof (internal)</t>
  </si>
  <si>
    <t>753350</t>
  </si>
  <si>
    <t>%,V753351</t>
  </si>
  <si>
    <t>Hosp-purchased school services</t>
  </si>
  <si>
    <t>753351</t>
  </si>
  <si>
    <t>%,V753500</t>
  </si>
  <si>
    <t>Hosp-corporate support</t>
  </si>
  <si>
    <t>753500</t>
  </si>
  <si>
    <t>%,V755000</t>
  </si>
  <si>
    <t>Use fees</t>
  </si>
  <si>
    <t>755000</t>
  </si>
  <si>
    <t>%,V755250</t>
  </si>
  <si>
    <t>Patient transportation</t>
  </si>
  <si>
    <t>755250</t>
  </si>
  <si>
    <t>%,V755260</t>
  </si>
  <si>
    <t>Patient Lodging</t>
  </si>
  <si>
    <t>755260</t>
  </si>
  <si>
    <t>%,V755270</t>
  </si>
  <si>
    <t>Patient Meals</t>
  </si>
  <si>
    <t>755270</t>
  </si>
  <si>
    <t>%,V755350</t>
  </si>
  <si>
    <t>ESRD/transportation</t>
  </si>
  <si>
    <t>755350</t>
  </si>
  <si>
    <t>%,V755380</t>
  </si>
  <si>
    <t>ESRD Insurance Benefits</t>
  </si>
  <si>
    <t>755380</t>
  </si>
  <si>
    <t>%,V755400</t>
  </si>
  <si>
    <t>HOM Patient Wraparound Funds</t>
  </si>
  <si>
    <t>755400</t>
  </si>
  <si>
    <t>%,V755550</t>
  </si>
  <si>
    <t>HOM-supported comm living prog</t>
  </si>
  <si>
    <t>755550</t>
  </si>
  <si>
    <t>%,V755600</t>
  </si>
  <si>
    <t>HOM-Fulton hospital comm trav</t>
  </si>
  <si>
    <t>755600</t>
  </si>
  <si>
    <t>%,V755650</t>
  </si>
  <si>
    <t>HOM-psychosocial rehab</t>
  </si>
  <si>
    <t>755650</t>
  </si>
  <si>
    <t>%,V765001</t>
  </si>
  <si>
    <t>Subcontracts &lt;$25,000</t>
  </si>
  <si>
    <t>765001</t>
  </si>
  <si>
    <t>%,V765100</t>
  </si>
  <si>
    <t>Subcontract &lt;$25,000-higher ed</t>
  </si>
  <si>
    <t>765100</t>
  </si>
  <si>
    <t>%,V765200</t>
  </si>
  <si>
    <t>Subcontract &lt;$25,000-other</t>
  </si>
  <si>
    <t>765200</t>
  </si>
  <si>
    <t>%,V766001</t>
  </si>
  <si>
    <t>Subcontracts &gt;$25,000</t>
  </si>
  <si>
    <t>766001</t>
  </si>
  <si>
    <t>%,V766200</t>
  </si>
  <si>
    <t>Subcontract &gt;$25,000-other</t>
  </si>
  <si>
    <t>766200</t>
  </si>
  <si>
    <t>%,V767001</t>
  </si>
  <si>
    <t>SSF-Animal Care</t>
  </si>
  <si>
    <t>767001</t>
  </si>
  <si>
    <t>%,V788200</t>
  </si>
  <si>
    <t>Library Acquisition-NonCapital</t>
  </si>
  <si>
    <t>788200</t>
  </si>
  <si>
    <t>%,V789000</t>
  </si>
  <si>
    <t>Equipment - M &amp; R Non Capital</t>
  </si>
  <si>
    <t>789000</t>
  </si>
  <si>
    <t>%,V789050</t>
  </si>
  <si>
    <t>Vehicle Maint &amp; Repair Non-Cap</t>
  </si>
  <si>
    <t>789050</t>
  </si>
  <si>
    <t>%,V789100</t>
  </si>
  <si>
    <t>M &amp; R Pat Care Equip - Non Cap</t>
  </si>
  <si>
    <t>789100</t>
  </si>
  <si>
    <t>%,V789105</t>
  </si>
  <si>
    <t>Diag Pathology Equip-M&amp;R Non</t>
  </si>
  <si>
    <t>789105</t>
  </si>
  <si>
    <t>%,V789110</t>
  </si>
  <si>
    <t>Radiology Equip M&amp;R Non Cap</t>
  </si>
  <si>
    <t>789110</t>
  </si>
  <si>
    <t>%,V789200</t>
  </si>
  <si>
    <t>R/MElectr Non-Pat Care Equip</t>
  </si>
  <si>
    <t>789200</t>
  </si>
  <si>
    <t>%,V789300</t>
  </si>
  <si>
    <t>Vendor Serv Contracts Non Cap</t>
  </si>
  <si>
    <t>789300</t>
  </si>
  <si>
    <t>%,V789400</t>
  </si>
  <si>
    <t>Non-Contracted Service</t>
  </si>
  <si>
    <t>789400</t>
  </si>
  <si>
    <t>%,V789500</t>
  </si>
  <si>
    <t>Rent/Lease Space &amp; Cap Equip</t>
  </si>
  <si>
    <t>789500</t>
  </si>
  <si>
    <t>%,V789510</t>
  </si>
  <si>
    <t>Rent/Lease Space (buildings)</t>
  </si>
  <si>
    <t>789510</t>
  </si>
  <si>
    <t>%,V789520</t>
  </si>
  <si>
    <t>Rent/Lease Capital Equipment</t>
  </si>
  <si>
    <t>789520</t>
  </si>
  <si>
    <t>%,V789530</t>
  </si>
  <si>
    <t>Rent/Lease Sp &amp; Cap Eq A-21</t>
  </si>
  <si>
    <t>789530</t>
  </si>
  <si>
    <t>%,V791000</t>
  </si>
  <si>
    <t>Landscape &amp; Grnds M&amp;R-Non Cap</t>
  </si>
  <si>
    <t>791000</t>
  </si>
  <si>
    <t>%,V792000</t>
  </si>
  <si>
    <t>Infrastructure Repairs-Non Cap</t>
  </si>
  <si>
    <t>792000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</si>
  <si>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</si>
  <si>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</si>
  <si>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</si>
  <si>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</si>
  <si>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</si>
  <si>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</si>
  <si>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</si>
  <si>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</si>
  <si>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</si>
  <si>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%,V797500</t>
  </si>
  <si>
    <t>Utility dist-non capital</t>
  </si>
  <si>
    <t>797500</t>
  </si>
  <si>
    <t>%,V800000</t>
  </si>
  <si>
    <t>Utilities</t>
  </si>
  <si>
    <t>800000</t>
  </si>
  <si>
    <t>%,V800001</t>
  </si>
  <si>
    <t>Utilities-university generated</t>
  </si>
  <si>
    <t>800001</t>
  </si>
  <si>
    <t>%,V800100</t>
  </si>
  <si>
    <t>Univ electricity</t>
  </si>
  <si>
    <t>800100</t>
  </si>
  <si>
    <t>%,V800200</t>
  </si>
  <si>
    <t>Univ water</t>
  </si>
  <si>
    <t>800200</t>
  </si>
  <si>
    <t>%,V800300</t>
  </si>
  <si>
    <t>Univ sewer</t>
  </si>
  <si>
    <t>800300</t>
  </si>
  <si>
    <t>%,V800400</t>
  </si>
  <si>
    <t>Univ steam</t>
  </si>
  <si>
    <t>800400</t>
  </si>
  <si>
    <t>%,V800500</t>
  </si>
  <si>
    <t>Univ chilled water</t>
  </si>
  <si>
    <t>800500</t>
  </si>
  <si>
    <t>%,V810001</t>
  </si>
  <si>
    <t>Utilities-outside vendor</t>
  </si>
  <si>
    <t>810001</t>
  </si>
  <si>
    <t>%,V810100</t>
  </si>
  <si>
    <t>Vendor electricity</t>
  </si>
  <si>
    <t>810100</t>
  </si>
  <si>
    <t>%,V810200</t>
  </si>
  <si>
    <t>Vendor water</t>
  </si>
  <si>
    <t>810200</t>
  </si>
  <si>
    <t>%,V810300</t>
  </si>
  <si>
    <t>Vendor sewer</t>
  </si>
  <si>
    <t>810300</t>
  </si>
  <si>
    <t>%,V810400</t>
  </si>
  <si>
    <t>Vendor propane gas</t>
  </si>
  <si>
    <t>810400</t>
  </si>
  <si>
    <t>%,V810500</t>
  </si>
  <si>
    <t>Vendor natural gas</t>
  </si>
  <si>
    <t>810500</t>
  </si>
  <si>
    <t>%,V810600</t>
  </si>
  <si>
    <t>Vendor fuel oil</t>
  </si>
  <si>
    <t>810600</t>
  </si>
  <si>
    <t>%,V810700</t>
  </si>
  <si>
    <t>Vendor storm sewer</t>
  </si>
  <si>
    <t>810700</t>
  </si>
  <si>
    <t>%,V810800</t>
  </si>
  <si>
    <t>Vendor - Cable TV Services</t>
  </si>
  <si>
    <t>810800</t>
  </si>
  <si>
    <t>%,V822100</t>
  </si>
  <si>
    <t>Gain/Loss on Disposal-Surplus</t>
  </si>
  <si>
    <t>822100</t>
  </si>
  <si>
    <t>%,V822200</t>
  </si>
  <si>
    <t>Loss/Gain on assets - AM</t>
  </si>
  <si>
    <t>822200</t>
  </si>
  <si>
    <t>%,V830001</t>
  </si>
  <si>
    <t>Employee Benefits Paid</t>
  </si>
  <si>
    <t>830001</t>
  </si>
  <si>
    <t>%,V830100</t>
  </si>
  <si>
    <t>830100</t>
  </si>
  <si>
    <t>%,V830400</t>
  </si>
  <si>
    <t>Medical - Gencare</t>
  </si>
  <si>
    <t>830400</t>
  </si>
  <si>
    <t>%,V830500</t>
  </si>
  <si>
    <t>Medical - General American</t>
  </si>
  <si>
    <t>830500</t>
  </si>
  <si>
    <t>%,V830600</t>
  </si>
  <si>
    <t>Medical - VBH</t>
  </si>
  <si>
    <t>830600</t>
  </si>
  <si>
    <t>%,V830700</t>
  </si>
  <si>
    <t>Medical - ESI</t>
  </si>
  <si>
    <t>830700</t>
  </si>
  <si>
    <t>%,V830750</t>
  </si>
  <si>
    <t>Medical - GenCare Admin Fee</t>
  </si>
  <si>
    <t>830750</t>
  </si>
  <si>
    <t>%,V830800</t>
  </si>
  <si>
    <t>Medical - Gen Am Admin Fee</t>
  </si>
  <si>
    <t>830800</t>
  </si>
  <si>
    <t>%,V831000</t>
  </si>
  <si>
    <t>Medical - ESI Admin Fee</t>
  </si>
  <si>
    <t>831000</t>
  </si>
  <si>
    <t>%,V831100</t>
  </si>
  <si>
    <t>Dental Benefits</t>
  </si>
  <si>
    <t>831100</t>
  </si>
  <si>
    <t>%,V831200</t>
  </si>
  <si>
    <t>Dental - Admin Fee</t>
  </si>
  <si>
    <t>831200</t>
  </si>
  <si>
    <t>%,V831300</t>
  </si>
  <si>
    <t>LTD - Columbia</t>
  </si>
  <si>
    <t>831300</t>
  </si>
  <si>
    <t>%,V831400</t>
  </si>
  <si>
    <t>LTD - Hospital</t>
  </si>
  <si>
    <t>831400</t>
  </si>
  <si>
    <t>%,V831500</t>
  </si>
  <si>
    <t>LTD - Kansas City</t>
  </si>
  <si>
    <t>831500</t>
  </si>
  <si>
    <t>%,V831600</t>
  </si>
  <si>
    <t>LTD - Rolla</t>
  </si>
  <si>
    <t>831600</t>
  </si>
  <si>
    <t>%,V831700</t>
  </si>
  <si>
    <t>LTD - St Louis</t>
  </si>
  <si>
    <t>831700</t>
  </si>
  <si>
    <t>%,V831800</t>
  </si>
  <si>
    <t>LTD - UMSa</t>
  </si>
  <si>
    <t>831800</t>
  </si>
  <si>
    <t>%,V831810</t>
  </si>
  <si>
    <t>LTD Overpayments/Returns</t>
  </si>
  <si>
    <t>831810</t>
  </si>
  <si>
    <t>%,V831900</t>
  </si>
  <si>
    <t>LTD - Admin Fee</t>
  </si>
  <si>
    <t>831900</t>
  </si>
  <si>
    <t>%,V832200</t>
  </si>
  <si>
    <t>Claims Expense-Self Insurance</t>
  </si>
  <si>
    <t>832200</t>
  </si>
  <si>
    <t>%,V832400</t>
  </si>
  <si>
    <t>Admin Expense - Self Insurance</t>
  </si>
  <si>
    <t>832400</t>
  </si>
  <si>
    <t>%,V832500</t>
  </si>
  <si>
    <t>Admin Expense TPA Cost Plus</t>
  </si>
  <si>
    <t>832500</t>
  </si>
  <si>
    <t>%,V832600</t>
  </si>
  <si>
    <t>Actuarial Fees-Self Insurance</t>
  </si>
  <si>
    <t>832600</t>
  </si>
  <si>
    <t>%,V832800</t>
  </si>
  <si>
    <t>Managed Care Fees - Work Comp</t>
  </si>
  <si>
    <t>832800</t>
  </si>
  <si>
    <t>%,V832900</t>
  </si>
  <si>
    <t>IBNR</t>
  </si>
  <si>
    <t>832900</t>
  </si>
  <si>
    <t>%,V833000</t>
  </si>
  <si>
    <t>Excess Insurance</t>
  </si>
  <si>
    <t>833000</t>
  </si>
  <si>
    <t>%,V833100</t>
  </si>
  <si>
    <t>State Taxes - Workers Comp</t>
  </si>
  <si>
    <t>833100</t>
  </si>
  <si>
    <t>%,V833200</t>
  </si>
  <si>
    <t>Loss Control - Self Insurance</t>
  </si>
  <si>
    <t>833200</t>
  </si>
  <si>
    <t>%,V833900</t>
  </si>
  <si>
    <t>Annuity</t>
  </si>
  <si>
    <t>833900</t>
  </si>
  <si>
    <t>%,V834100</t>
  </si>
  <si>
    <t>Tax Shelter Annuities</t>
  </si>
  <si>
    <t>834100</t>
  </si>
  <si>
    <t>%,V863100</t>
  </si>
  <si>
    <t>Full costing</t>
  </si>
  <si>
    <t>863100</t>
  </si>
  <si>
    <t>%,V863101</t>
  </si>
  <si>
    <t>Full Costing  - 8511</t>
  </si>
  <si>
    <t>863101</t>
  </si>
  <si>
    <t>%,V863102</t>
  </si>
  <si>
    <t>Full Costing - 8516</t>
  </si>
  <si>
    <t>863102</t>
  </si>
  <si>
    <t>%,V863200</t>
  </si>
  <si>
    <t>Full costing (capital pool)</t>
  </si>
  <si>
    <t>863200</t>
  </si>
  <si>
    <t>%,V868100</t>
  </si>
  <si>
    <t>Hospital - food services</t>
  </si>
  <si>
    <t>868100</t>
  </si>
  <si>
    <t>%,V868200</t>
  </si>
  <si>
    <t>Hospital - copies</t>
  </si>
  <si>
    <t>868200</t>
  </si>
  <si>
    <t>%,V868220</t>
  </si>
  <si>
    <t>Hospital - beepers</t>
  </si>
  <si>
    <t>868220</t>
  </si>
  <si>
    <t>%,V868260</t>
  </si>
  <si>
    <t>Hospital - manpower</t>
  </si>
  <si>
    <t>868260</t>
  </si>
  <si>
    <t>%,V893700</t>
  </si>
  <si>
    <t>Collection expense</t>
  </si>
  <si>
    <t>893700</t>
  </si>
  <si>
    <t>%,V893800</t>
  </si>
  <si>
    <t>Legal expense</t>
  </si>
  <si>
    <t>893800</t>
  </si>
  <si>
    <t>%,V894000</t>
  </si>
  <si>
    <t>Other expense</t>
  </si>
  <si>
    <t>894000</t>
  </si>
  <si>
    <t>%,V895000</t>
  </si>
  <si>
    <t>Custodian fees/bank fees</t>
  </si>
  <si>
    <t>895000</t>
  </si>
  <si>
    <t>%,V914000</t>
  </si>
  <si>
    <t>Investment in plant-rec debt</t>
  </si>
  <si>
    <t>914000</t>
  </si>
  <si>
    <t>%,FACCOUNT,TGASB_34_35,X,NAUX &amp; EDUC ACTIV,NINVESTMENT IN PLANT,NOTHER DEPT OPERATING,NPROFESSIONAL &amp; CONSU,NSUPPLY_NONCAP ASSET,NUTILITIES,NSELF INSURANCE BENE</t>
  </si>
  <si>
    <t>Supplies, Services and Other Operating Expenses</t>
  </si>
  <si>
    <t>%,V764000</t>
  </si>
  <si>
    <t>GASB35 Scholar&amp;Fellow Primary</t>
  </si>
  <si>
    <t>764000</t>
  </si>
  <si>
    <t>%,FACCOUNT,TGASB_34_35,X,NSCHOLAR &amp; FELLOW</t>
  </si>
  <si>
    <t>Scholarships and Fellowships</t>
  </si>
  <si>
    <t>%,V501000</t>
  </si>
  <si>
    <t>Equipment assets offset</t>
  </si>
  <si>
    <t>501000</t>
  </si>
  <si>
    <t>%,V501500</t>
  </si>
  <si>
    <t>Equipment in Process Offset</t>
  </si>
  <si>
    <t>501500</t>
  </si>
  <si>
    <t>%,V502000</t>
  </si>
  <si>
    <t>Building, Infra, CIP offset</t>
  </si>
  <si>
    <t>502000</t>
  </si>
  <si>
    <t>%,V503000</t>
  </si>
  <si>
    <t>Land offset</t>
  </si>
  <si>
    <t>503000</t>
  </si>
  <si>
    <t>%,V504000</t>
  </si>
  <si>
    <t>Library Books offset</t>
  </si>
  <si>
    <t>504000</t>
  </si>
  <si>
    <t>%,V505000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</si>
</sst>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yyyy\-mm\-dd"/>
    <numFmt numFmtId="172" formatCode="mm/dd/yyyy"/>
    <numFmt numFmtId="173" formatCode="[$€-2]\ #,##0.00_);[Red]\([$€-2]\ #,##0.00\)"/>
    <numFmt numFmtId="174" formatCode="mm/dd/yy"/>
    <numFmt numFmtId="175" formatCode="mmmm\ d\,\ yyyy"/>
    <numFmt numFmtId="176" formatCode="[$-409]h:mm:ss\ AM/PM"/>
    <numFmt numFmtId="177" formatCode="[$-409]dddd\,\ mmmm\ dd\,\ yyyy"/>
    <numFmt numFmtId="178" formatCode="[$-F800]dddd\,\ mmmm\ dd\,\ yyyy"/>
    <numFmt numFmtId="179" formatCode="&quot;$&quot;#,##0"/>
    <numFmt numFmtId="180" formatCode="&quot;$&quot;#,##0.00"/>
    <numFmt numFmtId="181" formatCode="#,##0.0_);\(#,##0.0\)"/>
    <numFmt numFmtId="182" formatCode="#,##0.000_);\(#,##0.000\)"/>
    <numFmt numFmtId="183" formatCode="0.000"/>
    <numFmt numFmtId="184" formatCode="0.0"/>
    <numFmt numFmtId="185" formatCode="[$-409]mmmm\ d\,\ yyyy;@"/>
  </numFmts>
  <fonts count="26">
    <font>
      <sz val="10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i/>
      <sz val="10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Verdana"/>
      <family val="0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1" applyFill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165" fontId="0" fillId="0" borderId="0" xfId="16" applyNumberFormat="1" applyFont="1" applyFill="1" applyAlignment="1">
      <alignment/>
    </xf>
    <xf numFmtId="165" fontId="0" fillId="0" borderId="0" xfId="16" applyNumberFormat="1" applyFont="1" applyFill="1" applyBorder="1" applyAlignment="1">
      <alignment/>
    </xf>
    <xf numFmtId="165" fontId="0" fillId="0" borderId="0" xfId="16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5" fontId="2" fillId="2" borderId="0" xfId="16" applyNumberFormat="1" applyFont="1" applyFill="1" applyAlignment="1">
      <alignment/>
    </xf>
    <xf numFmtId="165" fontId="3" fillId="2" borderId="2" xfId="16" applyNumberFormat="1" applyFont="1" applyFill="1" applyBorder="1" applyAlignment="1">
      <alignment/>
    </xf>
    <xf numFmtId="165" fontId="3" fillId="2" borderId="3" xfId="16" applyNumberFormat="1" applyFont="1" applyFill="1" applyBorder="1" applyAlignment="1">
      <alignment/>
    </xf>
    <xf numFmtId="165" fontId="4" fillId="2" borderId="3" xfId="16" applyNumberFormat="1" applyFont="1" applyFill="1" applyBorder="1" applyAlignment="1">
      <alignment/>
    </xf>
    <xf numFmtId="165" fontId="4" fillId="2" borderId="4" xfId="16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2" fillId="0" borderId="0" xfId="0" applyFont="1" applyFill="1" applyAlignment="1">
      <alignment/>
    </xf>
    <xf numFmtId="165" fontId="5" fillId="2" borderId="0" xfId="16" applyNumberFormat="1" applyFont="1" applyFill="1" applyAlignment="1">
      <alignment/>
    </xf>
    <xf numFmtId="165" fontId="6" fillId="2" borderId="5" xfId="16" applyNumberFormat="1" applyFont="1" applyFill="1" applyBorder="1" applyAlignment="1">
      <alignment/>
    </xf>
    <xf numFmtId="165" fontId="6" fillId="2" borderId="0" xfId="16" applyNumberFormat="1" applyFont="1" applyFill="1" applyBorder="1" applyAlignment="1">
      <alignment/>
    </xf>
    <xf numFmtId="165" fontId="7" fillId="2" borderId="0" xfId="16" applyNumberFormat="1" applyFont="1" applyFill="1" applyBorder="1" applyAlignment="1">
      <alignment/>
    </xf>
    <xf numFmtId="165" fontId="7" fillId="2" borderId="6" xfId="16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5" fillId="0" borderId="0" xfId="0" applyFont="1" applyFill="1" applyAlignment="1">
      <alignment/>
    </xf>
    <xf numFmtId="165" fontId="0" fillId="2" borderId="0" xfId="16" applyNumberFormat="1" applyFont="1" applyFill="1" applyAlignment="1">
      <alignment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9" fillId="2" borderId="0" xfId="16" applyNumberFormat="1" applyFont="1" applyFill="1" applyBorder="1" applyAlignment="1">
      <alignment/>
    </xf>
    <xf numFmtId="165" fontId="9" fillId="2" borderId="6" xfId="16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165" fontId="0" fillId="0" borderId="0" xfId="16" applyNumberFormat="1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6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165" fontId="9" fillId="2" borderId="8" xfId="16" applyNumberFormat="1" applyFont="1" applyFill="1" applyBorder="1" applyAlignment="1">
      <alignment/>
    </xf>
    <xf numFmtId="165" fontId="9" fillId="2" borderId="9" xfId="16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/>
    </xf>
    <xf numFmtId="165" fontId="10" fillId="0" borderId="0" xfId="16" applyNumberFormat="1" applyFont="1" applyFill="1" applyAlignment="1">
      <alignment/>
    </xf>
    <xf numFmtId="165" fontId="10" fillId="0" borderId="2" xfId="16" applyNumberFormat="1" applyFont="1" applyFill="1" applyBorder="1" applyAlignment="1">
      <alignment/>
    </xf>
    <xf numFmtId="165" fontId="10" fillId="0" borderId="3" xfId="16" applyNumberFormat="1" applyFont="1" applyFill="1" applyBorder="1" applyAlignment="1">
      <alignment/>
    </xf>
    <xf numFmtId="165" fontId="10" fillId="0" borderId="4" xfId="16" applyNumberFormat="1" applyFont="1" applyFill="1" applyBorder="1" applyAlignment="1">
      <alignment/>
    </xf>
    <xf numFmtId="165" fontId="10" fillId="0" borderId="1" xfId="16" applyNumberFormat="1" applyFont="1" applyFill="1" applyBorder="1" applyAlignment="1">
      <alignment/>
    </xf>
    <xf numFmtId="165" fontId="10" fillId="0" borderId="1" xfId="16" applyNumberFormat="1" applyFont="1" applyFill="1" applyBorder="1" applyAlignment="1">
      <alignment horizontal="center"/>
    </xf>
    <xf numFmtId="165" fontId="10" fillId="0" borderId="10" xfId="16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165" fontId="10" fillId="0" borderId="10" xfId="16" applyNumberFormat="1" applyFont="1" applyFill="1" applyBorder="1" applyAlignment="1">
      <alignment/>
    </xf>
    <xf numFmtId="165" fontId="10" fillId="0" borderId="5" xfId="16" applyNumberFormat="1" applyFont="1" applyFill="1" applyBorder="1" applyAlignment="1">
      <alignment/>
    </xf>
    <xf numFmtId="165" fontId="10" fillId="0" borderId="0" xfId="16" applyNumberFormat="1" applyFont="1" applyFill="1" applyBorder="1" applyAlignment="1">
      <alignment/>
    </xf>
    <xf numFmtId="165" fontId="10" fillId="0" borderId="6" xfId="16" applyNumberFormat="1" applyFont="1" applyFill="1" applyBorder="1" applyAlignment="1">
      <alignment/>
    </xf>
    <xf numFmtId="165" fontId="10" fillId="0" borderId="11" xfId="16" applyNumberFormat="1" applyFont="1" applyFill="1" applyBorder="1" applyAlignment="1">
      <alignment horizontal="center"/>
    </xf>
    <xf numFmtId="165" fontId="10" fillId="0" borderId="1" xfId="16" applyNumberFormat="1" applyFont="1" applyFill="1" applyBorder="1" applyAlignment="1">
      <alignment/>
    </xf>
    <xf numFmtId="165" fontId="10" fillId="0" borderId="11" xfId="16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2" xfId="0" applyFont="1" applyFill="1" applyBorder="1" applyAlignment="1">
      <alignment horizontal="centerContinuous"/>
    </xf>
    <xf numFmtId="165" fontId="10" fillId="0" borderId="7" xfId="16" applyNumberFormat="1" applyFont="1" applyFill="1" applyBorder="1" applyAlignment="1">
      <alignment/>
    </xf>
    <xf numFmtId="165" fontId="10" fillId="0" borderId="8" xfId="16" applyNumberFormat="1" applyFont="1" applyFill="1" applyBorder="1" applyAlignment="1">
      <alignment/>
    </xf>
    <xf numFmtId="165" fontId="10" fillId="0" borderId="9" xfId="16" applyNumberFormat="1" applyFont="1" applyFill="1" applyBorder="1" applyAlignment="1">
      <alignment/>
    </xf>
    <xf numFmtId="165" fontId="10" fillId="0" borderId="12" xfId="16" applyNumberFormat="1" applyFont="1" applyFill="1" applyBorder="1" applyAlignment="1">
      <alignment horizontal="center"/>
    </xf>
    <xf numFmtId="165" fontId="10" fillId="0" borderId="13" xfId="16" applyNumberFormat="1" applyFont="1" applyFill="1" applyBorder="1" applyAlignment="1">
      <alignment/>
    </xf>
    <xf numFmtId="165" fontId="10" fillId="0" borderId="14" xfId="16" applyNumberFormat="1" applyFont="1" applyFill="1" applyBorder="1" applyAlignment="1">
      <alignment/>
    </xf>
    <xf numFmtId="165" fontId="10" fillId="0" borderId="15" xfId="16" applyNumberFormat="1" applyFont="1" applyFill="1" applyBorder="1" applyAlignment="1">
      <alignment/>
    </xf>
    <xf numFmtId="165" fontId="0" fillId="0" borderId="13" xfId="16" applyNumberFormat="1" applyFont="1" applyFill="1" applyBorder="1" applyAlignment="1">
      <alignment/>
    </xf>
    <xf numFmtId="165" fontId="0" fillId="0" borderId="14" xfId="16" applyNumberFormat="1" applyFont="1" applyFill="1" applyBorder="1" applyAlignment="1">
      <alignment/>
    </xf>
    <xf numFmtId="165" fontId="0" fillId="0" borderId="15" xfId="16" applyNumberFormat="1" applyFont="1" applyFill="1" applyBorder="1" applyAlignment="1">
      <alignment/>
    </xf>
    <xf numFmtId="165" fontId="0" fillId="0" borderId="1" xfId="16" applyNumberFormat="1" applyFont="1" applyFill="1" applyBorder="1" applyAlignment="1">
      <alignment/>
    </xf>
    <xf numFmtId="165" fontId="0" fillId="0" borderId="1" xfId="16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42" fontId="0" fillId="0" borderId="1" xfId="16" applyNumberFormat="1" applyFont="1" applyFill="1" applyBorder="1" applyAlignment="1">
      <alignment/>
    </xf>
    <xf numFmtId="42" fontId="0" fillId="0" borderId="1" xfId="16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/>
    </xf>
    <xf numFmtId="41" fontId="0" fillId="0" borderId="1" xfId="16" applyNumberFormat="1" applyFont="1" applyFill="1" applyBorder="1" applyAlignment="1">
      <alignment/>
    </xf>
    <xf numFmtId="41" fontId="0" fillId="0" borderId="1" xfId="16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41" fontId="10" fillId="0" borderId="1" xfId="16" applyNumberFormat="1" applyFont="1" applyFill="1" applyBorder="1" applyAlignment="1">
      <alignment/>
    </xf>
    <xf numFmtId="0" fontId="10" fillId="0" borderId="0" xfId="0" applyFont="1" applyFill="1" applyAlignment="1">
      <alignment/>
    </xf>
    <xf numFmtId="41" fontId="10" fillId="0" borderId="1" xfId="16" applyNumberFormat="1" applyFont="1" applyFill="1" applyBorder="1" applyAlignment="1">
      <alignment horizontal="center"/>
    </xf>
    <xf numFmtId="42" fontId="10" fillId="0" borderId="1" xfId="16" applyNumberFormat="1" applyFont="1" applyFill="1" applyBorder="1" applyAlignment="1">
      <alignment/>
    </xf>
    <xf numFmtId="42" fontId="10" fillId="0" borderId="1" xfId="16" applyNumberFormat="1" applyFont="1" applyFill="1" applyBorder="1" applyAlignment="1">
      <alignment horizontal="center"/>
    </xf>
    <xf numFmtId="165" fontId="0" fillId="0" borderId="0" xfId="16" applyNumberFormat="1" applyFont="1" applyFill="1" applyAlignment="1">
      <alignment/>
    </xf>
    <xf numFmtId="165" fontId="0" fillId="0" borderId="0" xfId="16" applyNumberFormat="1" applyFont="1" applyFill="1" applyBorder="1" applyAlignment="1">
      <alignment/>
    </xf>
    <xf numFmtId="0" fontId="0" fillId="0" borderId="0" xfId="25" applyFont="1" applyFill="1" applyAlignment="1">
      <alignment/>
      <protection/>
    </xf>
    <xf numFmtId="165" fontId="4" fillId="2" borderId="0" xfId="16" applyNumberFormat="1" applyFont="1" applyFill="1" applyAlignment="1">
      <alignment/>
    </xf>
    <xf numFmtId="165" fontId="3" fillId="2" borderId="2" xfId="16" applyNumberFormat="1" applyFont="1" applyFill="1" applyBorder="1" applyAlignment="1">
      <alignment horizontal="left"/>
    </xf>
    <xf numFmtId="165" fontId="3" fillId="2" borderId="3" xfId="16" applyNumberFormat="1" applyFont="1" applyFill="1" applyBorder="1" applyAlignment="1">
      <alignment horizontal="left"/>
    </xf>
    <xf numFmtId="165" fontId="4" fillId="2" borderId="3" xfId="16" applyNumberFormat="1" applyFont="1" applyFill="1" applyBorder="1" applyAlignment="1">
      <alignment/>
    </xf>
    <xf numFmtId="165" fontId="3" fillId="2" borderId="4" xfId="16" applyNumberFormat="1" applyFont="1" applyFill="1" applyBorder="1" applyAlignment="1">
      <alignment horizontal="left"/>
    </xf>
    <xf numFmtId="0" fontId="14" fillId="2" borderId="0" xfId="25" applyFont="1" applyFill="1" applyAlignment="1">
      <alignment/>
      <protection/>
    </xf>
    <xf numFmtId="0" fontId="14" fillId="2" borderId="0" xfId="25" applyFont="1" applyFill="1" applyAlignment="1" quotePrefix="1">
      <alignment/>
      <protection/>
    </xf>
    <xf numFmtId="165" fontId="7" fillId="2" borderId="0" xfId="16" applyNumberFormat="1" applyFont="1" applyFill="1" applyAlignment="1">
      <alignment/>
    </xf>
    <xf numFmtId="0" fontId="6" fillId="2" borderId="5" xfId="25" applyFont="1" applyFill="1" applyBorder="1">
      <alignment/>
      <protection/>
    </xf>
    <xf numFmtId="165" fontId="6" fillId="2" borderId="0" xfId="16" applyNumberFormat="1" applyFont="1" applyFill="1" applyBorder="1" applyAlignment="1">
      <alignment horizontal="left"/>
    </xf>
    <xf numFmtId="165" fontId="7" fillId="2" borderId="0" xfId="16" applyNumberFormat="1" applyFont="1" applyFill="1" applyBorder="1" applyAlignment="1">
      <alignment/>
    </xf>
    <xf numFmtId="165" fontId="6" fillId="2" borderId="6" xfId="16" applyNumberFormat="1" applyFont="1" applyFill="1" applyBorder="1" applyAlignment="1">
      <alignment horizontal="left"/>
    </xf>
    <xf numFmtId="0" fontId="9" fillId="2" borderId="0" xfId="25" applyFont="1" applyFill="1" applyAlignment="1">
      <alignment/>
      <protection/>
    </xf>
    <xf numFmtId="165" fontId="8" fillId="2" borderId="5" xfId="16" applyNumberFormat="1" applyFont="1" applyFill="1" applyBorder="1" applyAlignment="1">
      <alignment horizontal="left"/>
    </xf>
    <xf numFmtId="165" fontId="7" fillId="2" borderId="0" xfId="16" applyNumberFormat="1" applyFont="1" applyFill="1" applyAlignment="1" quotePrefix="1">
      <alignment/>
    </xf>
    <xf numFmtId="165" fontId="6" fillId="2" borderId="7" xfId="16" applyNumberFormat="1" applyFont="1" applyFill="1" applyBorder="1" applyAlignment="1">
      <alignment horizontal="left"/>
    </xf>
    <xf numFmtId="165" fontId="0" fillId="0" borderId="2" xfId="16" applyNumberFormat="1" applyFont="1" applyFill="1" applyBorder="1" applyAlignment="1">
      <alignment/>
    </xf>
    <xf numFmtId="165" fontId="10" fillId="0" borderId="3" xfId="16" applyNumberFormat="1" applyFont="1" applyFill="1" applyBorder="1" applyAlignment="1">
      <alignment/>
    </xf>
    <xf numFmtId="165" fontId="0" fillId="0" borderId="4" xfId="16" applyNumberFormat="1" applyFont="1" applyFill="1" applyBorder="1" applyAlignment="1">
      <alignment/>
    </xf>
    <xf numFmtId="165" fontId="0" fillId="0" borderId="1" xfId="16" applyNumberFormat="1" applyFont="1" applyFill="1" applyBorder="1" applyAlignment="1">
      <alignment/>
    </xf>
    <xf numFmtId="165" fontId="10" fillId="0" borderId="2" xfId="16" applyNumberFormat="1" applyFont="1" applyFill="1" applyBorder="1" applyAlignment="1">
      <alignment/>
    </xf>
    <xf numFmtId="165" fontId="10" fillId="0" borderId="4" xfId="16" applyNumberFormat="1" applyFont="1" applyFill="1" applyBorder="1" applyAlignment="1">
      <alignment/>
    </xf>
    <xf numFmtId="165" fontId="10" fillId="0" borderId="1" xfId="16" applyNumberFormat="1" applyFont="1" applyFill="1" applyBorder="1" applyAlignment="1">
      <alignment horizontal="centerContinuous"/>
    </xf>
    <xf numFmtId="165" fontId="10" fillId="0" borderId="10" xfId="16" applyNumberFormat="1" applyFont="1" applyFill="1" applyBorder="1" applyAlignment="1">
      <alignment horizontal="centerContinuous"/>
    </xf>
    <xf numFmtId="165" fontId="10" fillId="0" borderId="10" xfId="16" applyNumberFormat="1" applyFont="1" applyFill="1" applyBorder="1" applyAlignment="1">
      <alignment/>
    </xf>
    <xf numFmtId="165" fontId="10" fillId="0" borderId="5" xfId="16" applyNumberFormat="1" applyFont="1" applyFill="1" applyBorder="1" applyAlignment="1">
      <alignment/>
    </xf>
    <xf numFmtId="165" fontId="10" fillId="0" borderId="0" xfId="16" applyNumberFormat="1" applyFont="1" applyFill="1" applyBorder="1" applyAlignment="1">
      <alignment/>
    </xf>
    <xf numFmtId="165" fontId="0" fillId="0" borderId="6" xfId="16" applyNumberFormat="1" applyFont="1" applyFill="1" applyBorder="1" applyAlignment="1">
      <alignment/>
    </xf>
    <xf numFmtId="165" fontId="10" fillId="0" borderId="6" xfId="16" applyNumberFormat="1" applyFont="1" applyFill="1" applyBorder="1" applyAlignment="1">
      <alignment/>
    </xf>
    <xf numFmtId="165" fontId="10" fillId="0" borderId="11" xfId="16" applyNumberFormat="1" applyFont="1" applyFill="1" applyBorder="1" applyAlignment="1">
      <alignment/>
    </xf>
    <xf numFmtId="165" fontId="10" fillId="0" borderId="11" xfId="16" applyNumberFormat="1" applyFont="1" applyFill="1" applyBorder="1" applyAlignment="1">
      <alignment horizontal="centerContinuous"/>
    </xf>
    <xf numFmtId="165" fontId="10" fillId="0" borderId="5" xfId="16" applyNumberFormat="1" applyFont="1" applyFill="1" applyBorder="1" applyAlignment="1">
      <alignment horizontal="center"/>
    </xf>
    <xf numFmtId="165" fontId="10" fillId="0" borderId="0" xfId="16" applyNumberFormat="1" applyFont="1" applyFill="1" applyBorder="1" applyAlignment="1">
      <alignment horizontal="center"/>
    </xf>
    <xf numFmtId="165" fontId="10" fillId="0" borderId="6" xfId="16" applyNumberFormat="1" applyFont="1" applyFill="1" applyBorder="1" applyAlignment="1">
      <alignment horizontal="center"/>
    </xf>
    <xf numFmtId="165" fontId="10" fillId="0" borderId="7" xfId="16" applyNumberFormat="1" applyFont="1" applyFill="1" applyBorder="1" applyAlignment="1">
      <alignment horizontal="centerContinuous"/>
    </xf>
    <xf numFmtId="165" fontId="10" fillId="0" borderId="8" xfId="16" applyNumberFormat="1" applyFont="1" applyFill="1" applyBorder="1" applyAlignment="1">
      <alignment horizontal="centerContinuous"/>
    </xf>
    <xf numFmtId="165" fontId="10" fillId="0" borderId="9" xfId="16" applyNumberFormat="1" applyFont="1" applyFill="1" applyBorder="1" applyAlignment="1">
      <alignment horizontal="centerContinuous"/>
    </xf>
    <xf numFmtId="165" fontId="5" fillId="0" borderId="0" xfId="16" applyNumberFormat="1" applyFont="1" applyFill="1" applyAlignment="1">
      <alignment/>
    </xf>
    <xf numFmtId="165" fontId="10" fillId="0" borderId="13" xfId="16" applyNumberFormat="1" applyFont="1" applyFill="1" applyBorder="1" applyAlignment="1">
      <alignment horizontal="left"/>
    </xf>
    <xf numFmtId="165" fontId="10" fillId="0" borderId="14" xfId="16" applyNumberFormat="1" applyFont="1" applyFill="1" applyBorder="1" applyAlignment="1">
      <alignment horizontal="left"/>
    </xf>
    <xf numFmtId="165" fontId="10" fillId="0" borderId="15" xfId="16" applyNumberFormat="1" applyFont="1" applyFill="1" applyBorder="1" applyAlignment="1">
      <alignment horizontal="left"/>
    </xf>
    <xf numFmtId="165" fontId="0" fillId="0" borderId="14" xfId="16" applyNumberFormat="1" applyFont="1" applyFill="1" applyBorder="1" applyAlignment="1">
      <alignment/>
    </xf>
    <xf numFmtId="165" fontId="0" fillId="0" borderId="13" xfId="16" applyNumberFormat="1" applyFont="1" applyFill="1" applyBorder="1" applyAlignment="1">
      <alignment/>
    </xf>
    <xf numFmtId="165" fontId="0" fillId="0" borderId="15" xfId="16" applyNumberFormat="1" applyFont="1" applyFill="1" applyBorder="1" applyAlignment="1">
      <alignment/>
    </xf>
    <xf numFmtId="42" fontId="0" fillId="0" borderId="1" xfId="16" applyNumberFormat="1" applyFont="1" applyFill="1" applyBorder="1" applyAlignment="1">
      <alignment/>
    </xf>
    <xf numFmtId="41" fontId="0" fillId="0" borderId="1" xfId="16" applyNumberFormat="1" applyFont="1" applyFill="1" applyBorder="1" applyAlignment="1">
      <alignment/>
    </xf>
    <xf numFmtId="165" fontId="15" fillId="0" borderId="0" xfId="16" applyNumberFormat="1" applyFont="1" applyFill="1" applyAlignment="1">
      <alignment/>
    </xf>
    <xf numFmtId="165" fontId="10" fillId="0" borderId="13" xfId="16" applyNumberFormat="1" applyFont="1" applyFill="1" applyBorder="1" applyAlignment="1">
      <alignment/>
    </xf>
    <xf numFmtId="165" fontId="10" fillId="0" borderId="14" xfId="16" applyNumberFormat="1" applyFont="1" applyFill="1" applyBorder="1" applyAlignment="1">
      <alignment/>
    </xf>
    <xf numFmtId="165" fontId="10" fillId="0" borderId="15" xfId="16" applyNumberFormat="1" applyFont="1" applyFill="1" applyBorder="1" applyAlignment="1">
      <alignment/>
    </xf>
    <xf numFmtId="41" fontId="10" fillId="0" borderId="1" xfId="16" applyNumberFormat="1" applyFont="1" applyFill="1" applyBorder="1" applyAlignment="1">
      <alignment/>
    </xf>
    <xf numFmtId="165" fontId="1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0" fillId="0" borderId="0" xfId="25" applyNumberFormat="1" applyFont="1" applyFill="1" applyAlignment="1">
      <alignment/>
      <protection/>
    </xf>
    <xf numFmtId="0" fontId="10" fillId="0" borderId="0" xfId="25" applyFont="1" applyFill="1" applyAlignment="1">
      <alignment/>
      <protection/>
    </xf>
    <xf numFmtId="165" fontId="0" fillId="0" borderId="3" xfId="16" applyNumberFormat="1" applyFont="1" applyFill="1" applyBorder="1" applyAlignment="1">
      <alignment/>
    </xf>
    <xf numFmtId="165" fontId="5" fillId="0" borderId="0" xfId="16" applyNumberFormat="1" applyFont="1" applyFill="1" applyBorder="1" applyAlignment="1">
      <alignment/>
    </xf>
    <xf numFmtId="165" fontId="15" fillId="0" borderId="14" xfId="16" applyNumberFormat="1" applyFont="1" applyFill="1" applyBorder="1" applyAlignment="1">
      <alignment/>
    </xf>
    <xf numFmtId="0" fontId="5" fillId="0" borderId="0" xfId="25" applyFont="1" applyFill="1" applyAlignment="1">
      <alignment/>
      <protection/>
    </xf>
    <xf numFmtId="42" fontId="10" fillId="0" borderId="1" xfId="16" applyNumberFormat="1" applyFont="1" applyFill="1" applyBorder="1" applyAlignment="1">
      <alignment/>
    </xf>
    <xf numFmtId="0" fontId="0" fillId="0" borderId="0" xfId="25" applyFont="1" applyFill="1">
      <alignment/>
      <protection/>
    </xf>
    <xf numFmtId="165" fontId="16" fillId="0" borderId="0" xfId="16" applyNumberFormat="1" applyFont="1" applyFill="1" applyAlignment="1">
      <alignment/>
    </xf>
    <xf numFmtId="165" fontId="16" fillId="0" borderId="0" xfId="16" applyNumberFormat="1" applyFont="1" applyFill="1" applyBorder="1" applyAlignment="1">
      <alignment/>
    </xf>
    <xf numFmtId="0" fontId="16" fillId="0" borderId="0" xfId="22" applyFont="1" applyFill="1" applyAlignment="1">
      <alignment/>
      <protection/>
    </xf>
    <xf numFmtId="165" fontId="7" fillId="0" borderId="0" xfId="16" applyNumberFormat="1" applyFont="1" applyFill="1" applyAlignment="1">
      <alignment/>
    </xf>
    <xf numFmtId="165" fontId="6" fillId="2" borderId="3" xfId="16" applyNumberFormat="1" applyFont="1" applyFill="1" applyBorder="1" applyAlignment="1">
      <alignment horizontal="left"/>
    </xf>
    <xf numFmtId="165" fontId="6" fillId="2" borderId="4" xfId="16" applyNumberFormat="1" applyFont="1" applyFill="1" applyBorder="1" applyAlignment="1">
      <alignment horizontal="left"/>
    </xf>
    <xf numFmtId="0" fontId="9" fillId="0" borderId="0" xfId="22" applyFont="1" applyFill="1" applyAlignment="1">
      <alignment/>
      <protection/>
    </xf>
    <xf numFmtId="165" fontId="6" fillId="2" borderId="5" xfId="16" applyNumberFormat="1" applyFont="1" applyFill="1" applyBorder="1" applyAlignment="1">
      <alignment horizontal="left"/>
    </xf>
    <xf numFmtId="165" fontId="7" fillId="0" borderId="0" xfId="16" applyNumberFormat="1" applyFont="1" applyFill="1" applyAlignment="1" quotePrefix="1">
      <alignment/>
    </xf>
    <xf numFmtId="165" fontId="9" fillId="2" borderId="5" xfId="16" applyNumberFormat="1" applyFont="1" applyFill="1" applyBorder="1" applyAlignment="1">
      <alignment/>
    </xf>
    <xf numFmtId="165" fontId="6" fillId="2" borderId="0" xfId="16" applyNumberFormat="1" applyFont="1" applyFill="1" applyBorder="1" applyAlignment="1">
      <alignment/>
    </xf>
    <xf numFmtId="165" fontId="6" fillId="2" borderId="6" xfId="16" applyNumberFormat="1" applyFont="1" applyFill="1" applyBorder="1" applyAlignment="1">
      <alignment horizontal="centerContinuous"/>
    </xf>
    <xf numFmtId="165" fontId="10" fillId="0" borderId="2" xfId="16" applyNumberFormat="1" applyFont="1" applyFill="1" applyBorder="1" applyAlignment="1">
      <alignment horizontal="center"/>
    </xf>
    <xf numFmtId="165" fontId="10" fillId="0" borderId="3" xfId="16" applyNumberFormat="1" applyFont="1" applyFill="1" applyBorder="1" applyAlignment="1">
      <alignment horizontal="center"/>
    </xf>
    <xf numFmtId="165" fontId="10" fillId="0" borderId="4" xfId="16" applyNumberFormat="1" applyFont="1" applyFill="1" applyBorder="1" applyAlignment="1">
      <alignment horizontal="center"/>
    </xf>
    <xf numFmtId="165" fontId="10" fillId="0" borderId="13" xfId="16" applyNumberFormat="1" applyFont="1" applyFill="1" applyBorder="1" applyAlignment="1">
      <alignment horizontal="centerContinuous"/>
    </xf>
    <xf numFmtId="165" fontId="10" fillId="0" borderId="14" xfId="16" applyNumberFormat="1" applyFont="1" applyFill="1" applyBorder="1" applyAlignment="1">
      <alignment horizontal="centerContinuous"/>
    </xf>
    <xf numFmtId="165" fontId="10" fillId="0" borderId="15" xfId="16" applyNumberFormat="1" applyFont="1" applyFill="1" applyBorder="1" applyAlignment="1">
      <alignment horizontal="centerContinuous"/>
    </xf>
    <xf numFmtId="0" fontId="0" fillId="0" borderId="0" xfId="22" applyFont="1" applyFill="1" applyAlignment="1">
      <alignment/>
      <protection/>
    </xf>
    <xf numFmtId="165" fontId="0" fillId="0" borderId="0" xfId="16" applyNumberFormat="1" applyFont="1" applyFill="1" applyAlignment="1">
      <alignment wrapText="1"/>
    </xf>
    <xf numFmtId="165" fontId="10" fillId="0" borderId="7" xfId="16" applyNumberFormat="1" applyFont="1" applyFill="1" applyBorder="1" applyAlignment="1">
      <alignment horizontal="centerContinuous" wrapText="1"/>
    </xf>
    <xf numFmtId="165" fontId="10" fillId="0" borderId="8" xfId="16" applyNumberFormat="1" applyFont="1" applyFill="1" applyBorder="1" applyAlignment="1">
      <alignment horizontal="centerContinuous" wrapText="1"/>
    </xf>
    <xf numFmtId="165" fontId="10" fillId="0" borderId="9" xfId="16" applyNumberFormat="1" applyFont="1" applyFill="1" applyBorder="1" applyAlignment="1">
      <alignment horizontal="centerContinuous" wrapText="1"/>
    </xf>
    <xf numFmtId="165" fontId="10" fillId="0" borderId="1" xfId="16" applyNumberFormat="1" applyFont="1" applyFill="1" applyBorder="1" applyAlignment="1">
      <alignment horizontal="center" wrapText="1"/>
    </xf>
    <xf numFmtId="165" fontId="10" fillId="0" borderId="12" xfId="16" applyNumberFormat="1" applyFont="1" applyFill="1" applyBorder="1" applyAlignment="1">
      <alignment horizontal="center" wrapText="1"/>
    </xf>
    <xf numFmtId="0" fontId="0" fillId="0" borderId="0" xfId="22" applyFont="1" applyFill="1" applyAlignment="1">
      <alignment wrapText="1"/>
      <protection/>
    </xf>
    <xf numFmtId="0" fontId="0" fillId="0" borderId="0" xfId="22" applyFont="1" applyFill="1" applyBorder="1" applyAlignment="1">
      <alignment/>
      <protection/>
    </xf>
    <xf numFmtId="0" fontId="0" fillId="0" borderId="14" xfId="22" applyFont="1" applyFill="1" applyBorder="1" applyAlignment="1">
      <alignment/>
      <protection/>
    </xf>
    <xf numFmtId="165" fontId="5" fillId="0" borderId="13" xfId="16" applyNumberFormat="1" applyFont="1" applyFill="1" applyBorder="1" applyAlignment="1">
      <alignment/>
    </xf>
    <xf numFmtId="165" fontId="5" fillId="0" borderId="14" xfId="16" applyNumberFormat="1" applyFont="1" applyFill="1" applyBorder="1" applyAlignment="1">
      <alignment/>
    </xf>
    <xf numFmtId="165" fontId="15" fillId="0" borderId="13" xfId="16" applyNumberFormat="1" applyFont="1" applyFill="1" applyBorder="1" applyAlignment="1">
      <alignment/>
    </xf>
    <xf numFmtId="0" fontId="10" fillId="0" borderId="0" xfId="22" applyFont="1" applyFill="1" applyBorder="1" applyAlignment="1">
      <alignment/>
      <protection/>
    </xf>
    <xf numFmtId="0" fontId="10" fillId="0" borderId="14" xfId="22" applyFont="1" applyFill="1" applyBorder="1" applyAlignment="1">
      <alignment/>
      <protection/>
    </xf>
    <xf numFmtId="165" fontId="0" fillId="0" borderId="8" xfId="16" applyNumberFormat="1" applyFont="1" applyFill="1" applyBorder="1" applyAlignment="1">
      <alignment/>
    </xf>
    <xf numFmtId="0" fontId="10" fillId="0" borderId="0" xfId="22" applyFont="1" applyFill="1" applyAlignment="1">
      <alignment/>
      <protection/>
    </xf>
    <xf numFmtId="0" fontId="5" fillId="0" borderId="0" xfId="22" applyFont="1" applyFill="1" applyAlignment="1">
      <alignment/>
      <protection/>
    </xf>
    <xf numFmtId="0" fontId="18" fillId="0" borderId="0" xfId="23" applyFont="1" applyFill="1">
      <alignment/>
      <protection/>
    </xf>
    <xf numFmtId="39" fontId="18" fillId="0" borderId="0" xfId="23" applyNumberFormat="1" applyFont="1" applyFill="1">
      <alignment/>
      <protection/>
    </xf>
    <xf numFmtId="0" fontId="5" fillId="0" borderId="0" xfId="23" applyFont="1" applyFill="1">
      <alignment/>
      <protection/>
    </xf>
    <xf numFmtId="40" fontId="3" fillId="2" borderId="2" xfId="23" applyNumberFormat="1" applyFont="1" applyFill="1" applyBorder="1">
      <alignment/>
      <protection/>
    </xf>
    <xf numFmtId="0" fontId="7" fillId="2" borderId="3" xfId="23" applyFont="1" applyFill="1" applyBorder="1">
      <alignment/>
      <protection/>
    </xf>
    <xf numFmtId="0" fontId="7" fillId="2" borderId="4" xfId="23" applyFont="1" applyFill="1" applyBorder="1">
      <alignment/>
      <protection/>
    </xf>
    <xf numFmtId="0" fontId="5" fillId="0" borderId="0" xfId="23" applyFont="1" applyFill="1" quotePrefix="1">
      <alignment/>
      <protection/>
    </xf>
    <xf numFmtId="40" fontId="15" fillId="0" borderId="0" xfId="23" applyNumberFormat="1" applyFont="1" applyFill="1" applyBorder="1" applyAlignment="1">
      <alignment horizontal="right"/>
      <protection/>
    </xf>
    <xf numFmtId="0" fontId="6" fillId="2" borderId="5" xfId="23" applyFont="1" applyFill="1" applyBorder="1">
      <alignment/>
      <protection/>
    </xf>
    <xf numFmtId="39" fontId="7" fillId="2" borderId="0" xfId="23" applyNumberFormat="1" applyFont="1" applyFill="1" applyBorder="1">
      <alignment/>
      <protection/>
    </xf>
    <xf numFmtId="39" fontId="6" fillId="2" borderId="0" xfId="23" applyNumberFormat="1" applyFont="1" applyFill="1" applyBorder="1" applyAlignment="1">
      <alignment horizontal="center"/>
      <protection/>
    </xf>
    <xf numFmtId="0" fontId="7" fillId="2" borderId="6" xfId="23" applyFont="1" applyFill="1" applyBorder="1">
      <alignment/>
      <protection/>
    </xf>
    <xf numFmtId="171" fontId="5" fillId="0" borderId="0" xfId="23" applyNumberFormat="1" applyFont="1" applyFill="1" applyBorder="1">
      <alignment/>
      <protection/>
    </xf>
    <xf numFmtId="0" fontId="8" fillId="2" borderId="5" xfId="23" applyFont="1" applyFill="1" applyBorder="1">
      <alignment/>
      <protection/>
    </xf>
    <xf numFmtId="39" fontId="19" fillId="2" borderId="0" xfId="23" applyNumberFormat="1" applyFont="1" applyFill="1" applyBorder="1">
      <alignment/>
      <protection/>
    </xf>
    <xf numFmtId="39" fontId="20" fillId="2" borderId="0" xfId="23" applyNumberFormat="1" applyFont="1" applyFill="1" applyBorder="1" applyAlignment="1">
      <alignment horizontal="center"/>
      <protection/>
    </xf>
    <xf numFmtId="0" fontId="19" fillId="2" borderId="6" xfId="23" applyFont="1" applyFill="1" applyBorder="1">
      <alignment/>
      <protection/>
    </xf>
    <xf numFmtId="0" fontId="18" fillId="0" borderId="0" xfId="23" applyFont="1" applyFill="1" quotePrefix="1">
      <alignment/>
      <protection/>
    </xf>
    <xf numFmtId="19" fontId="18" fillId="0" borderId="0" xfId="23" applyNumberFormat="1" applyFont="1" applyFill="1" applyBorder="1">
      <alignment/>
      <protection/>
    </xf>
    <xf numFmtId="0" fontId="8" fillId="2" borderId="7" xfId="23" applyFont="1" applyFill="1" applyBorder="1">
      <alignment/>
      <protection/>
    </xf>
    <xf numFmtId="39" fontId="19" fillId="2" borderId="8" xfId="23" applyNumberFormat="1" applyFont="1" applyFill="1" applyBorder="1">
      <alignment/>
      <protection/>
    </xf>
    <xf numFmtId="39" fontId="20" fillId="2" borderId="8" xfId="23" applyNumberFormat="1" applyFont="1" applyFill="1" applyBorder="1" applyAlignment="1">
      <alignment horizontal="center"/>
      <protection/>
    </xf>
    <xf numFmtId="39" fontId="19" fillId="2" borderId="9" xfId="23" applyNumberFormat="1" applyFont="1" applyFill="1" applyBorder="1">
      <alignment/>
      <protection/>
    </xf>
    <xf numFmtId="19" fontId="18" fillId="0" borderId="0" xfId="23" applyNumberFormat="1" applyFont="1" applyFill="1">
      <alignment/>
      <protection/>
    </xf>
    <xf numFmtId="0" fontId="0" fillId="0" borderId="1" xfId="23" applyFont="1" applyFill="1" applyBorder="1">
      <alignment/>
      <protection/>
    </xf>
    <xf numFmtId="39" fontId="10" fillId="0" borderId="15" xfId="23" applyNumberFormat="1" applyFont="1" applyFill="1" applyBorder="1" applyAlignment="1">
      <alignment horizontal="center"/>
      <protection/>
    </xf>
    <xf numFmtId="39" fontId="10" fillId="0" borderId="1" xfId="23" applyNumberFormat="1" applyFont="1" applyFill="1" applyBorder="1" applyAlignment="1">
      <alignment horizontal="center"/>
      <protection/>
    </xf>
    <xf numFmtId="39" fontId="10" fillId="0" borderId="1" xfId="23" applyNumberFormat="1" applyFont="1" applyFill="1" applyBorder="1" applyAlignment="1">
      <alignment horizontal="center" wrapText="1"/>
      <protection/>
    </xf>
    <xf numFmtId="39" fontId="10" fillId="0" borderId="15" xfId="23" applyNumberFormat="1" applyFont="1" applyFill="1" applyBorder="1" applyAlignment="1">
      <alignment horizontal="center" vertical="top"/>
      <protection/>
    </xf>
    <xf numFmtId="39" fontId="10" fillId="0" borderId="1" xfId="23" applyNumberFormat="1" applyFont="1" applyFill="1" applyBorder="1" applyAlignment="1">
      <alignment horizontal="center" vertical="top"/>
      <protection/>
    </xf>
    <xf numFmtId="0" fontId="10" fillId="0" borderId="1" xfId="23" applyFont="1" applyFill="1" applyBorder="1">
      <alignment/>
      <protection/>
    </xf>
    <xf numFmtId="39" fontId="0" fillId="0" borderId="15" xfId="23" applyNumberFormat="1" applyFont="1" applyFill="1" applyBorder="1" applyAlignment="1">
      <alignment horizontal="center" vertical="top"/>
      <protection/>
    </xf>
    <xf numFmtId="39" fontId="0" fillId="0" borderId="1" xfId="23" applyNumberFormat="1" applyFont="1" applyFill="1" applyBorder="1" applyAlignment="1">
      <alignment horizontal="center" vertical="top"/>
      <protection/>
    </xf>
    <xf numFmtId="39" fontId="0" fillId="0" borderId="1" xfId="23" applyNumberFormat="1" applyFont="1" applyFill="1" applyBorder="1" applyAlignment="1">
      <alignment horizontal="center" wrapText="1"/>
      <protection/>
    </xf>
    <xf numFmtId="39" fontId="0" fillId="0" borderId="1" xfId="23" applyNumberFormat="1" applyFont="1" applyFill="1" applyBorder="1" applyAlignment="1" quotePrefix="1">
      <alignment horizontal="center" wrapText="1"/>
      <protection/>
    </xf>
    <xf numFmtId="39" fontId="0" fillId="0" borderId="1" xfId="23" applyNumberFormat="1" applyFont="1" applyFill="1" applyBorder="1">
      <alignment/>
      <protection/>
    </xf>
    <xf numFmtId="39" fontId="0" fillId="0" borderId="15" xfId="23" applyNumberFormat="1" applyFont="1" applyFill="1" applyBorder="1">
      <alignment/>
      <protection/>
    </xf>
    <xf numFmtId="42" fontId="0" fillId="0" borderId="15" xfId="23" applyNumberFormat="1" applyFont="1" applyFill="1" applyBorder="1">
      <alignment/>
      <protection/>
    </xf>
    <xf numFmtId="42" fontId="0" fillId="0" borderId="1" xfId="23" applyNumberFormat="1" applyFont="1" applyFill="1" applyBorder="1">
      <alignment/>
      <protection/>
    </xf>
    <xf numFmtId="41" fontId="0" fillId="0" borderId="15" xfId="23" applyNumberFormat="1" applyFont="1" applyFill="1" applyBorder="1">
      <alignment/>
      <protection/>
    </xf>
    <xf numFmtId="41" fontId="0" fillId="0" borderId="1" xfId="23" applyNumberFormat="1" applyFont="1" applyFill="1" applyBorder="1">
      <alignment/>
      <protection/>
    </xf>
    <xf numFmtId="0" fontId="21" fillId="0" borderId="0" xfId="23" applyFont="1" applyFill="1">
      <alignment/>
      <protection/>
    </xf>
    <xf numFmtId="41" fontId="10" fillId="0" borderId="15" xfId="23" applyNumberFormat="1" applyFont="1" applyFill="1" applyBorder="1">
      <alignment/>
      <protection/>
    </xf>
    <xf numFmtId="41" fontId="10" fillId="0" borderId="1" xfId="23" applyNumberFormat="1" applyFont="1" applyFill="1" applyBorder="1">
      <alignment/>
      <protection/>
    </xf>
    <xf numFmtId="42" fontId="10" fillId="0" borderId="1" xfId="23" applyNumberFormat="1" applyFont="1" applyFill="1" applyBorder="1">
      <alignment/>
      <protection/>
    </xf>
    <xf numFmtId="0" fontId="0" fillId="0" borderId="0" xfId="23" applyFont="1" applyFill="1">
      <alignment/>
      <protection/>
    </xf>
    <xf numFmtId="39" fontId="0" fillId="0" borderId="0" xfId="23" applyNumberFormat="1" applyFont="1" applyFill="1">
      <alignment/>
      <protection/>
    </xf>
    <xf numFmtId="0" fontId="18" fillId="0" borderId="0" xfId="26" applyFont="1" applyFill="1">
      <alignment/>
      <protection/>
    </xf>
    <xf numFmtId="0" fontId="0" fillId="0" borderId="0" xfId="26" applyFont="1" applyFill="1" quotePrefix="1">
      <alignment/>
      <protection/>
    </xf>
    <xf numFmtId="39" fontId="0" fillId="0" borderId="0" xfId="26" applyNumberFormat="1" applyFont="1" applyFill="1">
      <alignment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>
      <alignment/>
      <protection/>
    </xf>
    <xf numFmtId="0" fontId="0" fillId="0" borderId="3" xfId="24" applyFont="1" applyFill="1" applyBorder="1">
      <alignment/>
      <protection/>
    </xf>
    <xf numFmtId="0" fontId="0" fillId="0" borderId="4" xfId="24" applyFont="1" applyFill="1" applyBorder="1">
      <alignment/>
      <protection/>
    </xf>
    <xf numFmtId="41" fontId="0" fillId="0" borderId="1" xfId="15" applyFill="1">
      <alignment horizontal="center" wrapText="1"/>
      <protection/>
    </xf>
    <xf numFmtId="0" fontId="0" fillId="0" borderId="13" xfId="24" applyFont="1" applyFill="1" applyBorder="1">
      <alignment/>
      <protection/>
    </xf>
    <xf numFmtId="0" fontId="3" fillId="2" borderId="2" xfId="24" applyFont="1" applyFill="1" applyBorder="1">
      <alignment/>
      <protection/>
    </xf>
    <xf numFmtId="0" fontId="3" fillId="2" borderId="3" xfId="24" applyFont="1" applyFill="1" applyBorder="1">
      <alignment/>
      <protection/>
    </xf>
    <xf numFmtId="41" fontId="0" fillId="2" borderId="1" xfId="15" applyFill="1">
      <alignment horizontal="center" wrapText="1"/>
      <protection/>
    </xf>
    <xf numFmtId="0" fontId="10" fillId="0" borderId="4" xfId="24" applyFont="1" applyFill="1" applyBorder="1" applyAlignment="1">
      <alignment horizontal="right"/>
      <protection/>
    </xf>
    <xf numFmtId="0" fontId="10" fillId="0" borderId="1" xfId="24" applyFont="1" applyFill="1" applyBorder="1" quotePrefix="1">
      <alignment/>
      <protection/>
    </xf>
    <xf numFmtId="0" fontId="6" fillId="2" borderId="5" xfId="24" applyFont="1" applyFill="1" applyBorder="1">
      <alignment/>
      <protection/>
    </xf>
    <xf numFmtId="0" fontId="6" fillId="2" borderId="0" xfId="24" applyFont="1" applyFill="1" applyBorder="1">
      <alignment/>
      <protection/>
    </xf>
    <xf numFmtId="172" fontId="0" fillId="0" borderId="6" xfId="24" applyNumberFormat="1" applyFont="1" applyFill="1" applyBorder="1">
      <alignment/>
      <protection/>
    </xf>
    <xf numFmtId="0" fontId="8" fillId="2" borderId="5" xfId="24" applyFont="1" applyFill="1" applyBorder="1">
      <alignment/>
      <protection/>
    </xf>
    <xf numFmtId="0" fontId="8" fillId="2" borderId="0" xfId="24" applyFont="1" applyFill="1" applyBorder="1">
      <alignment/>
      <protection/>
    </xf>
    <xf numFmtId="18" fontId="0" fillId="0" borderId="6" xfId="24" applyNumberFormat="1" applyFont="1" applyFill="1" applyBorder="1">
      <alignment/>
      <protection/>
    </xf>
    <xf numFmtId="0" fontId="0" fillId="2" borderId="7" xfId="24" applyFont="1" applyFill="1" applyBorder="1">
      <alignment/>
      <protection/>
    </xf>
    <xf numFmtId="0" fontId="8" fillId="2" borderId="8" xfId="24" applyFont="1" applyFill="1" applyBorder="1">
      <alignment/>
      <protection/>
    </xf>
    <xf numFmtId="18" fontId="0" fillId="0" borderId="9" xfId="24" applyNumberFormat="1" applyFont="1" applyFill="1" applyBorder="1">
      <alignment/>
      <protection/>
    </xf>
    <xf numFmtId="0" fontId="10" fillId="0" borderId="1" xfId="24" applyFont="1" applyFill="1" applyBorder="1">
      <alignment/>
      <protection/>
    </xf>
    <xf numFmtId="0" fontId="10" fillId="0" borderId="2" xfId="24" applyFont="1" applyFill="1" applyBorder="1">
      <alignment/>
      <protection/>
    </xf>
    <xf numFmtId="0" fontId="10" fillId="0" borderId="3" xfId="24" applyFont="1" applyFill="1" applyBorder="1">
      <alignment/>
      <protection/>
    </xf>
    <xf numFmtId="0" fontId="10" fillId="0" borderId="4" xfId="24" applyFont="1" applyFill="1" applyBorder="1">
      <alignment/>
      <protection/>
    </xf>
    <xf numFmtId="41" fontId="10" fillId="0" borderId="10" xfId="15" applyFont="1" applyFill="1" applyBorder="1">
      <alignment horizontal="center" wrapText="1"/>
      <protection/>
    </xf>
    <xf numFmtId="0" fontId="10" fillId="0" borderId="13" xfId="24" applyFont="1" applyFill="1" applyBorder="1">
      <alignment/>
      <protection/>
    </xf>
    <xf numFmtId="0" fontId="10" fillId="0" borderId="5" xfId="24" applyFont="1" applyFill="1" applyBorder="1">
      <alignment/>
      <protection/>
    </xf>
    <xf numFmtId="0" fontId="10" fillId="0" borderId="0" xfId="24" applyFont="1" applyFill="1" applyBorder="1">
      <alignment/>
      <protection/>
    </xf>
    <xf numFmtId="0" fontId="10" fillId="0" borderId="6" xfId="24" applyFont="1" applyFill="1" applyBorder="1">
      <alignment/>
      <protection/>
    </xf>
    <xf numFmtId="41" fontId="10" fillId="0" borderId="11" xfId="15" applyFont="1" applyFill="1" applyBorder="1">
      <alignment horizontal="center" wrapText="1"/>
      <protection/>
    </xf>
    <xf numFmtId="41" fontId="10" fillId="0" borderId="11" xfId="15" applyFont="1" applyFill="1" applyBorder="1" applyAlignment="1">
      <alignment horizontal="center" wrapText="1"/>
      <protection/>
    </xf>
    <xf numFmtId="0" fontId="10" fillId="0" borderId="7" xfId="24" applyFont="1" applyFill="1" applyBorder="1">
      <alignment/>
      <protection/>
    </xf>
    <xf numFmtId="0" fontId="10" fillId="0" borderId="8" xfId="24" applyFont="1" applyFill="1" applyBorder="1">
      <alignment/>
      <protection/>
    </xf>
    <xf numFmtId="0" fontId="10" fillId="0" borderId="9" xfId="24" applyFont="1" applyFill="1" applyBorder="1">
      <alignment/>
      <protection/>
    </xf>
    <xf numFmtId="0" fontId="10" fillId="0" borderId="0" xfId="24" applyFont="1" applyAlignment="1">
      <alignment horizontal="center"/>
      <protection/>
    </xf>
    <xf numFmtId="41" fontId="10" fillId="0" borderId="12" xfId="15" applyFont="1" applyFill="1" applyBorder="1">
      <alignment horizontal="center" wrapText="1"/>
      <protection/>
    </xf>
    <xf numFmtId="0" fontId="10" fillId="0" borderId="12" xfId="24" applyFont="1" applyBorder="1" applyAlignment="1">
      <alignment horizontal="center"/>
      <protection/>
    </xf>
    <xf numFmtId="0" fontId="10" fillId="0" borderId="14" xfId="24" applyFont="1" applyFill="1" applyBorder="1">
      <alignment/>
      <protection/>
    </xf>
    <xf numFmtId="0" fontId="10" fillId="0" borderId="15" xfId="24" applyFont="1" applyFill="1" applyBorder="1">
      <alignment/>
      <protection/>
    </xf>
    <xf numFmtId="41" fontId="0" fillId="0" borderId="1" xfId="15" applyFill="1" applyBorder="1">
      <alignment horizontal="center" wrapText="1"/>
      <protection/>
    </xf>
    <xf numFmtId="41" fontId="0" fillId="0" borderId="15" xfId="15" applyFill="1" applyBorder="1">
      <alignment horizontal="center" wrapText="1"/>
      <protection/>
    </xf>
    <xf numFmtId="42" fontId="0" fillId="0" borderId="1" xfId="15" applyNumberFormat="1" applyFill="1">
      <alignment horizontal="center" wrapText="1"/>
      <protection/>
    </xf>
    <xf numFmtId="0" fontId="0" fillId="0" borderId="14" xfId="24" applyFont="1" applyFill="1" applyBorder="1">
      <alignment/>
      <protection/>
    </xf>
    <xf numFmtId="0" fontId="0" fillId="0" borderId="15" xfId="24" applyFont="1" applyFill="1" applyBorder="1">
      <alignment/>
      <protection/>
    </xf>
    <xf numFmtId="0" fontId="10" fillId="0" borderId="14" xfId="24" applyFont="1" applyFill="1" applyBorder="1" applyAlignment="1">
      <alignment horizontal="left"/>
      <protection/>
    </xf>
    <xf numFmtId="0" fontId="10" fillId="0" borderId="15" xfId="24" applyFont="1" applyFill="1" applyBorder="1" applyAlignment="1">
      <alignment horizontal="left"/>
      <protection/>
    </xf>
    <xf numFmtId="41" fontId="10" fillId="0" borderId="1" xfId="15" applyFont="1" applyFill="1" applyBorder="1">
      <alignment horizontal="center" wrapText="1"/>
      <protection/>
    </xf>
    <xf numFmtId="41" fontId="10" fillId="0" borderId="15" xfId="15" applyFont="1" applyFill="1" applyBorder="1">
      <alignment horizontal="center" wrapText="1"/>
      <protection/>
    </xf>
    <xf numFmtId="41" fontId="10" fillId="0" borderId="1" xfId="15" applyFont="1" applyFill="1">
      <alignment horizontal="center" wrapText="1"/>
      <protection/>
    </xf>
    <xf numFmtId="42" fontId="10" fillId="0" borderId="1" xfId="15" applyNumberFormat="1" applyFont="1" applyFill="1" applyBorder="1">
      <alignment horizontal="center" wrapText="1"/>
      <protection/>
    </xf>
    <xf numFmtId="42" fontId="10" fillId="0" borderId="15" xfId="15" applyNumberFormat="1" applyFont="1" applyFill="1" applyBorder="1">
      <alignment horizontal="center" wrapText="1"/>
      <protection/>
    </xf>
    <xf numFmtId="42" fontId="10" fillId="0" borderId="1" xfId="15" applyNumberFormat="1" applyFont="1" applyFill="1">
      <alignment horizontal="center" wrapText="1"/>
      <protection/>
    </xf>
    <xf numFmtId="0" fontId="0" fillId="0" borderId="14" xfId="24" applyFont="1" applyFill="1" applyBorder="1" applyAlignment="1">
      <alignment horizontal="right"/>
      <protection/>
    </xf>
    <xf numFmtId="0" fontId="0" fillId="0" borderId="15" xfId="24" applyFont="1" applyFill="1" applyBorder="1" applyAlignment="1">
      <alignment horizontal="right"/>
      <protection/>
    </xf>
    <xf numFmtId="0" fontId="10" fillId="0" borderId="14" xfId="24" applyFont="1" applyFill="1" applyBorder="1" applyAlignment="1">
      <alignment/>
      <protection/>
    </xf>
    <xf numFmtId="0" fontId="10" fillId="0" borderId="15" xfId="24" applyFont="1" applyFill="1" applyBorder="1" applyAlignment="1">
      <alignment/>
      <protection/>
    </xf>
    <xf numFmtId="0" fontId="10" fillId="0" borderId="13" xfId="24" applyFont="1" applyFill="1" applyBorder="1" applyAlignment="1">
      <alignment horizontal="left"/>
      <protection/>
    </xf>
    <xf numFmtId="0" fontId="1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" xfId="0" applyFill="1" applyBorder="1" applyAlignment="1">
      <alignment/>
    </xf>
    <xf numFmtId="0" fontId="15" fillId="0" borderId="13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/>
    </xf>
    <xf numFmtId="0" fontId="6" fillId="2" borderId="1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0" fontId="10" fillId="0" borderId="1" xfId="0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 quotePrefix="1">
      <alignment/>
    </xf>
    <xf numFmtId="0" fontId="22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0" fillId="0" borderId="4" xfId="0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22" fillId="0" borderId="7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 horizontal="center"/>
    </xf>
    <xf numFmtId="41" fontId="10" fillId="0" borderId="12" xfId="15" applyFont="1" applyFill="1" applyBorder="1" applyAlignment="1">
      <alignment horizontal="center" wrapText="1"/>
      <protection/>
    </xf>
    <xf numFmtId="0" fontId="10" fillId="0" borderId="1" xfId="0" applyNumberFormat="1" applyFont="1" applyFill="1" applyBorder="1" applyAlignment="1">
      <alignment/>
    </xf>
    <xf numFmtId="0" fontId="22" fillId="0" borderId="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5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165" fontId="2" fillId="0" borderId="0" xfId="16" applyNumberFormat="1" applyFont="1" applyFill="1" applyAlignment="1">
      <alignment/>
    </xf>
    <xf numFmtId="165" fontId="3" fillId="2" borderId="5" xfId="16" applyNumberFormat="1" applyFont="1" applyFill="1" applyBorder="1" applyAlignment="1">
      <alignment/>
    </xf>
    <xf numFmtId="165" fontId="3" fillId="2" borderId="0" xfId="16" applyNumberFormat="1" applyFont="1" applyFill="1" applyAlignment="1">
      <alignment/>
    </xf>
    <xf numFmtId="165" fontId="3" fillId="2" borderId="0" xfId="16" applyNumberFormat="1" applyFont="1" applyFill="1" applyBorder="1" applyAlignment="1">
      <alignment/>
    </xf>
    <xf numFmtId="165" fontId="5" fillId="0" borderId="0" xfId="16" applyNumberFormat="1" applyFont="1" applyFill="1" applyAlignment="1">
      <alignment/>
    </xf>
    <xf numFmtId="165" fontId="6" fillId="2" borderId="0" xfId="16" applyNumberFormat="1" applyFont="1" applyFill="1" applyAlignment="1">
      <alignment/>
    </xf>
    <xf numFmtId="0" fontId="8" fillId="2" borderId="0" xfId="0" applyFont="1" applyFill="1" applyAlignment="1">
      <alignment horizontal="left"/>
    </xf>
    <xf numFmtId="165" fontId="10" fillId="0" borderId="12" xfId="16" applyNumberFormat="1" applyFont="1" applyFill="1" applyBorder="1" applyAlignment="1" quotePrefix="1">
      <alignment horizontal="center"/>
    </xf>
    <xf numFmtId="37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43" fontId="0" fillId="0" borderId="0" xfId="16" applyNumberFormat="1" applyFont="1" applyFill="1" applyAlignment="1">
      <alignment/>
    </xf>
    <xf numFmtId="43" fontId="0" fillId="0" borderId="0" xfId="16" applyNumberFormat="1" applyFont="1" applyFill="1" applyBorder="1" applyAlignment="1">
      <alignment/>
    </xf>
    <xf numFmtId="0" fontId="3" fillId="2" borderId="16" xfId="0" applyFont="1" applyFill="1" applyBorder="1" applyAlignment="1" applyProtection="1">
      <alignment/>
      <protection/>
    </xf>
    <xf numFmtId="0" fontId="8" fillId="2" borderId="17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0" borderId="0" xfId="0" applyFont="1" applyAlignment="1">
      <alignment/>
    </xf>
    <xf numFmtId="0" fontId="6" fillId="2" borderId="19" xfId="0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0" fillId="0" borderId="0" xfId="0" applyFont="1" applyAlignment="1">
      <alignment/>
    </xf>
    <xf numFmtId="0" fontId="8" fillId="2" borderId="19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9" fillId="2" borderId="23" xfId="0" applyFont="1" applyFill="1" applyBorder="1" applyAlignment="1">
      <alignment/>
    </xf>
    <xf numFmtId="0" fontId="23" fillId="0" borderId="16" xfId="0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3" fillId="0" borderId="19" xfId="0" applyNumberFormat="1" applyFont="1" applyFill="1" applyBorder="1" applyAlignment="1" applyProtection="1" quotePrefix="1">
      <alignment horizontal="center"/>
      <protection/>
    </xf>
    <xf numFmtId="175" fontId="23" fillId="0" borderId="25" xfId="0" applyNumberFormat="1" applyFont="1" applyFill="1" applyBorder="1" applyAlignment="1" applyProtection="1" quotePrefix="1">
      <alignment horizontal="center"/>
      <protection/>
    </xf>
    <xf numFmtId="0" fontId="1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8" xfId="0" applyFont="1" applyBorder="1" applyAlignment="1">
      <alignment/>
    </xf>
    <xf numFmtId="43" fontId="0" fillId="0" borderId="27" xfId="16" applyFont="1" applyBorder="1" applyAlignment="1" applyProtection="1">
      <alignment/>
      <protection/>
    </xf>
    <xf numFmtId="43" fontId="0" fillId="0" borderId="27" xfId="16" applyFont="1" applyFill="1" applyBorder="1" applyAlignment="1" applyProtection="1">
      <alignment/>
      <protection/>
    </xf>
    <xf numFmtId="42" fontId="0" fillId="0" borderId="27" xfId="16" applyNumberFormat="1" applyFont="1" applyBorder="1" applyAlignment="1" applyProtection="1">
      <alignment/>
      <protection/>
    </xf>
    <xf numFmtId="42" fontId="0" fillId="0" borderId="27" xfId="16" applyNumberFormat="1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41" fontId="0" fillId="0" borderId="27" xfId="16" applyNumberFormat="1" applyFont="1" applyBorder="1" applyAlignment="1" applyProtection="1">
      <alignment/>
      <protection/>
    </xf>
    <xf numFmtId="41" fontId="0" fillId="0" borderId="27" xfId="16" applyNumberFormat="1" applyFont="1" applyFill="1" applyBorder="1" applyAlignment="1" applyProtection="1">
      <alignment/>
      <protection/>
    </xf>
    <xf numFmtId="0" fontId="24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1" fontId="0" fillId="0" borderId="27" xfId="0" applyNumberFormat="1" applyFont="1" applyFill="1" applyBorder="1" applyAlignment="1" applyProtection="1">
      <alignment/>
      <protection/>
    </xf>
    <xf numFmtId="43" fontId="5" fillId="0" borderId="0" xfId="16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43" fontId="1" fillId="0" borderId="0" xfId="16" applyFont="1" applyAlignment="1">
      <alignment/>
    </xf>
    <xf numFmtId="0" fontId="1" fillId="0" borderId="0" xfId="0" applyFont="1" applyFill="1" applyAlignment="1" applyProtection="1">
      <alignment horizontal="right"/>
      <protection/>
    </xf>
    <xf numFmtId="43" fontId="1" fillId="0" borderId="0" xfId="16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43" fontId="1" fillId="0" borderId="0" xfId="0" applyNumberFormat="1" applyFont="1" applyBorder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/>
    </xf>
    <xf numFmtId="43" fontId="5" fillId="0" borderId="0" xfId="16" applyFont="1" applyAlignment="1">
      <alignment/>
    </xf>
    <xf numFmtId="0" fontId="25" fillId="0" borderId="0" xfId="0" applyFont="1" applyFill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/>
    </xf>
  </cellXfs>
  <cellStyles count="14">
    <cellStyle name="Normal" xfId="0"/>
    <cellStyle name="C00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GASB06_X" xfId="22"/>
    <cellStyle name="Normal_GASB09_X" xfId="23"/>
    <cellStyle name="Normal_GASB10_X" xfId="24"/>
    <cellStyle name="Normal_GASBIS_X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Reporting%20and%20Taxation\Detailed%20Financial%20Reports\2006\GASB09_CUR_FUNDS_EXP_BY_OBJECT\GASB09_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Reporting%20and%20Taxation\Detailed%20Financial%20Reports\2006\ASSET_Roll%20Forwards%2006-30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hlmeyerR\Local%20Settings\Temporary%20Internet%20Files\OLK46\ROLLA-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Reporting%20and%20Taxation\Detailed%20Financial%20Reports\2006\FY%2006%20Bonds%20%20NP%20%20Cap%20Le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xp_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SYS"/>
      <sheetName val="UWIDE"/>
      <sheetName val="UOEXT"/>
      <sheetName val="STLOU"/>
      <sheetName val="KCITY"/>
      <sheetName val="HOSPT"/>
      <sheetName val="COLUM"/>
      <sheetName val="Cosolidated"/>
    </sheetNames>
    <sheetDataSet>
      <sheetData sheetId="0">
        <row r="9">
          <cell r="F9">
            <v>19513091.3</v>
          </cell>
          <cell r="G9">
            <v>2070013.45</v>
          </cell>
          <cell r="H9">
            <v>0</v>
          </cell>
        </row>
        <row r="10">
          <cell r="F10">
            <v>1546767.41</v>
          </cell>
          <cell r="G10">
            <v>0</v>
          </cell>
          <cell r="H10">
            <v>0</v>
          </cell>
        </row>
        <row r="11">
          <cell r="F11">
            <v>371550.35</v>
          </cell>
          <cell r="G11">
            <v>0</v>
          </cell>
          <cell r="H11">
            <v>0</v>
          </cell>
        </row>
        <row r="12">
          <cell r="F12">
            <v>50005268.29</v>
          </cell>
          <cell r="G12">
            <v>8033704.44</v>
          </cell>
          <cell r="H12">
            <v>-95693</v>
          </cell>
        </row>
        <row r="13">
          <cell r="F13">
            <v>0</v>
          </cell>
          <cell r="G13">
            <v>0</v>
          </cell>
          <cell r="H13">
            <v>0</v>
          </cell>
        </row>
        <row r="14">
          <cell r="F14">
            <v>7361</v>
          </cell>
          <cell r="G14">
            <v>0</v>
          </cell>
          <cell r="H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</row>
        <row r="16">
          <cell r="F16">
            <v>1816203.7</v>
          </cell>
          <cell r="G16">
            <v>-1816203.7</v>
          </cell>
          <cell r="H16">
            <v>0</v>
          </cell>
        </row>
        <row r="21">
          <cell r="F21">
            <v>10835697.61</v>
          </cell>
          <cell r="G21">
            <v>540619.794</v>
          </cell>
          <cell r="H21">
            <v>0</v>
          </cell>
        </row>
        <row r="22">
          <cell r="F22">
            <v>320010.9</v>
          </cell>
          <cell r="G22">
            <v>17179.8204</v>
          </cell>
          <cell r="H22">
            <v>0</v>
          </cell>
        </row>
        <row r="23">
          <cell r="F23">
            <v>20439775.44</v>
          </cell>
          <cell r="G23">
            <v>5666301.7084</v>
          </cell>
          <cell r="H23">
            <v>-87843.52</v>
          </cell>
        </row>
      </sheetData>
      <sheetData sheetId="1">
        <row r="9">
          <cell r="F9">
            <v>0</v>
          </cell>
          <cell r="G9">
            <v>0</v>
          </cell>
          <cell r="H9">
            <v>0</v>
          </cell>
        </row>
        <row r="10">
          <cell r="F10">
            <v>0</v>
          </cell>
          <cell r="G10">
            <v>0</v>
          </cell>
          <cell r="H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</row>
        <row r="12">
          <cell r="F12">
            <v>491087.81</v>
          </cell>
          <cell r="G12">
            <v>0</v>
          </cell>
          <cell r="H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</row>
        <row r="21">
          <cell r="F21">
            <v>0</v>
          </cell>
          <cell r="G21">
            <v>0</v>
          </cell>
          <cell r="H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</row>
        <row r="23">
          <cell r="F23">
            <v>233865.77</v>
          </cell>
          <cell r="G23">
            <v>100230.1693</v>
          </cell>
          <cell r="H23">
            <v>0</v>
          </cell>
        </row>
      </sheetData>
      <sheetData sheetId="2">
        <row r="9">
          <cell r="F9">
            <v>0</v>
          </cell>
          <cell r="G9">
            <v>0</v>
          </cell>
          <cell r="H9">
            <v>0</v>
          </cell>
        </row>
        <row r="10">
          <cell r="F10">
            <v>0</v>
          </cell>
          <cell r="G10">
            <v>0</v>
          </cell>
          <cell r="H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</row>
        <row r="12">
          <cell r="F12">
            <v>1036908.87</v>
          </cell>
          <cell r="G12">
            <v>72349.45</v>
          </cell>
          <cell r="H12">
            <v>-72145</v>
          </cell>
        </row>
        <row r="13">
          <cell r="F13">
            <v>0</v>
          </cell>
          <cell r="G13">
            <v>0</v>
          </cell>
          <cell r="H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</row>
        <row r="21">
          <cell r="F21">
            <v>0</v>
          </cell>
          <cell r="G21">
            <v>0</v>
          </cell>
          <cell r="H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</row>
        <row r="23">
          <cell r="F23">
            <v>854285.34</v>
          </cell>
          <cell r="G23">
            <v>64025.2981</v>
          </cell>
          <cell r="H23">
            <v>-63932.29</v>
          </cell>
        </row>
      </sheetData>
      <sheetData sheetId="3">
        <row r="9">
          <cell r="F9">
            <v>242815806.74</v>
          </cell>
          <cell r="G9">
            <v>28554584.99</v>
          </cell>
          <cell r="H9">
            <v>-3764183.51</v>
          </cell>
        </row>
        <row r="10">
          <cell r="F10">
            <v>9497206.53</v>
          </cell>
          <cell r="G10">
            <v>559729.43</v>
          </cell>
          <cell r="H10">
            <v>0</v>
          </cell>
        </row>
        <row r="11">
          <cell r="F11">
            <v>15113847.39</v>
          </cell>
          <cell r="G11">
            <v>3075231.12</v>
          </cell>
          <cell r="H11">
            <v>0</v>
          </cell>
        </row>
        <row r="12">
          <cell r="F12">
            <v>18554567.98</v>
          </cell>
          <cell r="G12">
            <v>1108239.82</v>
          </cell>
          <cell r="H12">
            <v>-621589.05</v>
          </cell>
        </row>
        <row r="13">
          <cell r="F13">
            <v>0</v>
          </cell>
          <cell r="G13">
            <v>0</v>
          </cell>
          <cell r="H13">
            <v>0</v>
          </cell>
        </row>
        <row r="14">
          <cell r="F14">
            <v>3087750.94</v>
          </cell>
          <cell r="G14">
            <v>37120</v>
          </cell>
          <cell r="H14">
            <v>0</v>
          </cell>
        </row>
        <row r="15">
          <cell r="F15">
            <v>40437752.84</v>
          </cell>
          <cell r="G15">
            <v>2047312.3999999985</v>
          </cell>
          <cell r="H15">
            <v>0</v>
          </cell>
        </row>
        <row r="16">
          <cell r="F16">
            <v>12915122.5</v>
          </cell>
          <cell r="G16">
            <v>-7889894.38</v>
          </cell>
          <cell r="H16">
            <v>0</v>
          </cell>
        </row>
        <row r="21">
          <cell r="F21">
            <v>67965934</v>
          </cell>
          <cell r="G21">
            <v>6646195.4659</v>
          </cell>
          <cell r="H21">
            <v>-2612070</v>
          </cell>
        </row>
        <row r="22">
          <cell r="F22">
            <v>6862500.26</v>
          </cell>
          <cell r="G22">
            <v>646942.9424</v>
          </cell>
          <cell r="H22">
            <v>0</v>
          </cell>
        </row>
        <row r="23">
          <cell r="F23">
            <v>21847044.2</v>
          </cell>
          <cell r="G23">
            <v>1569454.8900000006</v>
          </cell>
          <cell r="H23">
            <v>0</v>
          </cell>
        </row>
        <row r="24">
          <cell r="F24">
            <v>13545841.21</v>
          </cell>
          <cell r="G24">
            <v>1317619.2479</v>
          </cell>
          <cell r="H24">
            <v>-553627.43</v>
          </cell>
        </row>
      </sheetData>
      <sheetData sheetId="4">
        <row r="9">
          <cell r="F9">
            <v>241658000.95</v>
          </cell>
          <cell r="G9">
            <v>8345008.16</v>
          </cell>
          <cell r="H9">
            <v>0</v>
          </cell>
        </row>
        <row r="10">
          <cell r="F10">
            <v>11018251.29</v>
          </cell>
          <cell r="G10">
            <v>125000</v>
          </cell>
          <cell r="H10">
            <v>0</v>
          </cell>
        </row>
        <row r="11">
          <cell r="F11">
            <v>22605889.03</v>
          </cell>
          <cell r="G11">
            <v>4401008.32</v>
          </cell>
          <cell r="H11">
            <v>0</v>
          </cell>
        </row>
        <row r="12">
          <cell r="F12">
            <v>26973438.55</v>
          </cell>
          <cell r="G12">
            <v>3408641.13</v>
          </cell>
          <cell r="H12">
            <v>-1319795.04</v>
          </cell>
        </row>
        <row r="13">
          <cell r="F13">
            <v>0</v>
          </cell>
          <cell r="G13">
            <v>0</v>
          </cell>
          <cell r="H13">
            <v>0</v>
          </cell>
        </row>
        <row r="14">
          <cell r="F14">
            <v>171828.45</v>
          </cell>
          <cell r="G14">
            <v>5010</v>
          </cell>
          <cell r="H14">
            <v>0</v>
          </cell>
        </row>
        <row r="15">
          <cell r="F15">
            <v>33598817.8</v>
          </cell>
          <cell r="G15">
            <v>2242155.5200000033</v>
          </cell>
          <cell r="H15">
            <v>0</v>
          </cell>
        </row>
        <row r="16">
          <cell r="F16">
            <v>15760817.76</v>
          </cell>
          <cell r="G16">
            <v>28610715.88</v>
          </cell>
          <cell r="H16">
            <v>0</v>
          </cell>
        </row>
        <row r="21">
          <cell r="F21">
            <v>132574020.55</v>
          </cell>
          <cell r="G21">
            <v>8863523</v>
          </cell>
          <cell r="H21">
            <v>865</v>
          </cell>
        </row>
        <row r="22">
          <cell r="F22">
            <v>9125279.59</v>
          </cell>
          <cell r="G22">
            <v>997815.8788</v>
          </cell>
          <cell r="H22">
            <v>0</v>
          </cell>
        </row>
        <row r="23">
          <cell r="F23">
            <v>19629290.82</v>
          </cell>
          <cell r="G23">
            <v>1218418.1600000001</v>
          </cell>
          <cell r="H23">
            <v>0</v>
          </cell>
        </row>
        <row r="24">
          <cell r="F24">
            <v>16170456.75</v>
          </cell>
          <cell r="G24">
            <v>2653687.3721</v>
          </cell>
          <cell r="H24">
            <v>-1102139.65</v>
          </cell>
        </row>
      </sheetData>
      <sheetData sheetId="5">
        <row r="9">
          <cell r="E9">
            <v>253458691.4</v>
          </cell>
          <cell r="I9">
            <v>17888680.5</v>
          </cell>
          <cell r="J9">
            <v>-6863301.86</v>
          </cell>
        </row>
        <row r="10">
          <cell r="E10">
            <v>3973756.8</v>
          </cell>
          <cell r="I10">
            <v>1020000</v>
          </cell>
          <cell r="J10">
            <v>-20909</v>
          </cell>
        </row>
        <row r="11">
          <cell r="E11">
            <v>2348772.82</v>
          </cell>
          <cell r="I11">
            <v>74997.56</v>
          </cell>
          <cell r="J11">
            <v>-35726</v>
          </cell>
        </row>
        <row r="12">
          <cell r="E12">
            <v>179370079.13</v>
          </cell>
          <cell r="I12">
            <v>18569837.41</v>
          </cell>
          <cell r="J12">
            <v>-10635621.23</v>
          </cell>
        </row>
        <row r="13">
          <cell r="E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I15">
            <v>0</v>
          </cell>
          <cell r="J15">
            <v>0</v>
          </cell>
        </row>
        <row r="16">
          <cell r="E16">
            <v>15041804.96</v>
          </cell>
          <cell r="I16">
            <v>15892083.66</v>
          </cell>
          <cell r="J16">
            <v>-12403390.37</v>
          </cell>
        </row>
        <row r="21">
          <cell r="E21">
            <v>110381801.82</v>
          </cell>
          <cell r="I21">
            <v>8723660.3627</v>
          </cell>
          <cell r="J21">
            <v>-5578734</v>
          </cell>
        </row>
        <row r="22">
          <cell r="E22">
            <v>989770.55</v>
          </cell>
          <cell r="I22">
            <v>127319.3296</v>
          </cell>
          <cell r="J22">
            <v>-35726</v>
          </cell>
        </row>
        <row r="23">
          <cell r="E23">
            <v>109959779.35</v>
          </cell>
          <cell r="I23">
            <v>20718767.2177</v>
          </cell>
          <cell r="J23">
            <v>-10079057.700000001</v>
          </cell>
        </row>
      </sheetData>
      <sheetData sheetId="6">
        <row r="9">
          <cell r="F9">
            <v>931650915.95</v>
          </cell>
          <cell r="G9">
            <v>123085118.49</v>
          </cell>
          <cell r="H9">
            <v>-805489.77</v>
          </cell>
        </row>
        <row r="10">
          <cell r="F10">
            <v>22866269.42</v>
          </cell>
          <cell r="G10">
            <v>0</v>
          </cell>
          <cell r="H10">
            <v>0</v>
          </cell>
        </row>
        <row r="11">
          <cell r="F11">
            <v>134647998.16</v>
          </cell>
          <cell r="G11">
            <v>9401897.979999999</v>
          </cell>
          <cell r="H11">
            <v>0</v>
          </cell>
        </row>
        <row r="12">
          <cell r="F12">
            <v>130895370.2</v>
          </cell>
          <cell r="G12">
            <v>15817445.030000001</v>
          </cell>
          <cell r="H12">
            <v>-6397477.54</v>
          </cell>
        </row>
        <row r="13">
          <cell r="F13">
            <v>2426075</v>
          </cell>
          <cell r="G13">
            <v>71755</v>
          </cell>
          <cell r="H13">
            <v>0</v>
          </cell>
        </row>
        <row r="14">
          <cell r="F14">
            <v>7740196.56</v>
          </cell>
          <cell r="G14">
            <v>71700</v>
          </cell>
          <cell r="H14">
            <v>-8486</v>
          </cell>
        </row>
        <row r="15">
          <cell r="F15">
            <v>107896389.2</v>
          </cell>
          <cell r="G15">
            <v>4057089.6899999976</v>
          </cell>
          <cell r="H15">
            <v>0</v>
          </cell>
        </row>
        <row r="16">
          <cell r="F16">
            <v>80724370.31</v>
          </cell>
          <cell r="G16">
            <v>-46265765.27</v>
          </cell>
          <cell r="H16">
            <v>0</v>
          </cell>
        </row>
        <row r="21">
          <cell r="F21">
            <v>272356342.43</v>
          </cell>
          <cell r="G21">
            <v>24420787.4692</v>
          </cell>
          <cell r="H21">
            <v>-786152.54</v>
          </cell>
        </row>
        <row r="22">
          <cell r="F22">
            <v>42651405.39</v>
          </cell>
          <cell r="G22">
            <v>5434023.0596</v>
          </cell>
          <cell r="H22">
            <v>0</v>
          </cell>
        </row>
        <row r="23">
          <cell r="F23">
            <v>64676956.95</v>
          </cell>
          <cell r="G23">
            <v>2850800.950000003</v>
          </cell>
          <cell r="H23">
            <v>0</v>
          </cell>
        </row>
        <row r="24">
          <cell r="F24">
            <v>81126432.27</v>
          </cell>
          <cell r="G24">
            <v>10131358.76</v>
          </cell>
          <cell r="H24">
            <v>-5725369.12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 Assets_R"/>
      <sheetName val="RECNA_R"/>
      <sheetName val="Cash Flow_R"/>
      <sheetName val="NA by Fund_R"/>
      <sheetName val="RECNA by Fund_R"/>
      <sheetName val="RECNA-Unrest_R"/>
      <sheetName val="Oper Rev_R"/>
      <sheetName val="Oper Exp_R"/>
      <sheetName val="Aux &amp; SO_R"/>
      <sheetName val="RECNA-Sel Aux_R"/>
      <sheetName val="Loan_R"/>
      <sheetName val="Endow_R"/>
      <sheetName val="R&amp;U Plant_R"/>
      <sheetName val="Invest in Plant_R"/>
      <sheetName val="Bonds &amp; Notes_R"/>
      <sheetName val="Funds Held_R"/>
    </sheetNames>
    <sheetDataSet>
      <sheetData sheetId="13">
        <row r="9">
          <cell r="F9">
            <v>180961732.67</v>
          </cell>
          <cell r="G9">
            <v>4481875.68</v>
          </cell>
          <cell r="H9">
            <v>-1311403.25</v>
          </cell>
        </row>
        <row r="10">
          <cell r="F10">
            <v>5363176.88</v>
          </cell>
          <cell r="G10">
            <v>0</v>
          </cell>
          <cell r="H10">
            <v>0</v>
          </cell>
        </row>
        <row r="11">
          <cell r="F11">
            <v>12628489.59</v>
          </cell>
          <cell r="G11">
            <v>2047364.08</v>
          </cell>
          <cell r="H11">
            <v>0</v>
          </cell>
        </row>
        <row r="12">
          <cell r="F12">
            <v>35700702.59</v>
          </cell>
          <cell r="G12">
            <v>4958788.21</v>
          </cell>
          <cell r="H12">
            <v>-1118081.77</v>
          </cell>
        </row>
        <row r="13">
          <cell r="F13">
            <v>0</v>
          </cell>
          <cell r="G13">
            <v>0</v>
          </cell>
          <cell r="H13">
            <v>0</v>
          </cell>
        </row>
        <row r="14">
          <cell r="F14">
            <v>127093</v>
          </cell>
          <cell r="G14">
            <v>39000</v>
          </cell>
          <cell r="H14">
            <v>0</v>
          </cell>
        </row>
        <row r="15">
          <cell r="F15">
            <v>19564389.52</v>
          </cell>
          <cell r="G15">
            <v>994110.6900000013</v>
          </cell>
          <cell r="H15">
            <v>0</v>
          </cell>
        </row>
        <row r="16">
          <cell r="F16">
            <v>3067315.92</v>
          </cell>
          <cell r="G16">
            <v>4300086.83</v>
          </cell>
          <cell r="H16">
            <v>0</v>
          </cell>
        </row>
        <row r="21">
          <cell r="F21">
            <v>60063406.21</v>
          </cell>
          <cell r="G21">
            <v>4320425.4888</v>
          </cell>
          <cell r="H21">
            <v>-614713.41</v>
          </cell>
        </row>
        <row r="22">
          <cell r="F22">
            <v>7448080.52</v>
          </cell>
          <cell r="G22">
            <v>340351.0932</v>
          </cell>
          <cell r="H22">
            <v>0</v>
          </cell>
        </row>
        <row r="23">
          <cell r="F23">
            <v>10875314.33</v>
          </cell>
          <cell r="G23">
            <v>655099</v>
          </cell>
          <cell r="H23">
            <v>0</v>
          </cell>
        </row>
        <row r="24">
          <cell r="F24">
            <v>23003940.23</v>
          </cell>
          <cell r="G24">
            <v>2899306.3115</v>
          </cell>
          <cell r="H24">
            <v>-1090930.03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olumbia"/>
      <sheetName val="Hospital"/>
      <sheetName val="UMKC"/>
      <sheetName val="UMR"/>
      <sheetName val="UMSL"/>
      <sheetName val="UWIDE"/>
      <sheetName val="Correct UWIDE Bond Pay"/>
      <sheetName val="Query 2006 BP"/>
      <sheetName val="Premium Query"/>
      <sheetName val="deferred Loss Query"/>
      <sheetName val="procedures"/>
    </sheetNames>
    <sheetDataSet>
      <sheetData sheetId="1">
        <row r="10">
          <cell r="B10">
            <v>41616664.15</v>
          </cell>
          <cell r="C10">
            <v>2578376</v>
          </cell>
          <cell r="E10">
            <v>0</v>
          </cell>
          <cell r="F10">
            <v>816951</v>
          </cell>
        </row>
        <row r="13">
          <cell r="B13">
            <v>30165000</v>
          </cell>
          <cell r="C13">
            <v>20235000</v>
          </cell>
          <cell r="E13">
            <v>0</v>
          </cell>
          <cell r="F13">
            <v>1665000</v>
          </cell>
        </row>
        <row r="17">
          <cell r="B17">
            <v>53472138.42</v>
          </cell>
          <cell r="C17">
            <v>47111060</v>
          </cell>
          <cell r="E17">
            <v>0</v>
          </cell>
          <cell r="F17">
            <v>1816063</v>
          </cell>
        </row>
        <row r="20">
          <cell r="B20">
            <v>26150750</v>
          </cell>
          <cell r="C20">
            <v>29821391</v>
          </cell>
          <cell r="E20">
            <v>0</v>
          </cell>
          <cell r="F20">
            <v>534220</v>
          </cell>
        </row>
        <row r="24">
          <cell r="B24">
            <v>36423879.52</v>
          </cell>
          <cell r="C24">
            <v>35734619</v>
          </cell>
          <cell r="E24">
            <v>0</v>
          </cell>
          <cell r="F24">
            <v>39851</v>
          </cell>
        </row>
        <row r="27">
          <cell r="B27">
            <v>26300000</v>
          </cell>
          <cell r="C27">
            <v>26300000</v>
          </cell>
          <cell r="E27">
            <v>0</v>
          </cell>
          <cell r="F27">
            <v>0</v>
          </cell>
        </row>
        <row r="30">
          <cell r="B30">
            <v>69525000</v>
          </cell>
          <cell r="C30">
            <v>69405000</v>
          </cell>
          <cell r="E30">
            <v>0</v>
          </cell>
          <cell r="F30">
            <v>990000</v>
          </cell>
        </row>
        <row r="33">
          <cell r="B33">
            <v>22494859</v>
          </cell>
          <cell r="C33">
            <v>21679015</v>
          </cell>
          <cell r="E33">
            <v>0</v>
          </cell>
          <cell r="F33">
            <v>834041</v>
          </cell>
        </row>
        <row r="36">
          <cell r="B36">
            <v>0</v>
          </cell>
          <cell r="C36">
            <v>0</v>
          </cell>
          <cell r="D36">
            <v>45415000</v>
          </cell>
          <cell r="G36">
            <v>0</v>
          </cell>
        </row>
        <row r="39">
          <cell r="B39">
            <v>0</v>
          </cell>
          <cell r="C39">
            <v>0</v>
          </cell>
          <cell r="D39">
            <v>25050000</v>
          </cell>
          <cell r="G39">
            <v>0</v>
          </cell>
        </row>
        <row r="41">
          <cell r="C41">
            <v>2423867</v>
          </cell>
          <cell r="D41">
            <v>2552710</v>
          </cell>
          <cell r="E41">
            <v>0</v>
          </cell>
        </row>
        <row r="42">
          <cell r="C42">
            <v>-1333520</v>
          </cell>
          <cell r="D42">
            <v>0</v>
          </cell>
          <cell r="E42">
            <v>0</v>
          </cell>
        </row>
      </sheetData>
      <sheetData sheetId="2">
        <row r="10">
          <cell r="B10">
            <v>135990000</v>
          </cell>
          <cell r="C10">
            <v>107655000</v>
          </cell>
          <cell r="D10">
            <v>0</v>
          </cell>
          <cell r="E10">
            <v>-106215000</v>
          </cell>
          <cell r="F10">
            <v>1440000</v>
          </cell>
        </row>
        <row r="13">
          <cell r="B13">
            <v>68990000</v>
          </cell>
          <cell r="C13">
            <v>57545000</v>
          </cell>
          <cell r="D13">
            <v>0</v>
          </cell>
          <cell r="E13">
            <v>-55470000</v>
          </cell>
          <cell r="F13">
            <v>2075000</v>
          </cell>
        </row>
        <row r="17">
          <cell r="B17">
            <v>0</v>
          </cell>
          <cell r="C17">
            <v>0</v>
          </cell>
          <cell r="D17">
            <v>161285000</v>
          </cell>
        </row>
        <row r="19">
          <cell r="C19">
            <v>-1152006</v>
          </cell>
          <cell r="D19">
            <v>8606837</v>
          </cell>
          <cell r="E19">
            <v>1152006</v>
          </cell>
        </row>
        <row r="20">
          <cell r="C20">
            <v>-666976</v>
          </cell>
          <cell r="E20">
            <v>-8324696</v>
          </cell>
        </row>
        <row r="27">
          <cell r="B27">
            <v>11975000</v>
          </cell>
          <cell r="C27">
            <v>10170681</v>
          </cell>
          <cell r="E27">
            <v>0</v>
          </cell>
          <cell r="F27">
            <v>391707</v>
          </cell>
        </row>
      </sheetData>
      <sheetData sheetId="3">
        <row r="10">
          <cell r="B10">
            <v>2748612.65</v>
          </cell>
          <cell r="C10">
            <v>170291</v>
          </cell>
          <cell r="D10">
            <v>0</v>
          </cell>
          <cell r="F10">
            <v>53956</v>
          </cell>
        </row>
        <row r="14">
          <cell r="B14">
            <v>23041747.67</v>
          </cell>
          <cell r="C14">
            <v>20123162</v>
          </cell>
          <cell r="D14">
            <v>0</v>
          </cell>
          <cell r="F14">
            <v>833153</v>
          </cell>
        </row>
        <row r="18">
          <cell r="B18">
            <v>2367496.96</v>
          </cell>
          <cell r="C18">
            <v>2360127</v>
          </cell>
          <cell r="D18">
            <v>0</v>
          </cell>
          <cell r="F18">
            <v>2632</v>
          </cell>
        </row>
        <row r="21">
          <cell r="B21">
            <v>19490000</v>
          </cell>
          <cell r="C21">
            <v>19490000</v>
          </cell>
          <cell r="D21">
            <v>0</v>
          </cell>
          <cell r="F21">
            <v>275000</v>
          </cell>
        </row>
        <row r="24">
          <cell r="B24">
            <v>2128856</v>
          </cell>
          <cell r="C24">
            <v>2051646</v>
          </cell>
          <cell r="D24">
            <v>0</v>
          </cell>
          <cell r="F24">
            <v>78931</v>
          </cell>
        </row>
        <row r="27">
          <cell r="B27">
            <v>9625000</v>
          </cell>
          <cell r="C27">
            <v>0</v>
          </cell>
          <cell r="D27">
            <v>9625000</v>
          </cell>
          <cell r="F27">
            <v>0</v>
          </cell>
        </row>
        <row r="30">
          <cell r="B30">
            <v>5825000</v>
          </cell>
          <cell r="C30">
            <v>0</v>
          </cell>
          <cell r="D30">
            <v>5825000</v>
          </cell>
          <cell r="F30">
            <v>0</v>
          </cell>
        </row>
        <row r="32">
          <cell r="C32">
            <v>664720</v>
          </cell>
          <cell r="D32">
            <v>533471</v>
          </cell>
          <cell r="E32">
            <v>0</v>
          </cell>
        </row>
        <row r="33">
          <cell r="C33">
            <v>-104650</v>
          </cell>
          <cell r="D33">
            <v>0</v>
          </cell>
          <cell r="E33">
            <v>0</v>
          </cell>
        </row>
      </sheetData>
      <sheetData sheetId="4">
        <row r="10">
          <cell r="B10">
            <v>500000</v>
          </cell>
          <cell r="C10">
            <v>500000</v>
          </cell>
          <cell r="D10">
            <v>0</v>
          </cell>
          <cell r="E10">
            <v>0</v>
          </cell>
          <cell r="F10">
            <v>0</v>
          </cell>
        </row>
        <row r="13">
          <cell r="B13">
            <v>25050000</v>
          </cell>
          <cell r="C13">
            <v>24890000</v>
          </cell>
          <cell r="D13">
            <v>0</v>
          </cell>
          <cell r="F13">
            <v>355000</v>
          </cell>
        </row>
        <row r="16">
          <cell r="B16">
            <v>7637260</v>
          </cell>
          <cell r="C16">
            <v>7360272</v>
          </cell>
          <cell r="D16">
            <v>0</v>
          </cell>
          <cell r="F16">
            <v>283167</v>
          </cell>
        </row>
        <row r="18">
          <cell r="C18">
            <v>810945</v>
          </cell>
          <cell r="D18">
            <v>0</v>
          </cell>
          <cell r="E18">
            <v>0</v>
          </cell>
        </row>
        <row r="19">
          <cell r="C19">
            <v>-227063</v>
          </cell>
          <cell r="D19">
            <v>0</v>
          </cell>
          <cell r="E19">
            <v>0</v>
          </cell>
        </row>
      </sheetData>
      <sheetData sheetId="5">
        <row r="10">
          <cell r="B10">
            <v>7849723.2</v>
          </cell>
          <cell r="C10">
            <v>486333</v>
          </cell>
          <cell r="E10">
            <v>0</v>
          </cell>
          <cell r="F10">
            <v>154093</v>
          </cell>
        </row>
        <row r="13">
          <cell r="B13">
            <v>34845000</v>
          </cell>
          <cell r="C13">
            <v>31640000</v>
          </cell>
          <cell r="E13">
            <v>-30150000</v>
          </cell>
          <cell r="F13">
            <v>725000</v>
          </cell>
        </row>
        <row r="17">
          <cell r="B17">
            <v>2436113.91</v>
          </cell>
          <cell r="C17">
            <v>1960778</v>
          </cell>
          <cell r="E17">
            <v>0</v>
          </cell>
          <cell r="F17">
            <v>135784</v>
          </cell>
        </row>
        <row r="20">
          <cell r="B20">
            <v>13074250</v>
          </cell>
          <cell r="C20">
            <v>7578609</v>
          </cell>
          <cell r="E20">
            <v>0</v>
          </cell>
          <cell r="F20">
            <v>135780</v>
          </cell>
        </row>
        <row r="24">
          <cell r="B24">
            <v>6183623.52</v>
          </cell>
          <cell r="C24">
            <v>6740254</v>
          </cell>
          <cell r="E24">
            <v>0</v>
          </cell>
          <cell r="F24">
            <v>7517</v>
          </cell>
        </row>
        <row r="27">
          <cell r="B27">
            <v>4980000</v>
          </cell>
          <cell r="C27">
            <v>4980000</v>
          </cell>
          <cell r="E27">
            <v>0</v>
          </cell>
          <cell r="F27">
            <v>0</v>
          </cell>
        </row>
        <row r="30">
          <cell r="B30">
            <v>4015000</v>
          </cell>
          <cell r="C30">
            <v>3960000</v>
          </cell>
          <cell r="E30">
            <v>0</v>
          </cell>
          <cell r="F30">
            <v>55000</v>
          </cell>
        </row>
        <row r="33">
          <cell r="B33">
            <v>4824025</v>
          </cell>
          <cell r="C33">
            <v>4649067</v>
          </cell>
          <cell r="E33">
            <v>0</v>
          </cell>
          <cell r="F33">
            <v>178861</v>
          </cell>
        </row>
        <row r="36">
          <cell r="B36">
            <v>44650000</v>
          </cell>
          <cell r="C36">
            <v>0</v>
          </cell>
          <cell r="D36">
            <v>44650000</v>
          </cell>
          <cell r="E36">
            <v>0</v>
          </cell>
          <cell r="G36">
            <v>0</v>
          </cell>
        </row>
        <row r="40">
          <cell r="B40">
            <v>8830000</v>
          </cell>
          <cell r="C40">
            <v>0</v>
          </cell>
          <cell r="D40">
            <v>8830000</v>
          </cell>
          <cell r="G40">
            <v>0</v>
          </cell>
        </row>
        <row r="42">
          <cell r="C42">
            <v>162178</v>
          </cell>
          <cell r="D42">
            <v>2478543</v>
          </cell>
          <cell r="E42">
            <v>0</v>
          </cell>
        </row>
        <row r="43">
          <cell r="C43">
            <v>-265535</v>
          </cell>
          <cell r="E43">
            <v>-651436</v>
          </cell>
        </row>
      </sheetData>
      <sheetData sheetId="6">
        <row r="9">
          <cell r="B9">
            <v>8220000</v>
          </cell>
          <cell r="C9">
            <v>8220000</v>
          </cell>
          <cell r="D9">
            <v>0</v>
          </cell>
          <cell r="E9">
            <v>0</v>
          </cell>
          <cell r="F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9"/>
  <sheetViews>
    <sheetView tabSelected="1" zoomScale="85" zoomScaleNormal="85" workbookViewId="0" topLeftCell="B2">
      <selection activeCell="B2" sqref="B2"/>
    </sheetView>
  </sheetViews>
  <sheetFormatPr defaultColWidth="9.140625" defaultRowHeight="12.75" outlineLevelRow="1" outlineLevelCol="1"/>
  <cols>
    <col min="1" max="1" width="0" style="1" hidden="1" customWidth="1"/>
    <col min="2" max="2" width="2.57421875" style="2" customWidth="1"/>
    <col min="3" max="3" width="45.7109375" style="1" customWidth="1"/>
    <col min="4" max="4" width="7.140625" style="2" customWidth="1"/>
    <col min="5" max="6" width="18.7109375" style="1" hidden="1" customWidth="1" outlineLevel="1"/>
    <col min="7" max="7" width="18.7109375" style="1" customWidth="1" collapsed="1"/>
    <col min="8" max="8" width="18.7109375" style="1" customWidth="1"/>
    <col min="9" max="11" width="18.7109375" style="1" hidden="1" customWidth="1" outlineLevel="1"/>
    <col min="12" max="12" width="16.7109375" style="1" customWidth="1" collapsed="1"/>
    <col min="13" max="15" width="18.7109375" style="1" hidden="1" customWidth="1" outlineLevel="1"/>
    <col min="16" max="16" width="18.7109375" style="1" customWidth="1" collapsed="1"/>
    <col min="17" max="20" width="18.7109375" style="1" hidden="1" customWidth="1" outlineLevel="1"/>
    <col min="21" max="21" width="18.7109375" style="1" customWidth="1" collapsed="1"/>
    <col min="22" max="22" width="16.7109375" style="1" customWidth="1"/>
    <col min="23" max="23" width="18.7109375" style="3" customWidth="1"/>
    <col min="24" max="24" width="16.7109375" style="1" hidden="1" customWidth="1"/>
    <col min="25" max="25" width="16.7109375" style="4" hidden="1" customWidth="1"/>
    <col min="26" max="29" width="0" style="4" hidden="1" customWidth="1"/>
    <col min="30" max="16384" width="9.140625" style="4" customWidth="1"/>
  </cols>
  <sheetData>
    <row r="1" spans="1:25" ht="12.75" hidden="1">
      <c r="A1" s="1" t="s">
        <v>1863</v>
      </c>
      <c r="B1" s="2" t="s">
        <v>1864</v>
      </c>
      <c r="C1" s="1" t="s">
        <v>1865</v>
      </c>
      <c r="D1" s="2" t="s">
        <v>1866</v>
      </c>
      <c r="E1" s="1" t="s">
        <v>1867</v>
      </c>
      <c r="F1" s="1" t="s">
        <v>1868</v>
      </c>
      <c r="G1" s="1" t="s">
        <v>1869</v>
      </c>
      <c r="H1" s="1" t="s">
        <v>1870</v>
      </c>
      <c r="I1" s="1" t="s">
        <v>1871</v>
      </c>
      <c r="J1" s="1" t="s">
        <v>1872</v>
      </c>
      <c r="K1" s="1" t="s">
        <v>1873</v>
      </c>
      <c r="L1" s="1" t="s">
        <v>1869</v>
      </c>
      <c r="M1" s="1" t="s">
        <v>1874</v>
      </c>
      <c r="N1" s="1" t="s">
        <v>1875</v>
      </c>
      <c r="O1" s="1" t="s">
        <v>1876</v>
      </c>
      <c r="P1" s="1" t="s">
        <v>1869</v>
      </c>
      <c r="Q1" s="1" t="s">
        <v>1877</v>
      </c>
      <c r="R1" s="1" t="s">
        <v>1878</v>
      </c>
      <c r="S1" s="1" t="s">
        <v>1879</v>
      </c>
      <c r="T1" s="1" t="s">
        <v>1880</v>
      </c>
      <c r="U1" s="1" t="s">
        <v>1869</v>
      </c>
      <c r="V1" s="1" t="s">
        <v>1881</v>
      </c>
      <c r="W1" s="3" t="s">
        <v>1869</v>
      </c>
      <c r="X1" s="1" t="s">
        <v>1882</v>
      </c>
      <c r="Y1" s="4" t="s">
        <v>1869</v>
      </c>
    </row>
    <row r="2" spans="1:25" s="11" customFormat="1" ht="15.75" customHeight="1">
      <c r="A2" s="5"/>
      <c r="B2" s="6" t="str">
        <f>"University of Missouri - Consolidated"</f>
        <v>University of Missouri - Consolidated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8"/>
      <c r="Y2" s="10"/>
    </row>
    <row r="3" spans="1:25" s="18" customFormat="1" ht="15.75" customHeight="1">
      <c r="A3" s="12"/>
      <c r="B3" s="13" t="s">
        <v>1883</v>
      </c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  <c r="X3" s="15"/>
      <c r="Y3" s="17"/>
    </row>
    <row r="4" spans="1:29" ht="15.75" customHeight="1">
      <c r="A4" s="19"/>
      <c r="B4" s="20" t="str">
        <f>"  As of "&amp;TEXT(Z4,"MMMM DD, YYY")</f>
        <v>  As of June 30, 2006</v>
      </c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  <c r="X4" s="22"/>
      <c r="Y4" s="24"/>
      <c r="Z4" s="25" t="s">
        <v>1884</v>
      </c>
      <c r="AC4" s="26" t="s">
        <v>1885</v>
      </c>
    </row>
    <row r="5" spans="1:26" ht="12.75" customHeight="1">
      <c r="A5" s="19"/>
      <c r="B5" s="27"/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31"/>
      <c r="Z5" s="1"/>
    </row>
    <row r="6" spans="1:25" ht="15" customHeight="1">
      <c r="A6" s="32"/>
      <c r="B6" s="33"/>
      <c r="C6" s="34"/>
      <c r="D6" s="35"/>
      <c r="E6" s="36"/>
      <c r="F6" s="36"/>
      <c r="G6" s="33"/>
      <c r="H6" s="35"/>
      <c r="I6" s="37"/>
      <c r="J6" s="37"/>
      <c r="K6" s="38"/>
      <c r="L6" s="38"/>
      <c r="M6" s="37" t="s">
        <v>1886</v>
      </c>
      <c r="N6" s="37" t="s">
        <v>1887</v>
      </c>
      <c r="O6" s="37" t="s">
        <v>1888</v>
      </c>
      <c r="P6" s="38"/>
      <c r="Q6" s="39" t="s">
        <v>1889</v>
      </c>
      <c r="R6" s="40"/>
      <c r="S6" s="40"/>
      <c r="T6" s="40"/>
      <c r="U6" s="41"/>
      <c r="V6" s="42"/>
      <c r="W6" s="38" t="s">
        <v>1890</v>
      </c>
      <c r="X6" s="42"/>
      <c r="Y6" s="38" t="s">
        <v>1890</v>
      </c>
    </row>
    <row r="7" spans="1:25" ht="12.75">
      <c r="A7" s="32"/>
      <c r="B7" s="43"/>
      <c r="C7" s="44"/>
      <c r="D7" s="45"/>
      <c r="E7" s="36"/>
      <c r="F7" s="36"/>
      <c r="G7" s="43"/>
      <c r="H7" s="45"/>
      <c r="I7" s="37" t="s">
        <v>1886</v>
      </c>
      <c r="J7" s="37" t="s">
        <v>1887</v>
      </c>
      <c r="K7" s="37" t="s">
        <v>1888</v>
      </c>
      <c r="L7" s="46"/>
      <c r="M7" s="37" t="s">
        <v>1891</v>
      </c>
      <c r="N7" s="37" t="s">
        <v>1891</v>
      </c>
      <c r="O7" s="37" t="s">
        <v>1891</v>
      </c>
      <c r="P7" s="46" t="s">
        <v>1891</v>
      </c>
      <c r="Q7" s="37" t="s">
        <v>1886</v>
      </c>
      <c r="R7" s="37" t="s">
        <v>1892</v>
      </c>
      <c r="S7" s="47"/>
      <c r="T7" s="47"/>
      <c r="U7" s="46"/>
      <c r="V7" s="48"/>
      <c r="W7" s="46" t="s">
        <v>1893</v>
      </c>
      <c r="X7" s="48"/>
      <c r="Y7" s="46" t="s">
        <v>1893</v>
      </c>
    </row>
    <row r="8" spans="1:25" ht="12.75">
      <c r="A8" s="32"/>
      <c r="B8" s="43"/>
      <c r="C8" s="44"/>
      <c r="D8" s="45"/>
      <c r="E8" s="49"/>
      <c r="F8" s="49"/>
      <c r="G8" s="50" t="s">
        <v>1894</v>
      </c>
      <c r="H8" s="50"/>
      <c r="I8" s="37" t="s">
        <v>1895</v>
      </c>
      <c r="J8" s="37" t="s">
        <v>1895</v>
      </c>
      <c r="K8" s="37" t="s">
        <v>1895</v>
      </c>
      <c r="L8" s="46" t="s">
        <v>1895</v>
      </c>
      <c r="M8" s="37" t="s">
        <v>1896</v>
      </c>
      <c r="N8" s="37" t="s">
        <v>1896</v>
      </c>
      <c r="O8" s="37" t="s">
        <v>1896</v>
      </c>
      <c r="P8" s="46" t="s">
        <v>1896</v>
      </c>
      <c r="Q8" s="37" t="s">
        <v>1897</v>
      </c>
      <c r="R8" s="37" t="s">
        <v>1897</v>
      </c>
      <c r="S8" s="37" t="s">
        <v>1898</v>
      </c>
      <c r="T8" s="37" t="s">
        <v>1899</v>
      </c>
      <c r="U8" s="46" t="s">
        <v>1900</v>
      </c>
      <c r="V8" s="48"/>
      <c r="W8" s="46" t="s">
        <v>1901</v>
      </c>
      <c r="X8" s="46" t="s">
        <v>1902</v>
      </c>
      <c r="Y8" s="46" t="s">
        <v>1903</v>
      </c>
    </row>
    <row r="9" spans="1:25" ht="12.75">
      <c r="A9" s="32"/>
      <c r="B9" s="51"/>
      <c r="C9" s="52"/>
      <c r="D9" s="53"/>
      <c r="E9" s="37" t="s">
        <v>1886</v>
      </c>
      <c r="F9" s="37" t="s">
        <v>1904</v>
      </c>
      <c r="G9" s="37" t="s">
        <v>1886</v>
      </c>
      <c r="H9" s="37" t="s">
        <v>1887</v>
      </c>
      <c r="I9" s="37" t="s">
        <v>1893</v>
      </c>
      <c r="J9" s="37" t="s">
        <v>1893</v>
      </c>
      <c r="K9" s="37" t="s">
        <v>1893</v>
      </c>
      <c r="L9" s="54" t="s">
        <v>1893</v>
      </c>
      <c r="M9" s="37" t="s">
        <v>1893</v>
      </c>
      <c r="N9" s="37" t="s">
        <v>1893</v>
      </c>
      <c r="O9" s="37" t="s">
        <v>1893</v>
      </c>
      <c r="P9" s="54" t="s">
        <v>1893</v>
      </c>
      <c r="Q9" s="37" t="s">
        <v>1905</v>
      </c>
      <c r="R9" s="37" t="s">
        <v>1905</v>
      </c>
      <c r="S9" s="37" t="s">
        <v>1902</v>
      </c>
      <c r="T9" s="37" t="s">
        <v>1906</v>
      </c>
      <c r="U9" s="54" t="s">
        <v>1893</v>
      </c>
      <c r="V9" s="54" t="s">
        <v>1907</v>
      </c>
      <c r="W9" s="54" t="s">
        <v>1902</v>
      </c>
      <c r="X9" s="54" t="s">
        <v>1893</v>
      </c>
      <c r="Y9" s="54" t="s">
        <v>1902</v>
      </c>
    </row>
    <row r="10" spans="1:25" ht="12.75" customHeight="1">
      <c r="A10" s="32"/>
      <c r="B10" s="55"/>
      <c r="C10" s="56"/>
      <c r="D10" s="5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49"/>
    </row>
    <row r="11" spans="1:25" ht="12.75" customHeight="1">
      <c r="A11" s="44"/>
      <c r="B11" s="55" t="s">
        <v>1908</v>
      </c>
      <c r="C11" s="56"/>
      <c r="D11" s="5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6"/>
      <c r="Y11" s="49"/>
    </row>
    <row r="12" spans="1:25" ht="12.75" customHeight="1">
      <c r="A12" s="2"/>
      <c r="B12" s="58"/>
      <c r="C12" s="59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  <c r="X12" s="61"/>
      <c r="Y12" s="49"/>
    </row>
    <row r="13" spans="1:25" ht="12.75" customHeight="1">
      <c r="A13" s="44"/>
      <c r="B13" s="55" t="s">
        <v>1909</v>
      </c>
      <c r="C13" s="56"/>
      <c r="D13" s="5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/>
      <c r="X13" s="36"/>
      <c r="Y13" s="49"/>
    </row>
    <row r="14" spans="1:25" ht="12.75" hidden="1" outlineLevel="1">
      <c r="A14" s="1" t="s">
        <v>1910</v>
      </c>
      <c r="C14" s="1" t="s">
        <v>1911</v>
      </c>
      <c r="D14" s="2" t="s">
        <v>1912</v>
      </c>
      <c r="E14" s="1">
        <v>1391559101.619</v>
      </c>
      <c r="F14" s="1">
        <v>-448758803.02</v>
      </c>
      <c r="G14" s="1">
        <f aca="true" t="shared" si="0" ref="G14:G45">E14+F14</f>
        <v>942800298.599</v>
      </c>
      <c r="H14" s="1">
        <v>-278147459.36399996</v>
      </c>
      <c r="I14" s="1">
        <v>-7601574.02</v>
      </c>
      <c r="J14" s="1">
        <v>0</v>
      </c>
      <c r="K14" s="1">
        <v>-19157400.64</v>
      </c>
      <c r="L14" s="1">
        <f aca="true" t="shared" si="1" ref="L14:L45">I14+J14+K14</f>
        <v>-26758974.66</v>
      </c>
      <c r="M14" s="1">
        <v>1446175.05</v>
      </c>
      <c r="N14" s="1">
        <v>94884668.4</v>
      </c>
      <c r="O14" s="1">
        <v>11150470.459999999</v>
      </c>
      <c r="P14" s="1">
        <f aca="true" t="shared" si="2" ref="P14:P45">M14+N14+O14</f>
        <v>107481313.91</v>
      </c>
      <c r="Q14" s="1">
        <v>409594476.7</v>
      </c>
      <c r="R14" s="1">
        <v>253373357.66</v>
      </c>
      <c r="S14" s="1">
        <v>-159576213.27</v>
      </c>
      <c r="T14" s="1">
        <v>-56820.61</v>
      </c>
      <c r="U14" s="1">
        <f aca="true" t="shared" si="3" ref="U14:U45">Q14+R14+S14+T14</f>
        <v>503334800.48</v>
      </c>
      <c r="V14" s="1">
        <v>-1248709976.15</v>
      </c>
      <c r="W14" s="3">
        <f aca="true" t="shared" si="4" ref="W14:W45">G14+H14+L14+P14+U14+V14</f>
        <v>2.815000057220459</v>
      </c>
      <c r="X14" s="1">
        <v>-2.77</v>
      </c>
      <c r="Y14" s="63">
        <f aca="true" t="shared" si="5" ref="Y14:Y45">W14+X14</f>
        <v>0.04500005722045897</v>
      </c>
    </row>
    <row r="15" spans="1:25" ht="12.75" hidden="1" outlineLevel="1">
      <c r="A15" s="1" t="s">
        <v>1913</v>
      </c>
      <c r="C15" s="1" t="s">
        <v>1914</v>
      </c>
      <c r="D15" s="2" t="s">
        <v>1915</v>
      </c>
      <c r="E15" s="1">
        <v>582010329.6999999</v>
      </c>
      <c r="F15" s="1">
        <v>-58470697.02</v>
      </c>
      <c r="G15" s="1">
        <f t="shared" si="0"/>
        <v>523539632.67999995</v>
      </c>
      <c r="H15" s="1">
        <v>-8227142.959999999</v>
      </c>
      <c r="I15" s="1">
        <v>422529.87</v>
      </c>
      <c r="J15" s="1">
        <v>0</v>
      </c>
      <c r="K15" s="1">
        <v>652900.97</v>
      </c>
      <c r="L15" s="1">
        <f t="shared" si="1"/>
        <v>1075430.8399999999</v>
      </c>
      <c r="M15" s="1">
        <v>-7588883.42</v>
      </c>
      <c r="N15" s="1">
        <v>-24690574.03</v>
      </c>
      <c r="O15" s="1">
        <v>-2237811.56</v>
      </c>
      <c r="P15" s="1">
        <f t="shared" si="2"/>
        <v>-34517269.010000005</v>
      </c>
      <c r="Q15" s="1">
        <v>-22503122.54</v>
      </c>
      <c r="R15" s="1">
        <v>-28121813.21</v>
      </c>
      <c r="S15" s="1">
        <v>-46826911.07</v>
      </c>
      <c r="T15" s="1">
        <v>0</v>
      </c>
      <c r="U15" s="1">
        <f t="shared" si="3"/>
        <v>-97451846.82</v>
      </c>
      <c r="V15" s="1">
        <v>-384418804.73</v>
      </c>
      <c r="W15" s="3">
        <f t="shared" si="4"/>
        <v>0</v>
      </c>
      <c r="X15" s="1">
        <v>0</v>
      </c>
      <c r="Y15" s="63">
        <f t="shared" si="5"/>
        <v>0</v>
      </c>
    </row>
    <row r="16" spans="1:25" ht="12.75" hidden="1" outlineLevel="1">
      <c r="A16" s="1" t="s">
        <v>1916</v>
      </c>
      <c r="C16" s="1" t="s">
        <v>1914</v>
      </c>
      <c r="D16" s="2" t="s">
        <v>1917</v>
      </c>
      <c r="E16" s="1">
        <v>2054789266.2099996</v>
      </c>
      <c r="F16" s="1">
        <v>-334979708.5</v>
      </c>
      <c r="G16" s="1">
        <f t="shared" si="0"/>
        <v>1719809557.7099996</v>
      </c>
      <c r="H16" s="1">
        <v>-41430048.052</v>
      </c>
      <c r="I16" s="1">
        <v>391128.83</v>
      </c>
      <c r="J16" s="1">
        <v>0</v>
      </c>
      <c r="K16" s="1">
        <v>-185754.7</v>
      </c>
      <c r="L16" s="1">
        <f t="shared" si="1"/>
        <v>205374.13</v>
      </c>
      <c r="M16" s="1">
        <v>-18992254.32</v>
      </c>
      <c r="N16" s="1">
        <v>-91307711.09</v>
      </c>
      <c r="O16" s="1">
        <v>-24068199.590000004</v>
      </c>
      <c r="P16" s="1">
        <f t="shared" si="2"/>
        <v>-134368165</v>
      </c>
      <c r="Q16" s="1">
        <v>-148308286.32</v>
      </c>
      <c r="R16" s="1">
        <v>-251768239.56</v>
      </c>
      <c r="S16" s="1">
        <v>-111019993.72</v>
      </c>
      <c r="T16" s="1">
        <v>-1407.37</v>
      </c>
      <c r="U16" s="1">
        <f t="shared" si="3"/>
        <v>-511097926.97</v>
      </c>
      <c r="V16" s="1">
        <v>-1031512388.39</v>
      </c>
      <c r="W16" s="3">
        <f t="shared" si="4"/>
        <v>1606403.4279996157</v>
      </c>
      <c r="X16" s="1">
        <v>0</v>
      </c>
      <c r="Y16" s="63">
        <f t="shared" si="5"/>
        <v>1606403.4279996157</v>
      </c>
    </row>
    <row r="17" spans="1:25" ht="12.75" hidden="1" outlineLevel="1">
      <c r="A17" s="1" t="s">
        <v>1918</v>
      </c>
      <c r="C17" s="1" t="s">
        <v>1919</v>
      </c>
      <c r="D17" s="2" t="s">
        <v>1920</v>
      </c>
      <c r="E17" s="1">
        <v>-132184965.72</v>
      </c>
      <c r="F17" s="1">
        <v>132186408.28</v>
      </c>
      <c r="G17" s="1">
        <f t="shared" si="0"/>
        <v>1442.5600000023842</v>
      </c>
      <c r="H17" s="1">
        <v>0</v>
      </c>
      <c r="I17" s="1">
        <v>0</v>
      </c>
      <c r="J17" s="1">
        <v>0</v>
      </c>
      <c r="K17" s="1">
        <v>0</v>
      </c>
      <c r="L17" s="1">
        <f t="shared" si="1"/>
        <v>0</v>
      </c>
      <c r="M17" s="1">
        <v>0</v>
      </c>
      <c r="N17" s="1">
        <v>0</v>
      </c>
      <c r="O17" s="1">
        <v>0</v>
      </c>
      <c r="P17" s="1">
        <f t="shared" si="2"/>
        <v>0</v>
      </c>
      <c r="Q17" s="1">
        <v>0</v>
      </c>
      <c r="R17" s="1">
        <v>0</v>
      </c>
      <c r="S17" s="1">
        <v>0</v>
      </c>
      <c r="T17" s="1">
        <v>0</v>
      </c>
      <c r="U17" s="1">
        <f t="shared" si="3"/>
        <v>0</v>
      </c>
      <c r="V17" s="1">
        <v>0</v>
      </c>
      <c r="W17" s="3">
        <f t="shared" si="4"/>
        <v>1442.5600000023842</v>
      </c>
      <c r="X17" s="1">
        <v>0</v>
      </c>
      <c r="Y17" s="63">
        <f t="shared" si="5"/>
        <v>1442.5600000023842</v>
      </c>
    </row>
    <row r="18" spans="1:25" ht="12.75" hidden="1" outlineLevel="1">
      <c r="A18" s="1" t="s">
        <v>1921</v>
      </c>
      <c r="C18" s="1" t="s">
        <v>1922</v>
      </c>
      <c r="D18" s="2" t="s">
        <v>1923</v>
      </c>
      <c r="E18" s="1">
        <v>-3056349645.0699997</v>
      </c>
      <c r="F18" s="1">
        <v>248366928.86</v>
      </c>
      <c r="G18" s="1">
        <f t="shared" si="0"/>
        <v>-2807982716.2099996</v>
      </c>
      <c r="H18" s="1">
        <v>964247052.26</v>
      </c>
      <c r="I18" s="1">
        <v>-30</v>
      </c>
      <c r="J18" s="1">
        <v>0</v>
      </c>
      <c r="K18" s="1">
        <v>4280691.87</v>
      </c>
      <c r="L18" s="1">
        <f t="shared" si="1"/>
        <v>4280661.87</v>
      </c>
      <c r="M18" s="1">
        <v>26123338.86</v>
      </c>
      <c r="N18" s="1">
        <v>15475100.94</v>
      </c>
      <c r="O18" s="1">
        <v>17181256.22</v>
      </c>
      <c r="P18" s="1">
        <f t="shared" si="2"/>
        <v>58779696.019999996</v>
      </c>
      <c r="Q18" s="1">
        <v>9068302.76</v>
      </c>
      <c r="R18" s="1">
        <v>148414025.1</v>
      </c>
      <c r="S18" s="1">
        <v>318454058.45</v>
      </c>
      <c r="T18" s="1">
        <v>62371</v>
      </c>
      <c r="U18" s="1">
        <f t="shared" si="3"/>
        <v>475998757.30999994</v>
      </c>
      <c r="V18" s="1">
        <v>1300216771.5</v>
      </c>
      <c r="W18" s="3">
        <f t="shared" si="4"/>
        <v>-4459777.249999762</v>
      </c>
      <c r="X18" s="1">
        <v>0</v>
      </c>
      <c r="Y18" s="63">
        <f t="shared" si="5"/>
        <v>-4459777.249999762</v>
      </c>
    </row>
    <row r="19" spans="1:25" ht="12.75" hidden="1" outlineLevel="1">
      <c r="A19" s="1" t="s">
        <v>1924</v>
      </c>
      <c r="C19" s="1" t="s">
        <v>1925</v>
      </c>
      <c r="D19" s="2" t="s">
        <v>1926</v>
      </c>
      <c r="E19" s="1">
        <v>-1468448.419999957</v>
      </c>
      <c r="F19" s="1">
        <v>-63555.21</v>
      </c>
      <c r="G19" s="1">
        <f t="shared" si="0"/>
        <v>-1532003.629999957</v>
      </c>
      <c r="H19" s="1">
        <v>0</v>
      </c>
      <c r="I19" s="1">
        <v>0</v>
      </c>
      <c r="J19" s="1">
        <v>0</v>
      </c>
      <c r="K19" s="1">
        <v>0</v>
      </c>
      <c r="L19" s="1">
        <f t="shared" si="1"/>
        <v>0</v>
      </c>
      <c r="M19" s="1">
        <v>0</v>
      </c>
      <c r="N19" s="1">
        <v>0</v>
      </c>
      <c r="O19" s="1">
        <v>0</v>
      </c>
      <c r="P19" s="1">
        <f t="shared" si="2"/>
        <v>0</v>
      </c>
      <c r="Q19" s="1">
        <v>0</v>
      </c>
      <c r="R19" s="1">
        <v>0</v>
      </c>
      <c r="S19" s="1">
        <v>0</v>
      </c>
      <c r="T19" s="1">
        <v>0</v>
      </c>
      <c r="U19" s="1">
        <f t="shared" si="3"/>
        <v>0</v>
      </c>
      <c r="V19" s="1">
        <v>0</v>
      </c>
      <c r="W19" s="3">
        <f t="shared" si="4"/>
        <v>-1532003.629999957</v>
      </c>
      <c r="X19" s="1">
        <v>0</v>
      </c>
      <c r="Y19" s="63">
        <f t="shared" si="5"/>
        <v>-1532003.629999957</v>
      </c>
    </row>
    <row r="20" spans="1:25" ht="12.75" hidden="1" outlineLevel="1">
      <c r="A20" s="1" t="s">
        <v>1927</v>
      </c>
      <c r="C20" s="1" t="s">
        <v>1928</v>
      </c>
      <c r="D20" s="2" t="s">
        <v>1929</v>
      </c>
      <c r="E20" s="1">
        <v>1751.9899999946356</v>
      </c>
      <c r="F20" s="1">
        <v>0</v>
      </c>
      <c r="G20" s="1">
        <f t="shared" si="0"/>
        <v>1751.9899999946356</v>
      </c>
      <c r="H20" s="1">
        <v>0</v>
      </c>
      <c r="I20" s="1">
        <v>0</v>
      </c>
      <c r="J20" s="1">
        <v>0</v>
      </c>
      <c r="K20" s="1">
        <v>0</v>
      </c>
      <c r="L20" s="1">
        <f t="shared" si="1"/>
        <v>0</v>
      </c>
      <c r="M20" s="1">
        <v>0</v>
      </c>
      <c r="N20" s="1">
        <v>0</v>
      </c>
      <c r="O20" s="1">
        <v>0</v>
      </c>
      <c r="P20" s="1">
        <f t="shared" si="2"/>
        <v>0</v>
      </c>
      <c r="Q20" s="1">
        <v>0</v>
      </c>
      <c r="R20" s="1">
        <v>0</v>
      </c>
      <c r="S20" s="1">
        <v>0</v>
      </c>
      <c r="T20" s="1">
        <v>0</v>
      </c>
      <c r="U20" s="1">
        <f t="shared" si="3"/>
        <v>0</v>
      </c>
      <c r="V20" s="1">
        <v>0</v>
      </c>
      <c r="W20" s="3">
        <f t="shared" si="4"/>
        <v>1751.9899999946356</v>
      </c>
      <c r="X20" s="1">
        <v>0</v>
      </c>
      <c r="Y20" s="63">
        <f t="shared" si="5"/>
        <v>1751.9899999946356</v>
      </c>
    </row>
    <row r="21" spans="1:25" ht="12.75" hidden="1" outlineLevel="1">
      <c r="A21" s="1" t="s">
        <v>1930</v>
      </c>
      <c r="C21" s="1" t="s">
        <v>1931</v>
      </c>
      <c r="D21" s="2" t="s">
        <v>1932</v>
      </c>
      <c r="E21" s="1">
        <v>508.98000000044703</v>
      </c>
      <c r="F21" s="1">
        <v>-1012.18</v>
      </c>
      <c r="G21" s="1">
        <f t="shared" si="0"/>
        <v>-503.1999999995529</v>
      </c>
      <c r="H21" s="1">
        <v>0</v>
      </c>
      <c r="I21" s="1">
        <v>0</v>
      </c>
      <c r="J21" s="1">
        <v>0</v>
      </c>
      <c r="K21" s="1">
        <v>0</v>
      </c>
      <c r="L21" s="1">
        <f t="shared" si="1"/>
        <v>0</v>
      </c>
      <c r="M21" s="1">
        <v>0</v>
      </c>
      <c r="N21" s="1">
        <v>0</v>
      </c>
      <c r="O21" s="1">
        <v>0</v>
      </c>
      <c r="P21" s="1">
        <f t="shared" si="2"/>
        <v>0</v>
      </c>
      <c r="Q21" s="1">
        <v>0</v>
      </c>
      <c r="R21" s="1">
        <v>0</v>
      </c>
      <c r="S21" s="1">
        <v>0</v>
      </c>
      <c r="T21" s="1">
        <v>0</v>
      </c>
      <c r="U21" s="1">
        <f t="shared" si="3"/>
        <v>0</v>
      </c>
      <c r="V21" s="1">
        <v>0</v>
      </c>
      <c r="W21" s="3">
        <f t="shared" si="4"/>
        <v>-503.1999999995529</v>
      </c>
      <c r="X21" s="1">
        <v>0</v>
      </c>
      <c r="Y21" s="63">
        <f t="shared" si="5"/>
        <v>-503.1999999995529</v>
      </c>
    </row>
    <row r="22" spans="1:25" ht="12.75" hidden="1" outlineLevel="1">
      <c r="A22" s="1" t="s">
        <v>1933</v>
      </c>
      <c r="C22" s="1" t="s">
        <v>1934</v>
      </c>
      <c r="D22" s="2" t="s">
        <v>1935</v>
      </c>
      <c r="E22" s="1">
        <v>-120500113.95</v>
      </c>
      <c r="F22" s="1">
        <v>109177572.05</v>
      </c>
      <c r="G22" s="1">
        <f t="shared" si="0"/>
        <v>-11322541.900000006</v>
      </c>
      <c r="H22" s="1">
        <v>0</v>
      </c>
      <c r="I22" s="1">
        <v>5917916.21</v>
      </c>
      <c r="J22" s="1">
        <v>0</v>
      </c>
      <c r="K22" s="1">
        <v>4672707.48</v>
      </c>
      <c r="L22" s="1">
        <f t="shared" si="1"/>
        <v>10590623.690000001</v>
      </c>
      <c r="M22" s="1">
        <v>0</v>
      </c>
      <c r="N22" s="1">
        <v>0</v>
      </c>
      <c r="O22" s="1">
        <v>0</v>
      </c>
      <c r="P22" s="1">
        <f t="shared" si="2"/>
        <v>0</v>
      </c>
      <c r="Q22" s="1">
        <v>0</v>
      </c>
      <c r="R22" s="1">
        <v>0</v>
      </c>
      <c r="S22" s="1">
        <v>0</v>
      </c>
      <c r="T22" s="1">
        <v>0</v>
      </c>
      <c r="U22" s="1">
        <f t="shared" si="3"/>
        <v>0</v>
      </c>
      <c r="V22" s="1">
        <v>0</v>
      </c>
      <c r="W22" s="3">
        <f t="shared" si="4"/>
        <v>-731918.2100000046</v>
      </c>
      <c r="X22" s="1">
        <v>0</v>
      </c>
      <c r="Y22" s="63">
        <f t="shared" si="5"/>
        <v>-731918.2100000046</v>
      </c>
    </row>
    <row r="23" spans="1:25" ht="12.75" hidden="1" outlineLevel="1">
      <c r="A23" s="1" t="s">
        <v>1936</v>
      </c>
      <c r="C23" s="1" t="s">
        <v>1937</v>
      </c>
      <c r="D23" s="2" t="s">
        <v>1938</v>
      </c>
      <c r="E23" s="1">
        <v>-151819490.17000002</v>
      </c>
      <c r="F23" s="1">
        <v>65663511.73</v>
      </c>
      <c r="G23" s="1">
        <f t="shared" si="0"/>
        <v>-86155978.44000003</v>
      </c>
      <c r="H23" s="1">
        <v>80739065.50999999</v>
      </c>
      <c r="I23" s="1">
        <v>0</v>
      </c>
      <c r="J23" s="1">
        <v>0</v>
      </c>
      <c r="K23" s="1">
        <v>0</v>
      </c>
      <c r="L23" s="1">
        <f t="shared" si="1"/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v>0</v>
      </c>
      <c r="R23" s="1">
        <v>0</v>
      </c>
      <c r="S23" s="1">
        <v>0</v>
      </c>
      <c r="T23" s="1">
        <v>0</v>
      </c>
      <c r="U23" s="1">
        <f t="shared" si="3"/>
        <v>0</v>
      </c>
      <c r="V23" s="1">
        <v>5306133.66</v>
      </c>
      <c r="W23" s="3">
        <f t="shared" si="4"/>
        <v>-110779.2700000368</v>
      </c>
      <c r="X23" s="1">
        <v>0</v>
      </c>
      <c r="Y23" s="63">
        <f t="shared" si="5"/>
        <v>-110779.2700000368</v>
      </c>
    </row>
    <row r="24" spans="1:25" ht="12.75" hidden="1" outlineLevel="1">
      <c r="A24" s="1" t="s">
        <v>1939</v>
      </c>
      <c r="C24" s="1" t="s">
        <v>1940</v>
      </c>
      <c r="D24" s="2" t="s">
        <v>1941</v>
      </c>
      <c r="E24" s="1">
        <v>-6791901.6899999995</v>
      </c>
      <c r="F24" s="1">
        <v>1935097.66</v>
      </c>
      <c r="G24" s="1">
        <f t="shared" si="0"/>
        <v>-4856804.029999999</v>
      </c>
      <c r="H24" s="1">
        <v>4396445.13</v>
      </c>
      <c r="I24" s="1">
        <v>0</v>
      </c>
      <c r="J24" s="1">
        <v>0</v>
      </c>
      <c r="K24" s="1">
        <v>0</v>
      </c>
      <c r="L24" s="1">
        <f t="shared" si="1"/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v>0</v>
      </c>
      <c r="R24" s="1">
        <v>0</v>
      </c>
      <c r="S24" s="1">
        <v>0</v>
      </c>
      <c r="T24" s="1">
        <v>0</v>
      </c>
      <c r="U24" s="1">
        <f t="shared" si="3"/>
        <v>0</v>
      </c>
      <c r="V24" s="1">
        <v>53222.23</v>
      </c>
      <c r="W24" s="3">
        <f t="shared" si="4"/>
        <v>-407136.66999999946</v>
      </c>
      <c r="X24" s="1">
        <v>0</v>
      </c>
      <c r="Y24" s="63">
        <f t="shared" si="5"/>
        <v>-407136.66999999946</v>
      </c>
    </row>
    <row r="25" spans="1:25" ht="12.75" hidden="1" outlineLevel="1">
      <c r="A25" s="1" t="s">
        <v>1942</v>
      </c>
      <c r="C25" s="1" t="s">
        <v>1943</v>
      </c>
      <c r="D25" s="2" t="s">
        <v>1944</v>
      </c>
      <c r="E25" s="1">
        <v>-22552182.71</v>
      </c>
      <c r="F25" s="1">
        <v>3937949.21</v>
      </c>
      <c r="G25" s="1">
        <f t="shared" si="0"/>
        <v>-18614233.5</v>
      </c>
      <c r="H25" s="1">
        <v>18574027.500000004</v>
      </c>
      <c r="I25" s="1">
        <v>0</v>
      </c>
      <c r="J25" s="1">
        <v>0</v>
      </c>
      <c r="K25" s="1">
        <v>0</v>
      </c>
      <c r="L25" s="1">
        <f t="shared" si="1"/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v>1200</v>
      </c>
      <c r="R25" s="1">
        <v>0</v>
      </c>
      <c r="S25" s="1">
        <v>0</v>
      </c>
      <c r="T25" s="1">
        <v>0</v>
      </c>
      <c r="U25" s="1">
        <f t="shared" si="3"/>
        <v>1200</v>
      </c>
      <c r="V25" s="1">
        <v>8116.66</v>
      </c>
      <c r="W25" s="3">
        <f t="shared" si="4"/>
        <v>-30889.339999996275</v>
      </c>
      <c r="X25" s="1">
        <v>0</v>
      </c>
      <c r="Y25" s="63">
        <f t="shared" si="5"/>
        <v>-30889.339999996275</v>
      </c>
    </row>
    <row r="26" spans="1:25" ht="12.75" hidden="1" outlineLevel="1">
      <c r="A26" s="1" t="s">
        <v>1945</v>
      </c>
      <c r="C26" s="1" t="s">
        <v>1946</v>
      </c>
      <c r="D26" s="2" t="s">
        <v>1947</v>
      </c>
      <c r="E26" s="1">
        <v>-675707.88</v>
      </c>
      <c r="F26" s="1">
        <v>76589.55</v>
      </c>
      <c r="G26" s="1">
        <f t="shared" si="0"/>
        <v>-599118.33</v>
      </c>
      <c r="H26" s="1">
        <v>541766.67</v>
      </c>
      <c r="I26" s="1">
        <v>0</v>
      </c>
      <c r="J26" s="1">
        <v>0</v>
      </c>
      <c r="K26" s="1">
        <v>0</v>
      </c>
      <c r="L26" s="1">
        <f t="shared" si="1"/>
        <v>0</v>
      </c>
      <c r="M26" s="1">
        <v>0</v>
      </c>
      <c r="N26" s="1">
        <v>0</v>
      </c>
      <c r="O26" s="1">
        <v>0</v>
      </c>
      <c r="P26" s="1">
        <f t="shared" si="2"/>
        <v>0</v>
      </c>
      <c r="Q26" s="1">
        <v>0</v>
      </c>
      <c r="R26" s="1">
        <v>0</v>
      </c>
      <c r="S26" s="1">
        <v>0</v>
      </c>
      <c r="T26" s="1">
        <v>0</v>
      </c>
      <c r="U26" s="1">
        <f t="shared" si="3"/>
        <v>0</v>
      </c>
      <c r="V26" s="1">
        <v>1290</v>
      </c>
      <c r="W26" s="3">
        <f t="shared" si="4"/>
        <v>-56061.659999999916</v>
      </c>
      <c r="X26" s="1">
        <v>0</v>
      </c>
      <c r="Y26" s="63">
        <f t="shared" si="5"/>
        <v>-56061.659999999916</v>
      </c>
    </row>
    <row r="27" spans="1:25" ht="12.75" hidden="1" outlineLevel="1">
      <c r="A27" s="1" t="s">
        <v>1948</v>
      </c>
      <c r="C27" s="1" t="s">
        <v>1949</v>
      </c>
      <c r="D27" s="2" t="s">
        <v>1950</v>
      </c>
      <c r="E27" s="1">
        <v>-140740.4</v>
      </c>
      <c r="F27" s="1">
        <v>152751.45</v>
      </c>
      <c r="G27" s="1">
        <f t="shared" si="0"/>
        <v>12011.050000000017</v>
      </c>
      <c r="H27" s="1">
        <v>0</v>
      </c>
      <c r="I27" s="1">
        <v>0</v>
      </c>
      <c r="J27" s="1">
        <v>0</v>
      </c>
      <c r="K27" s="1">
        <v>0</v>
      </c>
      <c r="L27" s="1">
        <f t="shared" si="1"/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v>0</v>
      </c>
      <c r="R27" s="1">
        <v>0</v>
      </c>
      <c r="S27" s="1">
        <v>0</v>
      </c>
      <c r="T27" s="1">
        <v>0</v>
      </c>
      <c r="U27" s="1">
        <f t="shared" si="3"/>
        <v>0</v>
      </c>
      <c r="V27" s="1">
        <v>0</v>
      </c>
      <c r="W27" s="3">
        <f t="shared" si="4"/>
        <v>12011.050000000017</v>
      </c>
      <c r="X27" s="1">
        <v>0</v>
      </c>
      <c r="Y27" s="63">
        <f t="shared" si="5"/>
        <v>12011.050000000017</v>
      </c>
    </row>
    <row r="28" spans="1:25" ht="12.75" hidden="1" outlineLevel="1">
      <c r="A28" s="1" t="s">
        <v>1951</v>
      </c>
      <c r="C28" s="1" t="s">
        <v>1952</v>
      </c>
      <c r="D28" s="2" t="s">
        <v>1953</v>
      </c>
      <c r="E28" s="1">
        <v>-58638595.73999999</v>
      </c>
      <c r="F28" s="1">
        <v>53921104.72</v>
      </c>
      <c r="G28" s="1">
        <f t="shared" si="0"/>
        <v>-4717491.019999988</v>
      </c>
      <c r="H28" s="1">
        <v>1555448.63</v>
      </c>
      <c r="I28" s="1">
        <v>258159.42</v>
      </c>
      <c r="J28" s="1">
        <v>0</v>
      </c>
      <c r="K28" s="1">
        <v>191931.36</v>
      </c>
      <c r="L28" s="1">
        <f t="shared" si="1"/>
        <v>450090.78</v>
      </c>
      <c r="M28" s="1">
        <v>0</v>
      </c>
      <c r="N28" s="1">
        <v>8970.67</v>
      </c>
      <c r="O28" s="1">
        <v>7793.65</v>
      </c>
      <c r="P28" s="1">
        <f t="shared" si="2"/>
        <v>16764.32</v>
      </c>
      <c r="Q28" s="1">
        <v>0</v>
      </c>
      <c r="R28" s="1">
        <v>0</v>
      </c>
      <c r="S28" s="1">
        <v>0</v>
      </c>
      <c r="T28" s="1">
        <v>0</v>
      </c>
      <c r="U28" s="1">
        <f t="shared" si="3"/>
        <v>0</v>
      </c>
      <c r="V28" s="1">
        <v>2997831.54</v>
      </c>
      <c r="W28" s="3">
        <f t="shared" si="4"/>
        <v>302644.25000001164</v>
      </c>
      <c r="X28" s="1">
        <v>0</v>
      </c>
      <c r="Y28" s="63">
        <f t="shared" si="5"/>
        <v>302644.25000001164</v>
      </c>
    </row>
    <row r="29" spans="1:25" ht="12.75" hidden="1" outlineLevel="1">
      <c r="A29" s="1" t="s">
        <v>1954</v>
      </c>
      <c r="C29" s="1" t="s">
        <v>1955</v>
      </c>
      <c r="D29" s="2" t="s">
        <v>1956</v>
      </c>
      <c r="E29" s="1">
        <v>-11705981.89</v>
      </c>
      <c r="F29" s="1">
        <v>11272401.78</v>
      </c>
      <c r="G29" s="1">
        <f t="shared" si="0"/>
        <v>-433580.11000000127</v>
      </c>
      <c r="H29" s="1">
        <v>197993.7</v>
      </c>
      <c r="I29" s="1">
        <v>75657.23</v>
      </c>
      <c r="J29" s="1">
        <v>0</v>
      </c>
      <c r="K29" s="1">
        <v>28508.66</v>
      </c>
      <c r="L29" s="1">
        <f t="shared" si="1"/>
        <v>104165.89</v>
      </c>
      <c r="M29" s="1">
        <v>0</v>
      </c>
      <c r="N29" s="1">
        <v>715</v>
      </c>
      <c r="O29" s="1">
        <v>2271</v>
      </c>
      <c r="P29" s="1">
        <f t="shared" si="2"/>
        <v>2986</v>
      </c>
      <c r="Q29" s="1">
        <v>28</v>
      </c>
      <c r="R29" s="1">
        <v>0</v>
      </c>
      <c r="S29" s="1">
        <v>0</v>
      </c>
      <c r="T29" s="1">
        <v>0</v>
      </c>
      <c r="U29" s="1">
        <f t="shared" si="3"/>
        <v>28</v>
      </c>
      <c r="V29" s="1">
        <v>246845.31</v>
      </c>
      <c r="W29" s="3">
        <f t="shared" si="4"/>
        <v>118438.78999999876</v>
      </c>
      <c r="X29" s="1">
        <v>0</v>
      </c>
      <c r="Y29" s="63">
        <f t="shared" si="5"/>
        <v>118438.78999999876</v>
      </c>
    </row>
    <row r="30" spans="1:25" ht="12.75" hidden="1" outlineLevel="1">
      <c r="A30" s="1" t="s">
        <v>1957</v>
      </c>
      <c r="C30" s="1" t="s">
        <v>1958</v>
      </c>
      <c r="D30" s="2" t="s">
        <v>1959</v>
      </c>
      <c r="E30" s="1">
        <v>-896543475.61</v>
      </c>
      <c r="F30" s="1">
        <v>20087606.44</v>
      </c>
      <c r="G30" s="1">
        <f t="shared" si="0"/>
        <v>-876455869.17</v>
      </c>
      <c r="H30" s="1">
        <v>-608356381.06</v>
      </c>
      <c r="I30" s="1">
        <v>-5</v>
      </c>
      <c r="J30" s="1">
        <v>0</v>
      </c>
      <c r="K30" s="1">
        <v>1184.84</v>
      </c>
      <c r="L30" s="1">
        <f t="shared" si="1"/>
        <v>1179.84</v>
      </c>
      <c r="M30" s="1">
        <v>0</v>
      </c>
      <c r="N30" s="1">
        <v>-978.55</v>
      </c>
      <c r="O30" s="1">
        <v>-275.58</v>
      </c>
      <c r="P30" s="1">
        <f t="shared" si="2"/>
        <v>-1254.1299999999999</v>
      </c>
      <c r="Q30" s="1">
        <v>-5452046.47</v>
      </c>
      <c r="R30" s="1">
        <v>-1603.3</v>
      </c>
      <c r="S30" s="1">
        <v>0</v>
      </c>
      <c r="T30" s="1">
        <v>0</v>
      </c>
      <c r="U30" s="1">
        <f t="shared" si="3"/>
        <v>-5453649.77</v>
      </c>
      <c r="V30" s="1">
        <v>1490623739.71</v>
      </c>
      <c r="W30" s="3">
        <f t="shared" si="4"/>
        <v>357765.4199998379</v>
      </c>
      <c r="X30" s="1">
        <v>0</v>
      </c>
      <c r="Y30" s="63">
        <f t="shared" si="5"/>
        <v>357765.4199998379</v>
      </c>
    </row>
    <row r="31" spans="1:25" ht="12.75" hidden="1" outlineLevel="1">
      <c r="A31" s="1" t="s">
        <v>1960</v>
      </c>
      <c r="C31" s="1" t="s">
        <v>1961</v>
      </c>
      <c r="D31" s="2" t="s">
        <v>1962</v>
      </c>
      <c r="E31" s="1">
        <v>1085884822.73</v>
      </c>
      <c r="F31" s="1">
        <v>-202302168.55</v>
      </c>
      <c r="G31" s="1">
        <f t="shared" si="0"/>
        <v>883582654.1800001</v>
      </c>
      <c r="H31" s="1">
        <v>-426582393.62</v>
      </c>
      <c r="I31" s="1">
        <v>-3474010.21</v>
      </c>
      <c r="J31" s="1">
        <v>0</v>
      </c>
      <c r="K31" s="1">
        <v>-4989900.3</v>
      </c>
      <c r="L31" s="1">
        <f t="shared" si="1"/>
        <v>-8463910.51</v>
      </c>
      <c r="M31" s="1">
        <v>-2000</v>
      </c>
      <c r="N31" s="1">
        <v>-219877.13</v>
      </c>
      <c r="O31" s="1">
        <v>-3402284.06</v>
      </c>
      <c r="P31" s="1">
        <f t="shared" si="2"/>
        <v>-3624161.19</v>
      </c>
      <c r="Q31" s="1">
        <v>-246542846.82</v>
      </c>
      <c r="R31" s="1">
        <v>-120344358.18</v>
      </c>
      <c r="S31" s="1">
        <v>-1100031.64</v>
      </c>
      <c r="T31" s="1">
        <v>-4500</v>
      </c>
      <c r="U31" s="1">
        <f t="shared" si="3"/>
        <v>-367991736.64</v>
      </c>
      <c r="V31" s="1">
        <v>-76920260.66</v>
      </c>
      <c r="W31" s="3">
        <f t="shared" si="4"/>
        <v>191.56000009179115</v>
      </c>
      <c r="X31" s="1">
        <v>0</v>
      </c>
      <c r="Y31" s="63">
        <f t="shared" si="5"/>
        <v>191.56000009179115</v>
      </c>
    </row>
    <row r="32" spans="1:25" ht="12.75" hidden="1" outlineLevel="1">
      <c r="A32" s="1" t="s">
        <v>1963</v>
      </c>
      <c r="C32" s="1" t="s">
        <v>1964</v>
      </c>
      <c r="D32" s="2" t="s">
        <v>1965</v>
      </c>
      <c r="E32" s="1">
        <v>330424.03999999166</v>
      </c>
      <c r="F32" s="1">
        <v>0</v>
      </c>
      <c r="G32" s="1">
        <f t="shared" si="0"/>
        <v>330424.03999999166</v>
      </c>
      <c r="H32" s="1">
        <v>0</v>
      </c>
      <c r="I32" s="1">
        <v>0</v>
      </c>
      <c r="J32" s="1">
        <v>0</v>
      </c>
      <c r="K32" s="1">
        <v>0</v>
      </c>
      <c r="L32" s="1">
        <f t="shared" si="1"/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v>0</v>
      </c>
      <c r="R32" s="1">
        <v>0</v>
      </c>
      <c r="S32" s="1">
        <v>0</v>
      </c>
      <c r="T32" s="1">
        <v>0</v>
      </c>
      <c r="U32" s="1">
        <f t="shared" si="3"/>
        <v>0</v>
      </c>
      <c r="V32" s="1">
        <v>-334865.95</v>
      </c>
      <c r="W32" s="3">
        <f t="shared" si="4"/>
        <v>-4441.910000008356</v>
      </c>
      <c r="X32" s="1">
        <v>0</v>
      </c>
      <c r="Y32" s="63">
        <f t="shared" si="5"/>
        <v>-4441.910000008356</v>
      </c>
    </row>
    <row r="33" spans="1:25" ht="12.75" hidden="1" outlineLevel="1">
      <c r="A33" s="1" t="s">
        <v>1966</v>
      </c>
      <c r="C33" s="1" t="s">
        <v>1967</v>
      </c>
      <c r="D33" s="2" t="s">
        <v>1968</v>
      </c>
      <c r="E33" s="1">
        <v>163924159.86</v>
      </c>
      <c r="F33" s="1">
        <v>1780319.28</v>
      </c>
      <c r="G33" s="1">
        <f t="shared" si="0"/>
        <v>165704479.14000002</v>
      </c>
      <c r="H33" s="1">
        <v>0</v>
      </c>
      <c r="I33" s="1">
        <v>0</v>
      </c>
      <c r="J33" s="1">
        <v>0</v>
      </c>
      <c r="K33" s="1">
        <v>0</v>
      </c>
      <c r="L33" s="1">
        <f t="shared" si="1"/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v>0</v>
      </c>
      <c r="R33" s="1">
        <v>0</v>
      </c>
      <c r="S33" s="1">
        <v>0</v>
      </c>
      <c r="T33" s="1">
        <v>0</v>
      </c>
      <c r="U33" s="1">
        <f t="shared" si="3"/>
        <v>0</v>
      </c>
      <c r="V33" s="1">
        <v>-165720336.42</v>
      </c>
      <c r="W33" s="3">
        <f t="shared" si="4"/>
        <v>-15857.27999997139</v>
      </c>
      <c r="X33" s="1">
        <v>0</v>
      </c>
      <c r="Y33" s="63">
        <f t="shared" si="5"/>
        <v>-15857.27999997139</v>
      </c>
    </row>
    <row r="34" spans="1:25" ht="12.75" hidden="1" outlineLevel="1">
      <c r="A34" s="1" t="s">
        <v>1969</v>
      </c>
      <c r="C34" s="1" t="s">
        <v>1970</v>
      </c>
      <c r="D34" s="2" t="s">
        <v>1971</v>
      </c>
      <c r="E34" s="1">
        <v>-1387.1599999964237</v>
      </c>
      <c r="F34" s="1">
        <v>1387.16</v>
      </c>
      <c r="G34" s="1">
        <f t="shared" si="0"/>
        <v>3.576360541046597E-09</v>
      </c>
      <c r="H34" s="1">
        <v>0</v>
      </c>
      <c r="I34" s="1">
        <v>0</v>
      </c>
      <c r="J34" s="1">
        <v>0</v>
      </c>
      <c r="K34" s="1">
        <v>0</v>
      </c>
      <c r="L34" s="1">
        <f t="shared" si="1"/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v>0</v>
      </c>
      <c r="R34" s="1">
        <v>0</v>
      </c>
      <c r="S34" s="1">
        <v>0</v>
      </c>
      <c r="T34" s="1">
        <v>0</v>
      </c>
      <c r="U34" s="1">
        <f t="shared" si="3"/>
        <v>0</v>
      </c>
      <c r="V34" s="1">
        <v>0</v>
      </c>
      <c r="W34" s="3">
        <f t="shared" si="4"/>
        <v>3.576360541046597E-09</v>
      </c>
      <c r="X34" s="1">
        <v>0</v>
      </c>
      <c r="Y34" s="63">
        <f t="shared" si="5"/>
        <v>3.576360541046597E-09</v>
      </c>
    </row>
    <row r="35" spans="1:25" ht="12.75" hidden="1" outlineLevel="1">
      <c r="A35" s="1" t="s">
        <v>1972</v>
      </c>
      <c r="C35" s="1" t="s">
        <v>1973</v>
      </c>
      <c r="D35" s="2" t="s">
        <v>1974</v>
      </c>
      <c r="E35" s="1">
        <v>100</v>
      </c>
      <c r="F35" s="1">
        <v>2267.36</v>
      </c>
      <c r="G35" s="1">
        <f t="shared" si="0"/>
        <v>2367.36</v>
      </c>
      <c r="H35" s="1">
        <v>-822.77</v>
      </c>
      <c r="I35" s="1">
        <v>0</v>
      </c>
      <c r="J35" s="1">
        <v>0</v>
      </c>
      <c r="K35" s="1">
        <v>0</v>
      </c>
      <c r="L35" s="1">
        <f t="shared" si="1"/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v>0</v>
      </c>
      <c r="R35" s="1">
        <v>0</v>
      </c>
      <c r="S35" s="1">
        <v>0</v>
      </c>
      <c r="T35" s="1">
        <v>0</v>
      </c>
      <c r="U35" s="1">
        <f t="shared" si="3"/>
        <v>0</v>
      </c>
      <c r="V35" s="1">
        <v>0</v>
      </c>
      <c r="W35" s="3">
        <f t="shared" si="4"/>
        <v>1544.5900000000001</v>
      </c>
      <c r="X35" s="1">
        <v>0</v>
      </c>
      <c r="Y35" s="63">
        <f t="shared" si="5"/>
        <v>1544.5900000000001</v>
      </c>
    </row>
    <row r="36" spans="1:25" ht="12.75" hidden="1" outlineLevel="1">
      <c r="A36" s="1" t="s">
        <v>1975</v>
      </c>
      <c r="C36" s="1" t="s">
        <v>1976</v>
      </c>
      <c r="D36" s="2" t="s">
        <v>1977</v>
      </c>
      <c r="E36" s="1">
        <v>-5244343.89</v>
      </c>
      <c r="F36" s="1">
        <v>5323228.83</v>
      </c>
      <c r="G36" s="1">
        <f t="shared" si="0"/>
        <v>78884.94000000041</v>
      </c>
      <c r="H36" s="1">
        <v>0</v>
      </c>
      <c r="I36" s="1">
        <v>0</v>
      </c>
      <c r="J36" s="1">
        <v>0</v>
      </c>
      <c r="K36" s="1">
        <v>0</v>
      </c>
      <c r="L36" s="1">
        <f t="shared" si="1"/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v>0</v>
      </c>
      <c r="R36" s="1">
        <v>0</v>
      </c>
      <c r="S36" s="1">
        <v>0</v>
      </c>
      <c r="T36" s="1">
        <v>0</v>
      </c>
      <c r="U36" s="1">
        <f t="shared" si="3"/>
        <v>0</v>
      </c>
      <c r="V36" s="1">
        <v>8850</v>
      </c>
      <c r="W36" s="3">
        <f t="shared" si="4"/>
        <v>87734.94000000041</v>
      </c>
      <c r="X36" s="1">
        <v>0</v>
      </c>
      <c r="Y36" s="63">
        <f t="shared" si="5"/>
        <v>87734.94000000041</v>
      </c>
    </row>
    <row r="37" spans="1:25" ht="12.75" hidden="1" outlineLevel="1">
      <c r="A37" s="1" t="s">
        <v>1978</v>
      </c>
      <c r="C37" s="1" t="s">
        <v>1979</v>
      </c>
      <c r="D37" s="2" t="s">
        <v>1980</v>
      </c>
      <c r="E37" s="1">
        <v>33070.31</v>
      </c>
      <c r="F37" s="1">
        <v>-2010.61</v>
      </c>
      <c r="G37" s="1">
        <f t="shared" si="0"/>
        <v>31059.699999999997</v>
      </c>
      <c r="H37" s="1">
        <v>0</v>
      </c>
      <c r="I37" s="1">
        <v>0</v>
      </c>
      <c r="J37" s="1">
        <v>0</v>
      </c>
      <c r="K37" s="1">
        <v>0</v>
      </c>
      <c r="L37" s="1">
        <f t="shared" si="1"/>
        <v>0</v>
      </c>
      <c r="M37" s="1">
        <v>0</v>
      </c>
      <c r="N37" s="1">
        <v>0</v>
      </c>
      <c r="O37" s="1">
        <v>0</v>
      </c>
      <c r="P37" s="1">
        <f t="shared" si="2"/>
        <v>0</v>
      </c>
      <c r="Q37" s="1">
        <v>0</v>
      </c>
      <c r="R37" s="1">
        <v>0</v>
      </c>
      <c r="S37" s="1">
        <v>0</v>
      </c>
      <c r="T37" s="1">
        <v>0</v>
      </c>
      <c r="U37" s="1">
        <f t="shared" si="3"/>
        <v>0</v>
      </c>
      <c r="V37" s="1">
        <v>0</v>
      </c>
      <c r="W37" s="3">
        <f t="shared" si="4"/>
        <v>31059.699999999997</v>
      </c>
      <c r="X37" s="1">
        <v>0</v>
      </c>
      <c r="Y37" s="63">
        <f t="shared" si="5"/>
        <v>31059.699999999997</v>
      </c>
    </row>
    <row r="38" spans="1:25" ht="12.75" hidden="1" outlineLevel="1">
      <c r="A38" s="1" t="s">
        <v>1981</v>
      </c>
      <c r="C38" s="1" t="s">
        <v>1982</v>
      </c>
      <c r="D38" s="2" t="s">
        <v>1983</v>
      </c>
      <c r="E38" s="1">
        <v>8563.09</v>
      </c>
      <c r="F38" s="1">
        <v>-853.1</v>
      </c>
      <c r="G38" s="1">
        <f t="shared" si="0"/>
        <v>7709.99</v>
      </c>
      <c r="H38" s="1">
        <v>0</v>
      </c>
      <c r="I38" s="1">
        <v>0</v>
      </c>
      <c r="J38" s="1">
        <v>0</v>
      </c>
      <c r="K38" s="1">
        <v>0</v>
      </c>
      <c r="L38" s="1">
        <f t="shared" si="1"/>
        <v>0</v>
      </c>
      <c r="M38" s="1">
        <v>0</v>
      </c>
      <c r="N38" s="1">
        <v>0</v>
      </c>
      <c r="O38" s="1">
        <v>0</v>
      </c>
      <c r="P38" s="1">
        <f t="shared" si="2"/>
        <v>0</v>
      </c>
      <c r="Q38" s="1">
        <v>0</v>
      </c>
      <c r="R38" s="1">
        <v>0</v>
      </c>
      <c r="S38" s="1">
        <v>0</v>
      </c>
      <c r="T38" s="1">
        <v>0</v>
      </c>
      <c r="U38" s="1">
        <f t="shared" si="3"/>
        <v>0</v>
      </c>
      <c r="V38" s="1">
        <v>0</v>
      </c>
      <c r="W38" s="3">
        <f t="shared" si="4"/>
        <v>7709.99</v>
      </c>
      <c r="X38" s="1">
        <v>0</v>
      </c>
      <c r="Y38" s="63">
        <f t="shared" si="5"/>
        <v>7709.99</v>
      </c>
    </row>
    <row r="39" spans="1:25" ht="12.75" hidden="1" outlineLevel="1">
      <c r="A39" s="1" t="s">
        <v>1984</v>
      </c>
      <c r="C39" s="1" t="s">
        <v>1985</v>
      </c>
      <c r="D39" s="2" t="s">
        <v>1986</v>
      </c>
      <c r="E39" s="1">
        <v>108207.06</v>
      </c>
      <c r="F39" s="1">
        <v>-2215.69</v>
      </c>
      <c r="G39" s="1">
        <f t="shared" si="0"/>
        <v>105991.37</v>
      </c>
      <c r="H39" s="1">
        <v>0</v>
      </c>
      <c r="I39" s="1">
        <v>0</v>
      </c>
      <c r="J39" s="1">
        <v>0</v>
      </c>
      <c r="K39" s="1">
        <v>0</v>
      </c>
      <c r="L39" s="1">
        <f t="shared" si="1"/>
        <v>0</v>
      </c>
      <c r="M39" s="1">
        <v>0</v>
      </c>
      <c r="N39" s="1">
        <v>0</v>
      </c>
      <c r="O39" s="1">
        <v>0</v>
      </c>
      <c r="P39" s="1">
        <f t="shared" si="2"/>
        <v>0</v>
      </c>
      <c r="Q39" s="1">
        <v>0</v>
      </c>
      <c r="R39" s="1">
        <v>0</v>
      </c>
      <c r="S39" s="1">
        <v>0</v>
      </c>
      <c r="T39" s="1">
        <v>0</v>
      </c>
      <c r="U39" s="1">
        <f t="shared" si="3"/>
        <v>0</v>
      </c>
      <c r="V39" s="1">
        <v>0</v>
      </c>
      <c r="W39" s="3">
        <f t="shared" si="4"/>
        <v>105991.37</v>
      </c>
      <c r="X39" s="1">
        <v>0</v>
      </c>
      <c r="Y39" s="63">
        <f t="shared" si="5"/>
        <v>105991.37</v>
      </c>
    </row>
    <row r="40" spans="1:25" ht="12.75" hidden="1" outlineLevel="1">
      <c r="A40" s="1" t="s">
        <v>1987</v>
      </c>
      <c r="C40" s="1" t="s">
        <v>1988</v>
      </c>
      <c r="D40" s="2" t="s">
        <v>1989</v>
      </c>
      <c r="E40" s="1">
        <v>-552146404.6400001</v>
      </c>
      <c r="F40" s="1">
        <v>274525295.36</v>
      </c>
      <c r="G40" s="1">
        <f t="shared" si="0"/>
        <v>-277621109.2800001</v>
      </c>
      <c r="H40" s="1">
        <v>204410734.37</v>
      </c>
      <c r="I40" s="1">
        <v>686.69</v>
      </c>
      <c r="J40" s="1">
        <v>0</v>
      </c>
      <c r="K40" s="1">
        <v>352505.47</v>
      </c>
      <c r="L40" s="1">
        <f t="shared" si="1"/>
        <v>353192.16</v>
      </c>
      <c r="M40" s="1">
        <v>32.45</v>
      </c>
      <c r="N40" s="1">
        <v>4571082.86</v>
      </c>
      <c r="O40" s="1">
        <v>1372593.21</v>
      </c>
      <c r="P40" s="1">
        <f t="shared" si="2"/>
        <v>5943708.5200000005</v>
      </c>
      <c r="Q40" s="1">
        <v>2161253.58</v>
      </c>
      <c r="R40" s="1">
        <v>1514204.42</v>
      </c>
      <c r="S40" s="1">
        <v>349</v>
      </c>
      <c r="T40" s="1">
        <v>0</v>
      </c>
      <c r="U40" s="1">
        <f t="shared" si="3"/>
        <v>3675807</v>
      </c>
      <c r="V40" s="1">
        <v>67071961.79</v>
      </c>
      <c r="W40" s="3">
        <f t="shared" si="4"/>
        <v>3834294.559999913</v>
      </c>
      <c r="X40" s="1">
        <v>0</v>
      </c>
      <c r="Y40" s="63">
        <f t="shared" si="5"/>
        <v>3834294.559999913</v>
      </c>
    </row>
    <row r="41" spans="1:25" ht="12.75" hidden="1" outlineLevel="1">
      <c r="A41" s="1" t="s">
        <v>1990</v>
      </c>
      <c r="C41" s="1" t="s">
        <v>1991</v>
      </c>
      <c r="D41" s="2" t="s">
        <v>1992</v>
      </c>
      <c r="E41" s="1">
        <v>-5306155.8700000215</v>
      </c>
      <c r="F41" s="1">
        <v>5950148.47</v>
      </c>
      <c r="G41" s="1">
        <f t="shared" si="0"/>
        <v>643992.5999999782</v>
      </c>
      <c r="H41" s="1">
        <v>141879.81</v>
      </c>
      <c r="I41" s="1">
        <v>0</v>
      </c>
      <c r="J41" s="1">
        <v>0</v>
      </c>
      <c r="K41" s="1">
        <v>0</v>
      </c>
      <c r="L41" s="1">
        <f t="shared" si="1"/>
        <v>0</v>
      </c>
      <c r="M41" s="1">
        <v>0</v>
      </c>
      <c r="N41" s="1">
        <v>169.22</v>
      </c>
      <c r="O41" s="1">
        <v>40</v>
      </c>
      <c r="P41" s="1">
        <f t="shared" si="2"/>
        <v>209.22</v>
      </c>
      <c r="Q41" s="1">
        <v>19026.8</v>
      </c>
      <c r="R41" s="1">
        <v>0</v>
      </c>
      <c r="S41" s="1">
        <v>0</v>
      </c>
      <c r="T41" s="1">
        <v>0</v>
      </c>
      <c r="U41" s="1">
        <f t="shared" si="3"/>
        <v>19026.8</v>
      </c>
      <c r="V41" s="1">
        <v>32806.11</v>
      </c>
      <c r="W41" s="3">
        <f t="shared" si="4"/>
        <v>837914.5399999783</v>
      </c>
      <c r="X41" s="1">
        <v>0</v>
      </c>
      <c r="Y41" s="63">
        <f t="shared" si="5"/>
        <v>837914.5399999783</v>
      </c>
    </row>
    <row r="42" spans="1:25" ht="12.75" hidden="1" outlineLevel="1">
      <c r="A42" s="1" t="s">
        <v>1993</v>
      </c>
      <c r="C42" s="1" t="s">
        <v>1994</v>
      </c>
      <c r="D42" s="2" t="s">
        <v>1995</v>
      </c>
      <c r="E42" s="1">
        <v>29468.530000001192</v>
      </c>
      <c r="F42" s="1">
        <v>-29468.53</v>
      </c>
      <c r="G42" s="1">
        <f t="shared" si="0"/>
        <v>1.1932570487260818E-09</v>
      </c>
      <c r="H42" s="1">
        <v>0</v>
      </c>
      <c r="I42" s="1">
        <v>0</v>
      </c>
      <c r="J42" s="1">
        <v>0</v>
      </c>
      <c r="K42" s="1">
        <v>0</v>
      </c>
      <c r="L42" s="1">
        <f t="shared" si="1"/>
        <v>0</v>
      </c>
      <c r="M42" s="1">
        <v>0</v>
      </c>
      <c r="N42" s="1">
        <v>0</v>
      </c>
      <c r="O42" s="1">
        <v>0</v>
      </c>
      <c r="P42" s="1">
        <f t="shared" si="2"/>
        <v>0</v>
      </c>
      <c r="Q42" s="1">
        <v>0</v>
      </c>
      <c r="R42" s="1">
        <v>0</v>
      </c>
      <c r="S42" s="1">
        <v>0</v>
      </c>
      <c r="T42" s="1">
        <v>0</v>
      </c>
      <c r="U42" s="1">
        <f t="shared" si="3"/>
        <v>0</v>
      </c>
      <c r="V42" s="1">
        <v>0</v>
      </c>
      <c r="W42" s="3">
        <f t="shared" si="4"/>
        <v>1.1932570487260818E-09</v>
      </c>
      <c r="X42" s="1">
        <v>0</v>
      </c>
      <c r="Y42" s="63">
        <f t="shared" si="5"/>
        <v>1.1932570487260818E-09</v>
      </c>
    </row>
    <row r="43" spans="1:25" ht="12.75" hidden="1" outlineLevel="1">
      <c r="A43" s="1" t="s">
        <v>1996</v>
      </c>
      <c r="C43" s="1" t="s">
        <v>1997</v>
      </c>
      <c r="D43" s="2" t="s">
        <v>1998</v>
      </c>
      <c r="E43" s="1">
        <v>-47226617.29</v>
      </c>
      <c r="F43" s="1">
        <v>16389023.15</v>
      </c>
      <c r="G43" s="1">
        <f t="shared" si="0"/>
        <v>-30837594.14</v>
      </c>
      <c r="H43" s="1">
        <v>23474572.22</v>
      </c>
      <c r="I43" s="1">
        <v>300</v>
      </c>
      <c r="J43" s="1">
        <v>0</v>
      </c>
      <c r="K43" s="1">
        <v>3230325.1</v>
      </c>
      <c r="L43" s="1">
        <f t="shared" si="1"/>
        <v>3230625.1</v>
      </c>
      <c r="M43" s="1">
        <v>0</v>
      </c>
      <c r="N43" s="1">
        <v>11130</v>
      </c>
      <c r="O43" s="1">
        <v>0</v>
      </c>
      <c r="P43" s="1">
        <f t="shared" si="2"/>
        <v>11130</v>
      </c>
      <c r="Q43" s="1">
        <v>3286.09</v>
      </c>
      <c r="R43" s="1">
        <v>115437.56</v>
      </c>
      <c r="S43" s="1">
        <v>0</v>
      </c>
      <c r="T43" s="1">
        <v>0</v>
      </c>
      <c r="U43" s="1">
        <f t="shared" si="3"/>
        <v>118723.65</v>
      </c>
      <c r="V43" s="1">
        <v>4002543.17</v>
      </c>
      <c r="W43" s="3">
        <f t="shared" si="4"/>
        <v>0</v>
      </c>
      <c r="X43" s="1">
        <v>0</v>
      </c>
      <c r="Y43" s="63">
        <f t="shared" si="5"/>
        <v>0</v>
      </c>
    </row>
    <row r="44" spans="1:25" ht="12.75" hidden="1" outlineLevel="1">
      <c r="A44" s="1" t="s">
        <v>1999</v>
      </c>
      <c r="C44" s="1" t="s">
        <v>2000</v>
      </c>
      <c r="D44" s="2" t="s">
        <v>2001</v>
      </c>
      <c r="E44" s="1">
        <v>-98027746.63</v>
      </c>
      <c r="F44" s="1">
        <v>32009924.67</v>
      </c>
      <c r="G44" s="1">
        <f t="shared" si="0"/>
        <v>-66017821.95999999</v>
      </c>
      <c r="H44" s="1">
        <v>35387254.45</v>
      </c>
      <c r="I44" s="1">
        <v>4692537.2</v>
      </c>
      <c r="J44" s="1">
        <v>0</v>
      </c>
      <c r="K44" s="1">
        <v>0</v>
      </c>
      <c r="L44" s="1">
        <f t="shared" si="1"/>
        <v>4692537.2</v>
      </c>
      <c r="M44" s="1">
        <v>0</v>
      </c>
      <c r="N44" s="1">
        <v>109194.54</v>
      </c>
      <c r="O44" s="1">
        <v>40922.38</v>
      </c>
      <c r="P44" s="1">
        <f t="shared" si="2"/>
        <v>150116.91999999998</v>
      </c>
      <c r="Q44" s="1">
        <v>125827.44</v>
      </c>
      <c r="R44" s="1">
        <v>501066.87</v>
      </c>
      <c r="S44" s="1">
        <v>0</v>
      </c>
      <c r="T44" s="1">
        <v>0</v>
      </c>
      <c r="U44" s="1">
        <f t="shared" si="3"/>
        <v>626894.31</v>
      </c>
      <c r="V44" s="1">
        <v>25448611.44</v>
      </c>
      <c r="W44" s="3">
        <f t="shared" si="4"/>
        <v>287592.3600000106</v>
      </c>
      <c r="X44" s="1">
        <v>0</v>
      </c>
      <c r="Y44" s="63">
        <f t="shared" si="5"/>
        <v>287592.3600000106</v>
      </c>
    </row>
    <row r="45" spans="1:25" ht="12.75" hidden="1" outlineLevel="1">
      <c r="A45" s="1" t="s">
        <v>2002</v>
      </c>
      <c r="C45" s="1" t="s">
        <v>2003</v>
      </c>
      <c r="D45" s="2" t="s">
        <v>2004</v>
      </c>
      <c r="E45" s="1">
        <v>-197954465.36999997</v>
      </c>
      <c r="F45" s="1">
        <v>80179598.94</v>
      </c>
      <c r="G45" s="1">
        <f t="shared" si="0"/>
        <v>-117774866.42999998</v>
      </c>
      <c r="H45" s="1">
        <v>98130557.06</v>
      </c>
      <c r="I45" s="1">
        <v>2248068.21</v>
      </c>
      <c r="J45" s="1">
        <v>0</v>
      </c>
      <c r="K45" s="1">
        <v>7848330.58</v>
      </c>
      <c r="L45" s="1">
        <f t="shared" si="1"/>
        <v>10096398.79</v>
      </c>
      <c r="M45" s="1">
        <v>0</v>
      </c>
      <c r="N45" s="1">
        <v>18377.19</v>
      </c>
      <c r="O45" s="1">
        <v>28700</v>
      </c>
      <c r="P45" s="1">
        <f t="shared" si="2"/>
        <v>47077.19</v>
      </c>
      <c r="Q45" s="1">
        <v>228340.44</v>
      </c>
      <c r="R45" s="1">
        <v>30200</v>
      </c>
      <c r="S45" s="1">
        <v>0</v>
      </c>
      <c r="T45" s="1">
        <v>0</v>
      </c>
      <c r="U45" s="1">
        <f t="shared" si="3"/>
        <v>258540.44</v>
      </c>
      <c r="V45" s="1">
        <v>11371074.65</v>
      </c>
      <c r="W45" s="3">
        <f t="shared" si="4"/>
        <v>2128781.7000000235</v>
      </c>
      <c r="X45" s="1">
        <v>0</v>
      </c>
      <c r="Y45" s="63">
        <f t="shared" si="5"/>
        <v>2128781.7000000235</v>
      </c>
    </row>
    <row r="46" spans="1:25" ht="12.75" hidden="1" outlineLevel="1">
      <c r="A46" s="1" t="s">
        <v>2005</v>
      </c>
      <c r="C46" s="1" t="s">
        <v>2006</v>
      </c>
      <c r="D46" s="2" t="s">
        <v>2007</v>
      </c>
      <c r="E46" s="1">
        <v>10954.66</v>
      </c>
      <c r="F46" s="1">
        <v>-7147.92</v>
      </c>
      <c r="G46" s="1">
        <f aca="true" t="shared" si="6" ref="G46:G77">E46+F46</f>
        <v>3806.74</v>
      </c>
      <c r="H46" s="1">
        <v>0</v>
      </c>
      <c r="I46" s="1">
        <v>0</v>
      </c>
      <c r="J46" s="1">
        <v>0</v>
      </c>
      <c r="K46" s="1">
        <v>0</v>
      </c>
      <c r="L46" s="1">
        <f aca="true" t="shared" si="7" ref="L46:L77">I46+J46+K46</f>
        <v>0</v>
      </c>
      <c r="M46" s="1">
        <v>0</v>
      </c>
      <c r="N46" s="1">
        <v>0</v>
      </c>
      <c r="O46" s="1">
        <v>0</v>
      </c>
      <c r="P46" s="1">
        <f aca="true" t="shared" si="8" ref="P46:P77">M46+N46+O46</f>
        <v>0</v>
      </c>
      <c r="Q46" s="1">
        <v>0</v>
      </c>
      <c r="R46" s="1">
        <v>0</v>
      </c>
      <c r="S46" s="1">
        <v>0</v>
      </c>
      <c r="T46" s="1">
        <v>0</v>
      </c>
      <c r="U46" s="1">
        <f aca="true" t="shared" si="9" ref="U46:U77">Q46+R46+S46+T46</f>
        <v>0</v>
      </c>
      <c r="V46" s="1">
        <v>0</v>
      </c>
      <c r="W46" s="3">
        <f aca="true" t="shared" si="10" ref="W46:W77">G46+H46+L46+P46+U46+V46</f>
        <v>3806.74</v>
      </c>
      <c r="X46" s="1">
        <v>0</v>
      </c>
      <c r="Y46" s="63">
        <f aca="true" t="shared" si="11" ref="Y46:Y77">W46+X46</f>
        <v>3806.74</v>
      </c>
    </row>
    <row r="47" spans="1:25" ht="12.75" hidden="1" outlineLevel="1">
      <c r="A47" s="1" t="s">
        <v>2008</v>
      </c>
      <c r="C47" s="1" t="s">
        <v>2009</v>
      </c>
      <c r="D47" s="2" t="s">
        <v>2010</v>
      </c>
      <c r="E47" s="1">
        <v>4086.9899999999907</v>
      </c>
      <c r="F47" s="1">
        <v>-197.09</v>
      </c>
      <c r="G47" s="1">
        <f t="shared" si="6"/>
        <v>3889.8999999999905</v>
      </c>
      <c r="H47" s="1">
        <v>0</v>
      </c>
      <c r="I47" s="1">
        <v>0</v>
      </c>
      <c r="J47" s="1">
        <v>0</v>
      </c>
      <c r="K47" s="1">
        <v>0</v>
      </c>
      <c r="L47" s="1">
        <f t="shared" si="7"/>
        <v>0</v>
      </c>
      <c r="M47" s="1">
        <v>0</v>
      </c>
      <c r="N47" s="1">
        <v>0</v>
      </c>
      <c r="O47" s="1">
        <v>0</v>
      </c>
      <c r="P47" s="1">
        <f t="shared" si="8"/>
        <v>0</v>
      </c>
      <c r="Q47" s="1">
        <v>0</v>
      </c>
      <c r="R47" s="1">
        <v>0</v>
      </c>
      <c r="S47" s="1">
        <v>0</v>
      </c>
      <c r="T47" s="1">
        <v>0</v>
      </c>
      <c r="U47" s="1">
        <f t="shared" si="9"/>
        <v>0</v>
      </c>
      <c r="V47" s="1">
        <v>0</v>
      </c>
      <c r="W47" s="3">
        <f t="shared" si="10"/>
        <v>3889.8999999999905</v>
      </c>
      <c r="X47" s="1">
        <v>0</v>
      </c>
      <c r="Y47" s="63">
        <f t="shared" si="11"/>
        <v>3889.8999999999905</v>
      </c>
    </row>
    <row r="48" spans="1:25" ht="12.75" hidden="1" outlineLevel="1">
      <c r="A48" s="1" t="s">
        <v>2011</v>
      </c>
      <c r="C48" s="1" t="s">
        <v>2012</v>
      </c>
      <c r="D48" s="2" t="s">
        <v>2013</v>
      </c>
      <c r="E48" s="1">
        <v>4489.9</v>
      </c>
      <c r="F48" s="1">
        <v>18.8</v>
      </c>
      <c r="G48" s="1">
        <f t="shared" si="6"/>
        <v>4508.7</v>
      </c>
      <c r="H48" s="1">
        <v>0</v>
      </c>
      <c r="I48" s="1">
        <v>0</v>
      </c>
      <c r="J48" s="1">
        <v>0</v>
      </c>
      <c r="K48" s="1">
        <v>0</v>
      </c>
      <c r="L48" s="1">
        <f t="shared" si="7"/>
        <v>0</v>
      </c>
      <c r="M48" s="1">
        <v>0</v>
      </c>
      <c r="N48" s="1">
        <v>0</v>
      </c>
      <c r="O48" s="1">
        <v>0</v>
      </c>
      <c r="P48" s="1">
        <f t="shared" si="8"/>
        <v>0</v>
      </c>
      <c r="Q48" s="1">
        <v>0</v>
      </c>
      <c r="R48" s="1">
        <v>0</v>
      </c>
      <c r="S48" s="1">
        <v>0</v>
      </c>
      <c r="T48" s="1">
        <v>0</v>
      </c>
      <c r="U48" s="1">
        <f t="shared" si="9"/>
        <v>0</v>
      </c>
      <c r="V48" s="1">
        <v>0</v>
      </c>
      <c r="W48" s="3">
        <f t="shared" si="10"/>
        <v>4508.7</v>
      </c>
      <c r="X48" s="1">
        <v>0</v>
      </c>
      <c r="Y48" s="63">
        <f t="shared" si="11"/>
        <v>4508.7</v>
      </c>
    </row>
    <row r="49" spans="1:25" ht="12.75" hidden="1" outlineLevel="1">
      <c r="A49" s="1" t="s">
        <v>2014</v>
      </c>
      <c r="C49" s="1" t="s">
        <v>2015</v>
      </c>
      <c r="D49" s="2" t="s">
        <v>2016</v>
      </c>
      <c r="E49" s="1">
        <v>7400.969999999972</v>
      </c>
      <c r="F49" s="1">
        <v>-1165.93</v>
      </c>
      <c r="G49" s="1">
        <f t="shared" si="6"/>
        <v>6235.039999999972</v>
      </c>
      <c r="H49" s="1">
        <v>0</v>
      </c>
      <c r="I49" s="1">
        <v>0</v>
      </c>
      <c r="J49" s="1">
        <v>0</v>
      </c>
      <c r="K49" s="1">
        <v>0</v>
      </c>
      <c r="L49" s="1">
        <f t="shared" si="7"/>
        <v>0</v>
      </c>
      <c r="M49" s="1">
        <v>0</v>
      </c>
      <c r="N49" s="1">
        <v>0</v>
      </c>
      <c r="O49" s="1">
        <v>0</v>
      </c>
      <c r="P49" s="1">
        <f t="shared" si="8"/>
        <v>0</v>
      </c>
      <c r="Q49" s="1">
        <v>0</v>
      </c>
      <c r="R49" s="1">
        <v>0</v>
      </c>
      <c r="S49" s="1">
        <v>0</v>
      </c>
      <c r="T49" s="1">
        <v>0</v>
      </c>
      <c r="U49" s="1">
        <f t="shared" si="9"/>
        <v>0</v>
      </c>
      <c r="V49" s="1">
        <v>0</v>
      </c>
      <c r="W49" s="3">
        <f t="shared" si="10"/>
        <v>6235.039999999972</v>
      </c>
      <c r="X49" s="1">
        <v>0</v>
      </c>
      <c r="Y49" s="63">
        <f t="shared" si="11"/>
        <v>6235.039999999972</v>
      </c>
    </row>
    <row r="50" spans="1:25" ht="12.75" hidden="1" outlineLevel="1">
      <c r="A50" s="1" t="s">
        <v>2017</v>
      </c>
      <c r="C50" s="1" t="s">
        <v>2018</v>
      </c>
      <c r="D50" s="2" t="s">
        <v>2019</v>
      </c>
      <c r="E50" s="1">
        <v>-1153.19</v>
      </c>
      <c r="F50" s="1">
        <v>1153.19</v>
      </c>
      <c r="G50" s="1">
        <f t="shared" si="6"/>
        <v>0</v>
      </c>
      <c r="H50" s="1">
        <v>0</v>
      </c>
      <c r="I50" s="1">
        <v>0</v>
      </c>
      <c r="J50" s="1">
        <v>0</v>
      </c>
      <c r="K50" s="1">
        <v>0</v>
      </c>
      <c r="L50" s="1">
        <f t="shared" si="7"/>
        <v>0</v>
      </c>
      <c r="M50" s="1">
        <v>0</v>
      </c>
      <c r="N50" s="1">
        <v>0</v>
      </c>
      <c r="O50" s="1">
        <v>0</v>
      </c>
      <c r="P50" s="1">
        <f t="shared" si="8"/>
        <v>0</v>
      </c>
      <c r="Q50" s="1">
        <v>0</v>
      </c>
      <c r="R50" s="1">
        <v>0</v>
      </c>
      <c r="S50" s="1">
        <v>0</v>
      </c>
      <c r="T50" s="1">
        <v>0</v>
      </c>
      <c r="U50" s="1">
        <f t="shared" si="9"/>
        <v>0</v>
      </c>
      <c r="V50" s="1">
        <v>0</v>
      </c>
      <c r="W50" s="3">
        <f t="shared" si="10"/>
        <v>0</v>
      </c>
      <c r="X50" s="1">
        <v>0</v>
      </c>
      <c r="Y50" s="63">
        <f t="shared" si="11"/>
        <v>0</v>
      </c>
    </row>
    <row r="51" spans="1:25" ht="12.75" hidden="1" outlineLevel="1">
      <c r="A51" s="1" t="s">
        <v>2020</v>
      </c>
      <c r="C51" s="1" t="s">
        <v>2021</v>
      </c>
      <c r="D51" s="2" t="s">
        <v>2022</v>
      </c>
      <c r="E51" s="1">
        <v>7194.510000000009</v>
      </c>
      <c r="F51" s="1">
        <v>-252.89</v>
      </c>
      <c r="G51" s="1">
        <f t="shared" si="6"/>
        <v>6941.620000000009</v>
      </c>
      <c r="H51" s="1">
        <v>0</v>
      </c>
      <c r="I51" s="1">
        <v>0</v>
      </c>
      <c r="J51" s="1">
        <v>0</v>
      </c>
      <c r="K51" s="1">
        <v>0</v>
      </c>
      <c r="L51" s="1">
        <f t="shared" si="7"/>
        <v>0</v>
      </c>
      <c r="M51" s="1">
        <v>0</v>
      </c>
      <c r="N51" s="1">
        <v>0</v>
      </c>
      <c r="O51" s="1">
        <v>0</v>
      </c>
      <c r="P51" s="1">
        <f t="shared" si="8"/>
        <v>0</v>
      </c>
      <c r="Q51" s="1">
        <v>0</v>
      </c>
      <c r="R51" s="1">
        <v>0</v>
      </c>
      <c r="S51" s="1">
        <v>0</v>
      </c>
      <c r="T51" s="1">
        <v>0</v>
      </c>
      <c r="U51" s="1">
        <f t="shared" si="9"/>
        <v>0</v>
      </c>
      <c r="V51" s="1">
        <v>0</v>
      </c>
      <c r="W51" s="3">
        <f t="shared" si="10"/>
        <v>6941.620000000009</v>
      </c>
      <c r="X51" s="1">
        <v>0</v>
      </c>
      <c r="Y51" s="63">
        <f t="shared" si="11"/>
        <v>6941.620000000009</v>
      </c>
    </row>
    <row r="52" spans="1:25" ht="12.75" hidden="1" outlineLevel="1">
      <c r="A52" s="1" t="s">
        <v>2023</v>
      </c>
      <c r="C52" s="1" t="s">
        <v>2024</v>
      </c>
      <c r="D52" s="2" t="s">
        <v>2025</v>
      </c>
      <c r="E52" s="1">
        <v>3277.74</v>
      </c>
      <c r="F52" s="1">
        <v>0</v>
      </c>
      <c r="G52" s="1">
        <f t="shared" si="6"/>
        <v>3277.74</v>
      </c>
      <c r="H52" s="1">
        <v>0</v>
      </c>
      <c r="I52" s="1">
        <v>0</v>
      </c>
      <c r="J52" s="1">
        <v>0</v>
      </c>
      <c r="K52" s="1">
        <v>0</v>
      </c>
      <c r="L52" s="1">
        <f t="shared" si="7"/>
        <v>0</v>
      </c>
      <c r="M52" s="1">
        <v>0</v>
      </c>
      <c r="N52" s="1">
        <v>0</v>
      </c>
      <c r="O52" s="1">
        <v>0</v>
      </c>
      <c r="P52" s="1">
        <f t="shared" si="8"/>
        <v>0</v>
      </c>
      <c r="Q52" s="1">
        <v>0</v>
      </c>
      <c r="R52" s="1">
        <v>0</v>
      </c>
      <c r="S52" s="1">
        <v>0</v>
      </c>
      <c r="T52" s="1">
        <v>0</v>
      </c>
      <c r="U52" s="1">
        <f t="shared" si="9"/>
        <v>0</v>
      </c>
      <c r="V52" s="1">
        <v>0</v>
      </c>
      <c r="W52" s="3">
        <f t="shared" si="10"/>
        <v>3277.74</v>
      </c>
      <c r="X52" s="1">
        <v>0</v>
      </c>
      <c r="Y52" s="63">
        <f t="shared" si="11"/>
        <v>3277.74</v>
      </c>
    </row>
    <row r="53" spans="1:25" ht="12.75" hidden="1" outlineLevel="1">
      <c r="A53" s="1" t="s">
        <v>2026</v>
      </c>
      <c r="C53" s="1" t="s">
        <v>2027</v>
      </c>
      <c r="D53" s="2" t="s">
        <v>2028</v>
      </c>
      <c r="E53" s="1">
        <v>7988.429999999993</v>
      </c>
      <c r="F53" s="1">
        <v>-173.64</v>
      </c>
      <c r="G53" s="1">
        <f t="shared" si="6"/>
        <v>7814.789999999993</v>
      </c>
      <c r="H53" s="1">
        <v>0</v>
      </c>
      <c r="I53" s="1">
        <v>0</v>
      </c>
      <c r="J53" s="1">
        <v>0</v>
      </c>
      <c r="K53" s="1">
        <v>0</v>
      </c>
      <c r="L53" s="1">
        <f t="shared" si="7"/>
        <v>0</v>
      </c>
      <c r="M53" s="1">
        <v>0</v>
      </c>
      <c r="N53" s="1">
        <v>0</v>
      </c>
      <c r="O53" s="1">
        <v>0</v>
      </c>
      <c r="P53" s="1">
        <f t="shared" si="8"/>
        <v>0</v>
      </c>
      <c r="Q53" s="1">
        <v>0</v>
      </c>
      <c r="R53" s="1">
        <v>0</v>
      </c>
      <c r="S53" s="1">
        <v>0</v>
      </c>
      <c r="T53" s="1">
        <v>0</v>
      </c>
      <c r="U53" s="1">
        <f t="shared" si="9"/>
        <v>0</v>
      </c>
      <c r="V53" s="1">
        <v>0</v>
      </c>
      <c r="W53" s="3">
        <f t="shared" si="10"/>
        <v>7814.789999999993</v>
      </c>
      <c r="X53" s="1">
        <v>0</v>
      </c>
      <c r="Y53" s="63">
        <f t="shared" si="11"/>
        <v>7814.789999999993</v>
      </c>
    </row>
    <row r="54" spans="1:25" ht="12.75" hidden="1" outlineLevel="1">
      <c r="A54" s="1" t="s">
        <v>2029</v>
      </c>
      <c r="C54" s="1" t="s">
        <v>2030</v>
      </c>
      <c r="D54" s="2" t="s">
        <v>2031</v>
      </c>
      <c r="E54" s="1">
        <v>3717.0899999999765</v>
      </c>
      <c r="F54" s="1">
        <v>-1245.91</v>
      </c>
      <c r="G54" s="1">
        <f t="shared" si="6"/>
        <v>2471.1799999999766</v>
      </c>
      <c r="H54" s="1">
        <v>0</v>
      </c>
      <c r="I54" s="1">
        <v>0</v>
      </c>
      <c r="J54" s="1">
        <v>0</v>
      </c>
      <c r="K54" s="1">
        <v>0</v>
      </c>
      <c r="L54" s="1">
        <f t="shared" si="7"/>
        <v>0</v>
      </c>
      <c r="M54" s="1">
        <v>0</v>
      </c>
      <c r="N54" s="1">
        <v>0</v>
      </c>
      <c r="O54" s="1">
        <v>0</v>
      </c>
      <c r="P54" s="1">
        <f t="shared" si="8"/>
        <v>0</v>
      </c>
      <c r="Q54" s="1">
        <v>0</v>
      </c>
      <c r="R54" s="1">
        <v>0</v>
      </c>
      <c r="S54" s="1">
        <v>0</v>
      </c>
      <c r="T54" s="1">
        <v>0</v>
      </c>
      <c r="U54" s="1">
        <f t="shared" si="9"/>
        <v>0</v>
      </c>
      <c r="V54" s="1">
        <v>0</v>
      </c>
      <c r="W54" s="3">
        <f t="shared" si="10"/>
        <v>2471.1799999999766</v>
      </c>
      <c r="X54" s="1">
        <v>0</v>
      </c>
      <c r="Y54" s="63">
        <f t="shared" si="11"/>
        <v>2471.1799999999766</v>
      </c>
    </row>
    <row r="55" spans="1:25" ht="12.75" hidden="1" outlineLevel="1">
      <c r="A55" s="1" t="s">
        <v>2032</v>
      </c>
      <c r="C55" s="1" t="s">
        <v>2033</v>
      </c>
      <c r="D55" s="2" t="s">
        <v>2034</v>
      </c>
      <c r="E55" s="1">
        <v>5826.31</v>
      </c>
      <c r="F55" s="1">
        <v>1.46</v>
      </c>
      <c r="G55" s="1">
        <f t="shared" si="6"/>
        <v>5827.77</v>
      </c>
      <c r="H55" s="1">
        <v>0</v>
      </c>
      <c r="I55" s="1">
        <v>0</v>
      </c>
      <c r="J55" s="1">
        <v>0</v>
      </c>
      <c r="K55" s="1">
        <v>0</v>
      </c>
      <c r="L55" s="1">
        <f t="shared" si="7"/>
        <v>0</v>
      </c>
      <c r="M55" s="1">
        <v>0</v>
      </c>
      <c r="N55" s="1">
        <v>0</v>
      </c>
      <c r="O55" s="1">
        <v>0</v>
      </c>
      <c r="P55" s="1">
        <f t="shared" si="8"/>
        <v>0</v>
      </c>
      <c r="Q55" s="1">
        <v>0</v>
      </c>
      <c r="R55" s="1">
        <v>0</v>
      </c>
      <c r="S55" s="1">
        <v>0</v>
      </c>
      <c r="T55" s="1">
        <v>0</v>
      </c>
      <c r="U55" s="1">
        <f t="shared" si="9"/>
        <v>0</v>
      </c>
      <c r="V55" s="1">
        <v>0</v>
      </c>
      <c r="W55" s="3">
        <f t="shared" si="10"/>
        <v>5827.77</v>
      </c>
      <c r="X55" s="1">
        <v>0</v>
      </c>
      <c r="Y55" s="63">
        <f t="shared" si="11"/>
        <v>5827.77</v>
      </c>
    </row>
    <row r="56" spans="1:25" ht="12.75" hidden="1" outlineLevel="1">
      <c r="A56" s="1" t="s">
        <v>2035</v>
      </c>
      <c r="C56" s="1" t="s">
        <v>2036</v>
      </c>
      <c r="D56" s="2" t="s">
        <v>2037</v>
      </c>
      <c r="E56" s="1">
        <v>100.54</v>
      </c>
      <c r="F56" s="1">
        <v>0</v>
      </c>
      <c r="G56" s="1">
        <f t="shared" si="6"/>
        <v>100.54</v>
      </c>
      <c r="H56" s="1">
        <v>0</v>
      </c>
      <c r="I56" s="1">
        <v>0</v>
      </c>
      <c r="J56" s="1">
        <v>0</v>
      </c>
      <c r="K56" s="1">
        <v>0</v>
      </c>
      <c r="L56" s="1">
        <f t="shared" si="7"/>
        <v>0</v>
      </c>
      <c r="M56" s="1">
        <v>0</v>
      </c>
      <c r="N56" s="1">
        <v>0</v>
      </c>
      <c r="O56" s="1">
        <v>0</v>
      </c>
      <c r="P56" s="1">
        <f t="shared" si="8"/>
        <v>0</v>
      </c>
      <c r="Q56" s="1">
        <v>0</v>
      </c>
      <c r="R56" s="1">
        <v>0</v>
      </c>
      <c r="S56" s="1">
        <v>0</v>
      </c>
      <c r="T56" s="1">
        <v>0</v>
      </c>
      <c r="U56" s="1">
        <f t="shared" si="9"/>
        <v>0</v>
      </c>
      <c r="V56" s="1">
        <v>0</v>
      </c>
      <c r="W56" s="3">
        <f t="shared" si="10"/>
        <v>100.54</v>
      </c>
      <c r="X56" s="1">
        <v>0</v>
      </c>
      <c r="Y56" s="63">
        <f t="shared" si="11"/>
        <v>100.54</v>
      </c>
    </row>
    <row r="57" spans="1:25" ht="12.75" hidden="1" outlineLevel="1">
      <c r="A57" s="1" t="s">
        <v>2038</v>
      </c>
      <c r="C57" s="1" t="s">
        <v>2039</v>
      </c>
      <c r="D57" s="2" t="s">
        <v>2040</v>
      </c>
      <c r="E57" s="1">
        <v>2251.889999999985</v>
      </c>
      <c r="F57" s="1">
        <v>-127.5</v>
      </c>
      <c r="G57" s="1">
        <f t="shared" si="6"/>
        <v>2124.389999999985</v>
      </c>
      <c r="H57" s="1">
        <v>0</v>
      </c>
      <c r="I57" s="1">
        <v>0</v>
      </c>
      <c r="J57" s="1">
        <v>0</v>
      </c>
      <c r="K57" s="1">
        <v>0</v>
      </c>
      <c r="L57" s="1">
        <f t="shared" si="7"/>
        <v>0</v>
      </c>
      <c r="M57" s="1">
        <v>0</v>
      </c>
      <c r="N57" s="1">
        <v>0</v>
      </c>
      <c r="O57" s="1">
        <v>0</v>
      </c>
      <c r="P57" s="1">
        <f t="shared" si="8"/>
        <v>0</v>
      </c>
      <c r="Q57" s="1">
        <v>0</v>
      </c>
      <c r="R57" s="1">
        <v>0</v>
      </c>
      <c r="S57" s="1">
        <v>0</v>
      </c>
      <c r="T57" s="1">
        <v>0</v>
      </c>
      <c r="U57" s="1">
        <f t="shared" si="9"/>
        <v>0</v>
      </c>
      <c r="V57" s="1">
        <v>0</v>
      </c>
      <c r="W57" s="3">
        <f t="shared" si="10"/>
        <v>2124.389999999985</v>
      </c>
      <c r="X57" s="1">
        <v>0</v>
      </c>
      <c r="Y57" s="63">
        <f t="shared" si="11"/>
        <v>2124.389999999985</v>
      </c>
    </row>
    <row r="58" spans="1:25" ht="12.75" hidden="1" outlineLevel="1">
      <c r="A58" s="1" t="s">
        <v>2041</v>
      </c>
      <c r="C58" s="1" t="s">
        <v>2042</v>
      </c>
      <c r="D58" s="2" t="s">
        <v>2043</v>
      </c>
      <c r="E58" s="1">
        <v>297.4400000000023</v>
      </c>
      <c r="F58" s="1">
        <v>-297.44</v>
      </c>
      <c r="G58" s="1">
        <f t="shared" si="6"/>
        <v>2.3305801732931286E-12</v>
      </c>
      <c r="H58" s="1">
        <v>0</v>
      </c>
      <c r="I58" s="1">
        <v>0</v>
      </c>
      <c r="J58" s="1">
        <v>0</v>
      </c>
      <c r="K58" s="1">
        <v>0</v>
      </c>
      <c r="L58" s="1">
        <f t="shared" si="7"/>
        <v>0</v>
      </c>
      <c r="M58" s="1">
        <v>0</v>
      </c>
      <c r="N58" s="1">
        <v>0</v>
      </c>
      <c r="O58" s="1">
        <v>0</v>
      </c>
      <c r="P58" s="1">
        <f t="shared" si="8"/>
        <v>0</v>
      </c>
      <c r="Q58" s="1">
        <v>0</v>
      </c>
      <c r="R58" s="1">
        <v>0</v>
      </c>
      <c r="S58" s="1">
        <v>0</v>
      </c>
      <c r="T58" s="1">
        <v>0</v>
      </c>
      <c r="U58" s="1">
        <f t="shared" si="9"/>
        <v>0</v>
      </c>
      <c r="V58" s="1">
        <v>0</v>
      </c>
      <c r="W58" s="3">
        <f t="shared" si="10"/>
        <v>2.3305801732931286E-12</v>
      </c>
      <c r="X58" s="1">
        <v>0</v>
      </c>
      <c r="Y58" s="63">
        <f t="shared" si="11"/>
        <v>2.3305801732931286E-12</v>
      </c>
    </row>
    <row r="59" spans="1:25" ht="12.75" hidden="1" outlineLevel="1">
      <c r="A59" s="1" t="s">
        <v>2044</v>
      </c>
      <c r="C59" s="1" t="s">
        <v>2045</v>
      </c>
      <c r="D59" s="2" t="s">
        <v>2046</v>
      </c>
      <c r="E59" s="1">
        <v>9727.300000000047</v>
      </c>
      <c r="F59" s="1">
        <v>442.5</v>
      </c>
      <c r="G59" s="1">
        <f t="shared" si="6"/>
        <v>10169.800000000047</v>
      </c>
      <c r="H59" s="1">
        <v>0</v>
      </c>
      <c r="I59" s="1">
        <v>0</v>
      </c>
      <c r="J59" s="1">
        <v>0</v>
      </c>
      <c r="K59" s="1">
        <v>0</v>
      </c>
      <c r="L59" s="1">
        <f t="shared" si="7"/>
        <v>0</v>
      </c>
      <c r="M59" s="1">
        <v>0</v>
      </c>
      <c r="N59" s="1">
        <v>0</v>
      </c>
      <c r="O59" s="1">
        <v>0</v>
      </c>
      <c r="P59" s="1">
        <f t="shared" si="8"/>
        <v>0</v>
      </c>
      <c r="Q59" s="1">
        <v>0</v>
      </c>
      <c r="R59" s="1">
        <v>0</v>
      </c>
      <c r="S59" s="1">
        <v>0</v>
      </c>
      <c r="T59" s="1">
        <v>0</v>
      </c>
      <c r="U59" s="1">
        <f t="shared" si="9"/>
        <v>0</v>
      </c>
      <c r="V59" s="1">
        <v>0</v>
      </c>
      <c r="W59" s="3">
        <f t="shared" si="10"/>
        <v>10169.800000000047</v>
      </c>
      <c r="X59" s="1">
        <v>0</v>
      </c>
      <c r="Y59" s="63">
        <f t="shared" si="11"/>
        <v>10169.800000000047</v>
      </c>
    </row>
    <row r="60" spans="1:25" ht="12.75" hidden="1" outlineLevel="1">
      <c r="A60" s="1" t="s">
        <v>2047</v>
      </c>
      <c r="C60" s="1" t="s">
        <v>2048</v>
      </c>
      <c r="D60" s="2" t="s">
        <v>2049</v>
      </c>
      <c r="E60" s="1">
        <v>3363.2300000000105</v>
      </c>
      <c r="F60" s="1">
        <v>-323.98</v>
      </c>
      <c r="G60" s="1">
        <f t="shared" si="6"/>
        <v>3039.2500000000105</v>
      </c>
      <c r="H60" s="1">
        <v>0</v>
      </c>
      <c r="I60" s="1">
        <v>0</v>
      </c>
      <c r="J60" s="1">
        <v>0</v>
      </c>
      <c r="K60" s="1">
        <v>0</v>
      </c>
      <c r="L60" s="1">
        <f t="shared" si="7"/>
        <v>0</v>
      </c>
      <c r="M60" s="1">
        <v>0</v>
      </c>
      <c r="N60" s="1">
        <v>0</v>
      </c>
      <c r="O60" s="1">
        <v>0</v>
      </c>
      <c r="P60" s="1">
        <f t="shared" si="8"/>
        <v>0</v>
      </c>
      <c r="Q60" s="1">
        <v>0</v>
      </c>
      <c r="R60" s="1">
        <v>0</v>
      </c>
      <c r="S60" s="1">
        <v>0</v>
      </c>
      <c r="T60" s="1">
        <v>0</v>
      </c>
      <c r="U60" s="1">
        <f t="shared" si="9"/>
        <v>0</v>
      </c>
      <c r="V60" s="1">
        <v>0</v>
      </c>
      <c r="W60" s="3">
        <f t="shared" si="10"/>
        <v>3039.2500000000105</v>
      </c>
      <c r="X60" s="1">
        <v>0</v>
      </c>
      <c r="Y60" s="63">
        <f t="shared" si="11"/>
        <v>3039.2500000000105</v>
      </c>
    </row>
    <row r="61" spans="1:25" ht="12.75" hidden="1" outlineLevel="1">
      <c r="A61" s="1" t="s">
        <v>2050</v>
      </c>
      <c r="C61" s="1" t="s">
        <v>2051</v>
      </c>
      <c r="D61" s="2" t="s">
        <v>2052</v>
      </c>
      <c r="E61" s="1">
        <v>3937.13</v>
      </c>
      <c r="F61" s="1">
        <v>77.7</v>
      </c>
      <c r="G61" s="1">
        <f t="shared" si="6"/>
        <v>4014.83</v>
      </c>
      <c r="H61" s="1">
        <v>0</v>
      </c>
      <c r="I61" s="1">
        <v>0</v>
      </c>
      <c r="J61" s="1">
        <v>0</v>
      </c>
      <c r="K61" s="1">
        <v>0</v>
      </c>
      <c r="L61" s="1">
        <f t="shared" si="7"/>
        <v>0</v>
      </c>
      <c r="M61" s="1">
        <v>0</v>
      </c>
      <c r="N61" s="1">
        <v>0</v>
      </c>
      <c r="O61" s="1">
        <v>0</v>
      </c>
      <c r="P61" s="1">
        <f t="shared" si="8"/>
        <v>0</v>
      </c>
      <c r="Q61" s="1">
        <v>0</v>
      </c>
      <c r="R61" s="1">
        <v>0</v>
      </c>
      <c r="S61" s="1">
        <v>0</v>
      </c>
      <c r="T61" s="1">
        <v>0</v>
      </c>
      <c r="U61" s="1">
        <f t="shared" si="9"/>
        <v>0</v>
      </c>
      <c r="V61" s="1">
        <v>0</v>
      </c>
      <c r="W61" s="3">
        <f t="shared" si="10"/>
        <v>4014.83</v>
      </c>
      <c r="X61" s="1">
        <v>0</v>
      </c>
      <c r="Y61" s="63">
        <f t="shared" si="11"/>
        <v>4014.83</v>
      </c>
    </row>
    <row r="62" spans="1:25" ht="12.75" hidden="1" outlineLevel="1">
      <c r="A62" s="1" t="s">
        <v>2053</v>
      </c>
      <c r="C62" s="1" t="s">
        <v>2054</v>
      </c>
      <c r="D62" s="2" t="s">
        <v>2055</v>
      </c>
      <c r="E62" s="1">
        <v>4182.05</v>
      </c>
      <c r="F62" s="1">
        <v>219.96</v>
      </c>
      <c r="G62" s="1">
        <f t="shared" si="6"/>
        <v>4402.01</v>
      </c>
      <c r="H62" s="1">
        <v>0</v>
      </c>
      <c r="I62" s="1">
        <v>0</v>
      </c>
      <c r="J62" s="1">
        <v>0</v>
      </c>
      <c r="K62" s="1">
        <v>0</v>
      </c>
      <c r="L62" s="1">
        <f t="shared" si="7"/>
        <v>0</v>
      </c>
      <c r="M62" s="1">
        <v>0</v>
      </c>
      <c r="N62" s="1">
        <v>0</v>
      </c>
      <c r="O62" s="1">
        <v>0</v>
      </c>
      <c r="P62" s="1">
        <f t="shared" si="8"/>
        <v>0</v>
      </c>
      <c r="Q62" s="1">
        <v>0</v>
      </c>
      <c r="R62" s="1">
        <v>0</v>
      </c>
      <c r="S62" s="1">
        <v>0</v>
      </c>
      <c r="T62" s="1">
        <v>0</v>
      </c>
      <c r="U62" s="1">
        <f t="shared" si="9"/>
        <v>0</v>
      </c>
      <c r="V62" s="1">
        <v>0</v>
      </c>
      <c r="W62" s="3">
        <f t="shared" si="10"/>
        <v>4402.01</v>
      </c>
      <c r="X62" s="1">
        <v>0</v>
      </c>
      <c r="Y62" s="63">
        <f t="shared" si="11"/>
        <v>4402.01</v>
      </c>
    </row>
    <row r="63" spans="1:25" ht="12.75" hidden="1" outlineLevel="1">
      <c r="A63" s="1" t="s">
        <v>2056</v>
      </c>
      <c r="C63" s="1" t="s">
        <v>2057</v>
      </c>
      <c r="D63" s="2" t="s">
        <v>2058</v>
      </c>
      <c r="E63" s="1">
        <v>5012.78</v>
      </c>
      <c r="F63" s="1">
        <v>-36.26</v>
      </c>
      <c r="G63" s="1">
        <f t="shared" si="6"/>
        <v>4976.5199999999995</v>
      </c>
      <c r="H63" s="1">
        <v>0</v>
      </c>
      <c r="I63" s="1">
        <v>0</v>
      </c>
      <c r="J63" s="1">
        <v>0</v>
      </c>
      <c r="K63" s="1">
        <v>0</v>
      </c>
      <c r="L63" s="1">
        <f t="shared" si="7"/>
        <v>0</v>
      </c>
      <c r="M63" s="1">
        <v>0</v>
      </c>
      <c r="N63" s="1">
        <v>0</v>
      </c>
      <c r="O63" s="1">
        <v>0</v>
      </c>
      <c r="P63" s="1">
        <f t="shared" si="8"/>
        <v>0</v>
      </c>
      <c r="Q63" s="1">
        <v>0</v>
      </c>
      <c r="R63" s="1">
        <v>0</v>
      </c>
      <c r="S63" s="1">
        <v>0</v>
      </c>
      <c r="T63" s="1">
        <v>0</v>
      </c>
      <c r="U63" s="1">
        <f t="shared" si="9"/>
        <v>0</v>
      </c>
      <c r="V63" s="1">
        <v>0</v>
      </c>
      <c r="W63" s="3">
        <f t="shared" si="10"/>
        <v>4976.5199999999995</v>
      </c>
      <c r="X63" s="1">
        <v>0</v>
      </c>
      <c r="Y63" s="63">
        <f t="shared" si="11"/>
        <v>4976.5199999999995</v>
      </c>
    </row>
    <row r="64" spans="1:25" ht="12.75" hidden="1" outlineLevel="1">
      <c r="A64" s="1" t="s">
        <v>2059</v>
      </c>
      <c r="C64" s="1" t="s">
        <v>2060</v>
      </c>
      <c r="D64" s="2" t="s">
        <v>2061</v>
      </c>
      <c r="E64" s="1">
        <v>4849.52</v>
      </c>
      <c r="F64" s="1">
        <v>-1661.98</v>
      </c>
      <c r="G64" s="1">
        <f t="shared" si="6"/>
        <v>3187.5400000000004</v>
      </c>
      <c r="H64" s="1">
        <v>0</v>
      </c>
      <c r="I64" s="1">
        <v>0</v>
      </c>
      <c r="J64" s="1">
        <v>0</v>
      </c>
      <c r="K64" s="1">
        <v>0</v>
      </c>
      <c r="L64" s="1">
        <f t="shared" si="7"/>
        <v>0</v>
      </c>
      <c r="M64" s="1">
        <v>0</v>
      </c>
      <c r="N64" s="1">
        <v>0</v>
      </c>
      <c r="O64" s="1">
        <v>0</v>
      </c>
      <c r="P64" s="1">
        <f t="shared" si="8"/>
        <v>0</v>
      </c>
      <c r="Q64" s="1">
        <v>0</v>
      </c>
      <c r="R64" s="1">
        <v>0</v>
      </c>
      <c r="S64" s="1">
        <v>0</v>
      </c>
      <c r="T64" s="1">
        <v>0</v>
      </c>
      <c r="U64" s="1">
        <f t="shared" si="9"/>
        <v>0</v>
      </c>
      <c r="V64" s="1">
        <v>0</v>
      </c>
      <c r="W64" s="3">
        <f t="shared" si="10"/>
        <v>3187.5400000000004</v>
      </c>
      <c r="X64" s="1">
        <v>0</v>
      </c>
      <c r="Y64" s="63">
        <f t="shared" si="11"/>
        <v>3187.5400000000004</v>
      </c>
    </row>
    <row r="65" spans="1:25" ht="12.75" hidden="1" outlineLevel="1">
      <c r="A65" s="1" t="s">
        <v>2062</v>
      </c>
      <c r="C65" s="1" t="s">
        <v>2063</v>
      </c>
      <c r="D65" s="2" t="s">
        <v>2064</v>
      </c>
      <c r="E65" s="1">
        <v>1205.56</v>
      </c>
      <c r="F65" s="1">
        <v>-384.89</v>
      </c>
      <c r="G65" s="1">
        <f t="shared" si="6"/>
        <v>820.67</v>
      </c>
      <c r="H65" s="1">
        <v>0</v>
      </c>
      <c r="I65" s="1">
        <v>0</v>
      </c>
      <c r="J65" s="1">
        <v>0</v>
      </c>
      <c r="K65" s="1">
        <v>0</v>
      </c>
      <c r="L65" s="1">
        <f t="shared" si="7"/>
        <v>0</v>
      </c>
      <c r="M65" s="1">
        <v>0</v>
      </c>
      <c r="N65" s="1">
        <v>0</v>
      </c>
      <c r="O65" s="1">
        <v>0</v>
      </c>
      <c r="P65" s="1">
        <f t="shared" si="8"/>
        <v>0</v>
      </c>
      <c r="Q65" s="1">
        <v>0</v>
      </c>
      <c r="R65" s="1">
        <v>0</v>
      </c>
      <c r="S65" s="1">
        <v>0</v>
      </c>
      <c r="T65" s="1">
        <v>0</v>
      </c>
      <c r="U65" s="1">
        <f t="shared" si="9"/>
        <v>0</v>
      </c>
      <c r="V65" s="1">
        <v>0</v>
      </c>
      <c r="W65" s="3">
        <f t="shared" si="10"/>
        <v>820.67</v>
      </c>
      <c r="X65" s="1">
        <v>0</v>
      </c>
      <c r="Y65" s="63">
        <f t="shared" si="11"/>
        <v>820.67</v>
      </c>
    </row>
    <row r="66" spans="1:25" ht="12.75" hidden="1" outlineLevel="1">
      <c r="A66" s="1" t="s">
        <v>2065</v>
      </c>
      <c r="C66" s="1" t="s">
        <v>2066</v>
      </c>
      <c r="D66" s="2" t="s">
        <v>2067</v>
      </c>
      <c r="E66" s="1">
        <v>-1462528.7799999937</v>
      </c>
      <c r="F66" s="1">
        <v>1455591.21</v>
      </c>
      <c r="G66" s="1">
        <f t="shared" si="6"/>
        <v>-6937.569999993779</v>
      </c>
      <c r="H66" s="1">
        <v>10662.08</v>
      </c>
      <c r="I66" s="1">
        <v>0</v>
      </c>
      <c r="J66" s="1">
        <v>0</v>
      </c>
      <c r="K66" s="1">
        <v>0</v>
      </c>
      <c r="L66" s="1">
        <f t="shared" si="7"/>
        <v>0</v>
      </c>
      <c r="M66" s="1">
        <v>0</v>
      </c>
      <c r="N66" s="1">
        <v>0</v>
      </c>
      <c r="O66" s="1">
        <v>0</v>
      </c>
      <c r="P66" s="1">
        <f t="shared" si="8"/>
        <v>0</v>
      </c>
      <c r="Q66" s="1">
        <v>29282.11</v>
      </c>
      <c r="R66" s="1">
        <v>0</v>
      </c>
      <c r="S66" s="1">
        <v>0</v>
      </c>
      <c r="T66" s="1">
        <v>0</v>
      </c>
      <c r="U66" s="1">
        <f t="shared" si="9"/>
        <v>29282.11</v>
      </c>
      <c r="V66" s="1">
        <v>0</v>
      </c>
      <c r="W66" s="3">
        <f t="shared" si="10"/>
        <v>33006.62000000622</v>
      </c>
      <c r="X66" s="1">
        <v>0</v>
      </c>
      <c r="Y66" s="63">
        <f t="shared" si="11"/>
        <v>33006.62000000622</v>
      </c>
    </row>
    <row r="67" spans="1:25" ht="12.75" hidden="1" outlineLevel="1">
      <c r="A67" s="1" t="s">
        <v>2068</v>
      </c>
      <c r="C67" s="1" t="s">
        <v>2069</v>
      </c>
      <c r="D67" s="2" t="s">
        <v>2070</v>
      </c>
      <c r="E67" s="1">
        <v>15015.26</v>
      </c>
      <c r="F67" s="1">
        <v>180.31</v>
      </c>
      <c r="G67" s="1">
        <f t="shared" si="6"/>
        <v>15195.57</v>
      </c>
      <c r="H67" s="1">
        <v>0</v>
      </c>
      <c r="I67" s="1">
        <v>0</v>
      </c>
      <c r="J67" s="1">
        <v>0</v>
      </c>
      <c r="K67" s="1">
        <v>0</v>
      </c>
      <c r="L67" s="1">
        <f t="shared" si="7"/>
        <v>0</v>
      </c>
      <c r="M67" s="1">
        <v>0</v>
      </c>
      <c r="N67" s="1">
        <v>0</v>
      </c>
      <c r="O67" s="1">
        <v>0</v>
      </c>
      <c r="P67" s="1">
        <f t="shared" si="8"/>
        <v>0</v>
      </c>
      <c r="Q67" s="1">
        <v>30</v>
      </c>
      <c r="R67" s="1">
        <v>0</v>
      </c>
      <c r="S67" s="1">
        <v>0</v>
      </c>
      <c r="T67" s="1">
        <v>0</v>
      </c>
      <c r="U67" s="1">
        <f t="shared" si="9"/>
        <v>30</v>
      </c>
      <c r="V67" s="1">
        <v>0</v>
      </c>
      <c r="W67" s="3">
        <f t="shared" si="10"/>
        <v>15225.57</v>
      </c>
      <c r="X67" s="1">
        <v>0</v>
      </c>
      <c r="Y67" s="63">
        <f t="shared" si="11"/>
        <v>15225.57</v>
      </c>
    </row>
    <row r="68" spans="1:25" ht="12.75" hidden="1" outlineLevel="1">
      <c r="A68" s="1" t="s">
        <v>2071</v>
      </c>
      <c r="C68" s="1" t="s">
        <v>2072</v>
      </c>
      <c r="D68" s="2" t="s">
        <v>2073</v>
      </c>
      <c r="E68" s="1">
        <v>3006.78</v>
      </c>
      <c r="F68" s="1">
        <v>52.96</v>
      </c>
      <c r="G68" s="1">
        <f t="shared" si="6"/>
        <v>3059.7400000000002</v>
      </c>
      <c r="H68" s="1">
        <v>0</v>
      </c>
      <c r="I68" s="1">
        <v>0</v>
      </c>
      <c r="J68" s="1">
        <v>0</v>
      </c>
      <c r="K68" s="1">
        <v>0</v>
      </c>
      <c r="L68" s="1">
        <f t="shared" si="7"/>
        <v>0</v>
      </c>
      <c r="M68" s="1">
        <v>0</v>
      </c>
      <c r="N68" s="1">
        <v>0</v>
      </c>
      <c r="O68" s="1">
        <v>0</v>
      </c>
      <c r="P68" s="1">
        <f t="shared" si="8"/>
        <v>0</v>
      </c>
      <c r="Q68" s="1">
        <v>0</v>
      </c>
      <c r="R68" s="1">
        <v>0</v>
      </c>
      <c r="S68" s="1">
        <v>0</v>
      </c>
      <c r="T68" s="1">
        <v>0</v>
      </c>
      <c r="U68" s="1">
        <f t="shared" si="9"/>
        <v>0</v>
      </c>
      <c r="V68" s="1">
        <v>0</v>
      </c>
      <c r="W68" s="3">
        <f t="shared" si="10"/>
        <v>3059.7400000000002</v>
      </c>
      <c r="X68" s="1">
        <v>0</v>
      </c>
      <c r="Y68" s="63">
        <f t="shared" si="11"/>
        <v>3059.7400000000002</v>
      </c>
    </row>
    <row r="69" spans="1:25" ht="12.75" hidden="1" outlineLevel="1">
      <c r="A69" s="1" t="s">
        <v>2074</v>
      </c>
      <c r="C69" s="1" t="s">
        <v>2075</v>
      </c>
      <c r="D69" s="2" t="s">
        <v>2076</v>
      </c>
      <c r="E69" s="1">
        <v>333.65</v>
      </c>
      <c r="F69" s="1">
        <v>1814.39</v>
      </c>
      <c r="G69" s="1">
        <f t="shared" si="6"/>
        <v>2148.04</v>
      </c>
      <c r="H69" s="1">
        <v>1000</v>
      </c>
      <c r="I69" s="1">
        <v>0</v>
      </c>
      <c r="J69" s="1">
        <v>0</v>
      </c>
      <c r="K69" s="1">
        <v>0</v>
      </c>
      <c r="L69" s="1">
        <f t="shared" si="7"/>
        <v>0</v>
      </c>
      <c r="M69" s="1">
        <v>0</v>
      </c>
      <c r="N69" s="1">
        <v>0</v>
      </c>
      <c r="O69" s="1">
        <v>0</v>
      </c>
      <c r="P69" s="1">
        <f t="shared" si="8"/>
        <v>0</v>
      </c>
      <c r="Q69" s="1">
        <v>0</v>
      </c>
      <c r="R69" s="1">
        <v>0</v>
      </c>
      <c r="S69" s="1">
        <v>0</v>
      </c>
      <c r="T69" s="1">
        <v>0</v>
      </c>
      <c r="U69" s="1">
        <f t="shared" si="9"/>
        <v>0</v>
      </c>
      <c r="V69" s="1">
        <v>0</v>
      </c>
      <c r="W69" s="3">
        <f t="shared" si="10"/>
        <v>3148.04</v>
      </c>
      <c r="X69" s="1">
        <v>0</v>
      </c>
      <c r="Y69" s="63">
        <f t="shared" si="11"/>
        <v>3148.04</v>
      </c>
    </row>
    <row r="70" spans="1:25" ht="12.75" hidden="1" outlineLevel="1">
      <c r="A70" s="1" t="s">
        <v>2077</v>
      </c>
      <c r="C70" s="1" t="s">
        <v>2078</v>
      </c>
      <c r="D70" s="2" t="s">
        <v>2079</v>
      </c>
      <c r="E70" s="1">
        <v>3319.86</v>
      </c>
      <c r="F70" s="1">
        <v>0</v>
      </c>
      <c r="G70" s="1">
        <f t="shared" si="6"/>
        <v>3319.86</v>
      </c>
      <c r="H70" s="1">
        <v>0</v>
      </c>
      <c r="I70" s="1">
        <v>0</v>
      </c>
      <c r="J70" s="1">
        <v>0</v>
      </c>
      <c r="K70" s="1">
        <v>0</v>
      </c>
      <c r="L70" s="1">
        <f t="shared" si="7"/>
        <v>0</v>
      </c>
      <c r="M70" s="1">
        <v>0</v>
      </c>
      <c r="N70" s="1">
        <v>0</v>
      </c>
      <c r="O70" s="1">
        <v>0</v>
      </c>
      <c r="P70" s="1">
        <f t="shared" si="8"/>
        <v>0</v>
      </c>
      <c r="Q70" s="1">
        <v>0</v>
      </c>
      <c r="R70" s="1">
        <v>0</v>
      </c>
      <c r="S70" s="1">
        <v>0</v>
      </c>
      <c r="T70" s="1">
        <v>0</v>
      </c>
      <c r="U70" s="1">
        <f t="shared" si="9"/>
        <v>0</v>
      </c>
      <c r="V70" s="1">
        <v>0</v>
      </c>
      <c r="W70" s="3">
        <f t="shared" si="10"/>
        <v>3319.86</v>
      </c>
      <c r="X70" s="1">
        <v>0</v>
      </c>
      <c r="Y70" s="63">
        <f t="shared" si="11"/>
        <v>3319.86</v>
      </c>
    </row>
    <row r="71" spans="1:25" ht="12.75" hidden="1" outlineLevel="1">
      <c r="A71" s="1" t="s">
        <v>2080</v>
      </c>
      <c r="C71" s="1" t="s">
        <v>2081</v>
      </c>
      <c r="D71" s="2" t="s">
        <v>2082</v>
      </c>
      <c r="E71" s="1">
        <v>1296.31</v>
      </c>
      <c r="F71" s="1">
        <v>-15.32</v>
      </c>
      <c r="G71" s="1">
        <f t="shared" si="6"/>
        <v>1280.99</v>
      </c>
      <c r="H71" s="1">
        <v>0</v>
      </c>
      <c r="I71" s="1">
        <v>0</v>
      </c>
      <c r="J71" s="1">
        <v>0</v>
      </c>
      <c r="K71" s="1">
        <v>0</v>
      </c>
      <c r="L71" s="1">
        <f t="shared" si="7"/>
        <v>0</v>
      </c>
      <c r="M71" s="1">
        <v>0</v>
      </c>
      <c r="N71" s="1">
        <v>0</v>
      </c>
      <c r="O71" s="1">
        <v>0</v>
      </c>
      <c r="P71" s="1">
        <f t="shared" si="8"/>
        <v>0</v>
      </c>
      <c r="Q71" s="1">
        <v>0</v>
      </c>
      <c r="R71" s="1">
        <v>0</v>
      </c>
      <c r="S71" s="1">
        <v>0</v>
      </c>
      <c r="T71" s="1">
        <v>0</v>
      </c>
      <c r="U71" s="1">
        <f t="shared" si="9"/>
        <v>0</v>
      </c>
      <c r="V71" s="1">
        <v>0</v>
      </c>
      <c r="W71" s="3">
        <f t="shared" si="10"/>
        <v>1280.99</v>
      </c>
      <c r="X71" s="1">
        <v>0</v>
      </c>
      <c r="Y71" s="63">
        <f t="shared" si="11"/>
        <v>1280.99</v>
      </c>
    </row>
    <row r="72" spans="1:25" ht="12.75" customHeight="1" collapsed="1">
      <c r="A72" s="59" t="s">
        <v>2083</v>
      </c>
      <c r="B72" s="58"/>
      <c r="C72" s="59" t="s">
        <v>2084</v>
      </c>
      <c r="D72" s="60"/>
      <c r="E72" s="61">
        <v>-87949442.05099899</v>
      </c>
      <c r="F72" s="61">
        <v>19775144.270000033</v>
      </c>
      <c r="G72" s="64">
        <f t="shared" si="6"/>
        <v>-68174297.78099895</v>
      </c>
      <c r="H72" s="64">
        <v>69064211.56399992</v>
      </c>
      <c r="I72" s="64">
        <v>2931364.43</v>
      </c>
      <c r="J72" s="64">
        <v>0</v>
      </c>
      <c r="K72" s="64">
        <v>-3073969.31</v>
      </c>
      <c r="L72" s="64">
        <f t="shared" si="7"/>
        <v>-142604.8799999999</v>
      </c>
      <c r="M72" s="64">
        <v>986408.619999998</v>
      </c>
      <c r="N72" s="64">
        <v>-1139731.98</v>
      </c>
      <c r="O72" s="64">
        <v>75476.12999999878</v>
      </c>
      <c r="P72" s="64">
        <f t="shared" si="8"/>
        <v>-77847.23000000318</v>
      </c>
      <c r="Q72" s="64">
        <v>-1575248.2300000272</v>
      </c>
      <c r="R72" s="64">
        <v>3712277.3599999757</v>
      </c>
      <c r="S72" s="64">
        <v>-68742.2500000142</v>
      </c>
      <c r="T72" s="64">
        <v>-356.9800000000032</v>
      </c>
      <c r="U72" s="64">
        <f t="shared" si="9"/>
        <v>2067929.8999999345</v>
      </c>
      <c r="V72" s="64">
        <v>-226834.5299998317</v>
      </c>
      <c r="W72" s="65">
        <f t="shared" si="10"/>
        <v>2510557.0430010753</v>
      </c>
      <c r="X72" s="64">
        <v>-2.77</v>
      </c>
      <c r="Y72" s="66">
        <f t="shared" si="11"/>
        <v>2510554.2730010753</v>
      </c>
    </row>
    <row r="73" spans="1:25" ht="12.75" hidden="1" outlineLevel="1">
      <c r="A73" s="1" t="s">
        <v>2085</v>
      </c>
      <c r="C73" s="1" t="s">
        <v>2086</v>
      </c>
      <c r="D73" s="2" t="s">
        <v>2087</v>
      </c>
      <c r="E73" s="1">
        <v>508872.55</v>
      </c>
      <c r="F73" s="1">
        <v>0</v>
      </c>
      <c r="G73" s="1">
        <f t="shared" si="6"/>
        <v>508872.55</v>
      </c>
      <c r="H73" s="1">
        <v>-200</v>
      </c>
      <c r="I73" s="1">
        <v>0</v>
      </c>
      <c r="J73" s="1">
        <v>0</v>
      </c>
      <c r="K73" s="1">
        <v>0</v>
      </c>
      <c r="L73" s="1">
        <f t="shared" si="7"/>
        <v>0</v>
      </c>
      <c r="M73" s="1">
        <v>0</v>
      </c>
      <c r="N73" s="1">
        <v>0</v>
      </c>
      <c r="O73" s="1">
        <v>0</v>
      </c>
      <c r="P73" s="1">
        <f t="shared" si="8"/>
        <v>0</v>
      </c>
      <c r="Q73" s="1">
        <v>0</v>
      </c>
      <c r="R73" s="1">
        <v>0</v>
      </c>
      <c r="S73" s="1">
        <v>0</v>
      </c>
      <c r="T73" s="1">
        <v>0</v>
      </c>
      <c r="U73" s="1">
        <f t="shared" si="9"/>
        <v>0</v>
      </c>
      <c r="V73" s="1">
        <v>0</v>
      </c>
      <c r="W73" s="3">
        <f t="shared" si="10"/>
        <v>508672.55</v>
      </c>
      <c r="X73" s="1">
        <v>0</v>
      </c>
      <c r="Y73" s="63">
        <f t="shared" si="11"/>
        <v>508672.55</v>
      </c>
    </row>
    <row r="74" spans="1:25" ht="12.75" hidden="1" outlineLevel="1">
      <c r="A74" s="1" t="s">
        <v>2088</v>
      </c>
      <c r="C74" s="1" t="s">
        <v>2089</v>
      </c>
      <c r="D74" s="2" t="s">
        <v>2090</v>
      </c>
      <c r="E74" s="1">
        <v>54635.03</v>
      </c>
      <c r="F74" s="1">
        <v>764</v>
      </c>
      <c r="G74" s="1">
        <f t="shared" si="6"/>
        <v>55399.03</v>
      </c>
      <c r="H74" s="1">
        <v>0</v>
      </c>
      <c r="I74" s="1">
        <v>0</v>
      </c>
      <c r="J74" s="1">
        <v>0</v>
      </c>
      <c r="K74" s="1">
        <v>0</v>
      </c>
      <c r="L74" s="1">
        <f t="shared" si="7"/>
        <v>0</v>
      </c>
      <c r="M74" s="1">
        <v>0</v>
      </c>
      <c r="N74" s="1">
        <v>0</v>
      </c>
      <c r="O74" s="1">
        <v>0</v>
      </c>
      <c r="P74" s="1">
        <f t="shared" si="8"/>
        <v>0</v>
      </c>
      <c r="Q74" s="1">
        <v>0</v>
      </c>
      <c r="R74" s="1">
        <v>0</v>
      </c>
      <c r="S74" s="1">
        <v>0</v>
      </c>
      <c r="T74" s="1">
        <v>0</v>
      </c>
      <c r="U74" s="1">
        <f t="shared" si="9"/>
        <v>0</v>
      </c>
      <c r="V74" s="1">
        <v>0</v>
      </c>
      <c r="W74" s="3">
        <f t="shared" si="10"/>
        <v>55399.03</v>
      </c>
      <c r="X74" s="1">
        <v>0</v>
      </c>
      <c r="Y74" s="63">
        <f t="shared" si="11"/>
        <v>55399.03</v>
      </c>
    </row>
    <row r="75" spans="1:25" ht="12.75" hidden="1" outlineLevel="1">
      <c r="A75" s="1" t="s">
        <v>2091</v>
      </c>
      <c r="C75" s="1" t="s">
        <v>2092</v>
      </c>
      <c r="D75" s="2" t="s">
        <v>2093</v>
      </c>
      <c r="E75" s="1">
        <v>100</v>
      </c>
      <c r="F75" s="1">
        <v>0</v>
      </c>
      <c r="G75" s="1">
        <f t="shared" si="6"/>
        <v>100</v>
      </c>
      <c r="H75" s="1">
        <v>0</v>
      </c>
      <c r="I75" s="1">
        <v>0</v>
      </c>
      <c r="J75" s="1">
        <v>0</v>
      </c>
      <c r="K75" s="1">
        <v>0</v>
      </c>
      <c r="L75" s="1">
        <f t="shared" si="7"/>
        <v>0</v>
      </c>
      <c r="M75" s="1">
        <v>0</v>
      </c>
      <c r="N75" s="1">
        <v>2564.54</v>
      </c>
      <c r="O75" s="1">
        <v>0</v>
      </c>
      <c r="P75" s="1">
        <f t="shared" si="8"/>
        <v>2564.54</v>
      </c>
      <c r="Q75" s="1">
        <v>0</v>
      </c>
      <c r="R75" s="1">
        <v>0</v>
      </c>
      <c r="S75" s="1">
        <v>0</v>
      </c>
      <c r="T75" s="1">
        <v>0</v>
      </c>
      <c r="U75" s="1">
        <f t="shared" si="9"/>
        <v>0</v>
      </c>
      <c r="V75" s="1">
        <v>0</v>
      </c>
      <c r="W75" s="3">
        <f t="shared" si="10"/>
        <v>2664.54</v>
      </c>
      <c r="X75" s="1">
        <v>0</v>
      </c>
      <c r="Y75" s="63">
        <f t="shared" si="11"/>
        <v>2664.54</v>
      </c>
    </row>
    <row r="76" spans="1:25" ht="12.75" hidden="1" outlineLevel="1">
      <c r="A76" s="1" t="s">
        <v>2094</v>
      </c>
      <c r="C76" s="1" t="s">
        <v>2095</v>
      </c>
      <c r="D76" s="2" t="s">
        <v>2096</v>
      </c>
      <c r="E76" s="1">
        <v>0</v>
      </c>
      <c r="F76" s="1">
        <v>0</v>
      </c>
      <c r="G76" s="1">
        <f t="shared" si="6"/>
        <v>0</v>
      </c>
      <c r="H76" s="1">
        <v>0</v>
      </c>
      <c r="I76" s="1">
        <v>0</v>
      </c>
      <c r="J76" s="1">
        <v>0</v>
      </c>
      <c r="K76" s="1">
        <v>0</v>
      </c>
      <c r="L76" s="1">
        <f t="shared" si="7"/>
        <v>0</v>
      </c>
      <c r="M76" s="1">
        <v>0</v>
      </c>
      <c r="N76" s="1">
        <v>0</v>
      </c>
      <c r="O76" s="1">
        <v>0</v>
      </c>
      <c r="P76" s="1">
        <f t="shared" si="8"/>
        <v>0</v>
      </c>
      <c r="Q76" s="1">
        <v>0</v>
      </c>
      <c r="R76" s="1">
        <v>0</v>
      </c>
      <c r="S76" s="1">
        <v>0</v>
      </c>
      <c r="T76" s="1">
        <v>0</v>
      </c>
      <c r="U76" s="1">
        <f t="shared" si="9"/>
        <v>0</v>
      </c>
      <c r="V76" s="1">
        <v>0</v>
      </c>
      <c r="W76" s="3">
        <f t="shared" si="10"/>
        <v>0</v>
      </c>
      <c r="X76" s="1">
        <v>95000708.81</v>
      </c>
      <c r="Y76" s="63">
        <f t="shared" si="11"/>
        <v>95000708.81</v>
      </c>
    </row>
    <row r="77" spans="1:25" ht="12.75" hidden="1" outlineLevel="1">
      <c r="A77" s="1" t="s">
        <v>2097</v>
      </c>
      <c r="C77" s="1" t="s">
        <v>2098</v>
      </c>
      <c r="D77" s="2" t="s">
        <v>2099</v>
      </c>
      <c r="E77" s="1">
        <v>195070079.31</v>
      </c>
      <c r="F77" s="1">
        <v>0</v>
      </c>
      <c r="G77" s="1">
        <f t="shared" si="6"/>
        <v>195070079.31</v>
      </c>
      <c r="H77" s="1">
        <v>0</v>
      </c>
      <c r="I77" s="1">
        <v>0</v>
      </c>
      <c r="J77" s="1">
        <v>0</v>
      </c>
      <c r="K77" s="1">
        <v>6990016.14</v>
      </c>
      <c r="L77" s="1">
        <f t="shared" si="7"/>
        <v>6990016.14</v>
      </c>
      <c r="M77" s="1">
        <v>2995565.26</v>
      </c>
      <c r="N77" s="1">
        <v>834832.03</v>
      </c>
      <c r="O77" s="1">
        <v>0</v>
      </c>
      <c r="P77" s="1">
        <f t="shared" si="8"/>
        <v>3830397.29</v>
      </c>
      <c r="Q77" s="1">
        <v>44056943.83</v>
      </c>
      <c r="R77" s="1">
        <v>8237426.99</v>
      </c>
      <c r="S77" s="1">
        <v>3368666.02</v>
      </c>
      <c r="T77" s="1">
        <v>0</v>
      </c>
      <c r="U77" s="1">
        <f t="shared" si="9"/>
        <v>55663036.84</v>
      </c>
      <c r="V77" s="1">
        <v>11129046.61</v>
      </c>
      <c r="W77" s="3">
        <f t="shared" si="10"/>
        <v>272682576.19</v>
      </c>
      <c r="X77" s="1">
        <v>135.91</v>
      </c>
      <c r="Y77" s="63">
        <f t="shared" si="11"/>
        <v>272682712.1</v>
      </c>
    </row>
    <row r="78" spans="1:25" ht="12.75" hidden="1" outlineLevel="1">
      <c r="A78" s="1" t="s">
        <v>2100</v>
      </c>
      <c r="C78" s="1" t="s">
        <v>2101</v>
      </c>
      <c r="D78" s="2" t="s">
        <v>2102</v>
      </c>
      <c r="E78" s="1">
        <v>17416873.73</v>
      </c>
      <c r="F78" s="1">
        <v>0</v>
      </c>
      <c r="G78" s="1">
        <f aca="true" t="shared" si="12" ref="G78:G109">E78+F78</f>
        <v>17416873.73</v>
      </c>
      <c r="H78" s="1">
        <v>0</v>
      </c>
      <c r="I78" s="1">
        <v>0</v>
      </c>
      <c r="J78" s="1">
        <v>0</v>
      </c>
      <c r="K78" s="1">
        <v>0</v>
      </c>
      <c r="L78" s="1">
        <f aca="true" t="shared" si="13" ref="L78:L109">I78+J78+K78</f>
        <v>0</v>
      </c>
      <c r="M78" s="1">
        <v>0</v>
      </c>
      <c r="N78" s="1">
        <v>0</v>
      </c>
      <c r="O78" s="1">
        <v>0</v>
      </c>
      <c r="P78" s="1">
        <f aca="true" t="shared" si="14" ref="P78:P109">M78+N78+O78</f>
        <v>0</v>
      </c>
      <c r="Q78" s="1">
        <v>0</v>
      </c>
      <c r="R78" s="1">
        <v>0</v>
      </c>
      <c r="S78" s="1">
        <v>0</v>
      </c>
      <c r="T78" s="1">
        <v>0</v>
      </c>
      <c r="U78" s="1">
        <f aca="true" t="shared" si="15" ref="U78:U109">Q78+R78+S78+T78</f>
        <v>0</v>
      </c>
      <c r="V78" s="1">
        <v>0</v>
      </c>
      <c r="W78" s="3">
        <f aca="true" t="shared" si="16" ref="W78:W109">G78+H78+L78+P78+U78+V78</f>
        <v>17416873.73</v>
      </c>
      <c r="X78" s="1">
        <v>0</v>
      </c>
      <c r="Y78" s="63">
        <f aca="true" t="shared" si="17" ref="Y78:Y109">W78+X78</f>
        <v>17416873.73</v>
      </c>
    </row>
    <row r="79" spans="1:25" ht="12.75" hidden="1" outlineLevel="1">
      <c r="A79" s="1" t="s">
        <v>2103</v>
      </c>
      <c r="C79" s="1" t="s">
        <v>2104</v>
      </c>
      <c r="D79" s="2" t="s">
        <v>2105</v>
      </c>
      <c r="E79" s="1">
        <v>149617.89</v>
      </c>
      <c r="F79" s="1">
        <v>122377.1</v>
      </c>
      <c r="G79" s="1">
        <f t="shared" si="12"/>
        <v>271994.99</v>
      </c>
      <c r="H79" s="1">
        <v>434642.15</v>
      </c>
      <c r="I79" s="1">
        <v>0</v>
      </c>
      <c r="J79" s="1">
        <v>0</v>
      </c>
      <c r="K79" s="1">
        <v>928.38</v>
      </c>
      <c r="L79" s="1">
        <f t="shared" si="13"/>
        <v>928.38</v>
      </c>
      <c r="M79" s="1">
        <v>0</v>
      </c>
      <c r="N79" s="1">
        <v>34168.88</v>
      </c>
      <c r="O79" s="1">
        <v>999.59</v>
      </c>
      <c r="P79" s="1">
        <f t="shared" si="14"/>
        <v>35168.469999999994</v>
      </c>
      <c r="Q79" s="1">
        <v>0</v>
      </c>
      <c r="R79" s="1">
        <v>231779.86</v>
      </c>
      <c r="S79" s="1">
        <v>0</v>
      </c>
      <c r="T79" s="1">
        <v>0</v>
      </c>
      <c r="U79" s="1">
        <f t="shared" si="15"/>
        <v>231779.86</v>
      </c>
      <c r="V79" s="1">
        <v>5228.01</v>
      </c>
      <c r="W79" s="3">
        <f t="shared" si="16"/>
        <v>979741.86</v>
      </c>
      <c r="X79" s="1">
        <v>0</v>
      </c>
      <c r="Y79" s="63">
        <f t="shared" si="17"/>
        <v>979741.86</v>
      </c>
    </row>
    <row r="80" spans="1:25" ht="12.75" hidden="1" outlineLevel="1">
      <c r="A80" s="1" t="s">
        <v>2106</v>
      </c>
      <c r="C80" s="1" t="s">
        <v>2107</v>
      </c>
      <c r="D80" s="2" t="s">
        <v>2108</v>
      </c>
      <c r="E80" s="1">
        <v>0</v>
      </c>
      <c r="F80" s="1">
        <v>0</v>
      </c>
      <c r="G80" s="1">
        <f t="shared" si="12"/>
        <v>0</v>
      </c>
      <c r="H80" s="1">
        <v>5434.6</v>
      </c>
      <c r="I80" s="1">
        <v>0</v>
      </c>
      <c r="J80" s="1">
        <v>0</v>
      </c>
      <c r="K80" s="1">
        <v>0</v>
      </c>
      <c r="L80" s="1">
        <f t="shared" si="13"/>
        <v>0</v>
      </c>
      <c r="M80" s="1">
        <v>0</v>
      </c>
      <c r="N80" s="1">
        <v>0</v>
      </c>
      <c r="O80" s="1">
        <v>0</v>
      </c>
      <c r="P80" s="1">
        <f t="shared" si="14"/>
        <v>0</v>
      </c>
      <c r="Q80" s="1">
        <v>0</v>
      </c>
      <c r="R80" s="1">
        <v>0</v>
      </c>
      <c r="S80" s="1">
        <v>0</v>
      </c>
      <c r="T80" s="1">
        <v>0</v>
      </c>
      <c r="U80" s="1">
        <f t="shared" si="15"/>
        <v>0</v>
      </c>
      <c r="V80" s="1">
        <v>12.15</v>
      </c>
      <c r="W80" s="3">
        <f t="shared" si="16"/>
        <v>5446.75</v>
      </c>
      <c r="X80" s="1">
        <v>0</v>
      </c>
      <c r="Y80" s="63">
        <f t="shared" si="17"/>
        <v>5446.75</v>
      </c>
    </row>
    <row r="81" spans="1:25" ht="12.75" hidden="1" outlineLevel="1">
      <c r="A81" s="1" t="s">
        <v>2109</v>
      </c>
      <c r="C81" s="1" t="s">
        <v>2110</v>
      </c>
      <c r="D81" s="2" t="s">
        <v>2111</v>
      </c>
      <c r="E81" s="1">
        <v>0</v>
      </c>
      <c r="F81" s="1">
        <v>0</v>
      </c>
      <c r="G81" s="1">
        <f t="shared" si="12"/>
        <v>0</v>
      </c>
      <c r="H81" s="1">
        <v>0</v>
      </c>
      <c r="I81" s="1">
        <v>0</v>
      </c>
      <c r="J81" s="1">
        <v>0</v>
      </c>
      <c r="K81" s="1">
        <v>0</v>
      </c>
      <c r="L81" s="1">
        <f t="shared" si="13"/>
        <v>0</v>
      </c>
      <c r="M81" s="1">
        <v>0</v>
      </c>
      <c r="N81" s="1">
        <v>15825889.36</v>
      </c>
      <c r="O81" s="1">
        <v>0</v>
      </c>
      <c r="P81" s="1">
        <f t="shared" si="14"/>
        <v>15825889.36</v>
      </c>
      <c r="Q81" s="1">
        <v>0</v>
      </c>
      <c r="R81" s="1">
        <v>0</v>
      </c>
      <c r="S81" s="1">
        <v>0</v>
      </c>
      <c r="T81" s="1">
        <v>0</v>
      </c>
      <c r="U81" s="1">
        <f t="shared" si="15"/>
        <v>0</v>
      </c>
      <c r="V81" s="1">
        <v>0</v>
      </c>
      <c r="W81" s="3">
        <f t="shared" si="16"/>
        <v>15825889.36</v>
      </c>
      <c r="X81" s="1">
        <v>0</v>
      </c>
      <c r="Y81" s="63">
        <f t="shared" si="17"/>
        <v>15825889.36</v>
      </c>
    </row>
    <row r="82" spans="1:25" ht="12.75" hidden="1" outlineLevel="1">
      <c r="A82" s="1" t="s">
        <v>2112</v>
      </c>
      <c r="C82" s="1" t="s">
        <v>2113</v>
      </c>
      <c r="D82" s="2" t="s">
        <v>2114</v>
      </c>
      <c r="E82" s="1">
        <v>0</v>
      </c>
      <c r="F82" s="1">
        <v>0</v>
      </c>
      <c r="G82" s="1">
        <f t="shared" si="12"/>
        <v>0</v>
      </c>
      <c r="H82" s="1">
        <v>0</v>
      </c>
      <c r="I82" s="1">
        <v>0</v>
      </c>
      <c r="J82" s="1">
        <v>0</v>
      </c>
      <c r="K82" s="1">
        <v>0</v>
      </c>
      <c r="L82" s="1">
        <f t="shared" si="13"/>
        <v>0</v>
      </c>
      <c r="M82" s="1">
        <v>0</v>
      </c>
      <c r="N82" s="1">
        <v>32425840.15</v>
      </c>
      <c r="O82" s="1">
        <v>0</v>
      </c>
      <c r="P82" s="1">
        <f t="shared" si="14"/>
        <v>32425840.15</v>
      </c>
      <c r="Q82" s="1">
        <v>0</v>
      </c>
      <c r="R82" s="1">
        <v>0</v>
      </c>
      <c r="S82" s="1">
        <v>0</v>
      </c>
      <c r="T82" s="1">
        <v>0</v>
      </c>
      <c r="U82" s="1">
        <f t="shared" si="15"/>
        <v>0</v>
      </c>
      <c r="V82" s="1">
        <v>0</v>
      </c>
      <c r="W82" s="3">
        <f t="shared" si="16"/>
        <v>32425840.15</v>
      </c>
      <c r="X82" s="1">
        <v>0</v>
      </c>
      <c r="Y82" s="63">
        <f t="shared" si="17"/>
        <v>32425840.15</v>
      </c>
    </row>
    <row r="83" spans="1:25" ht="12.75" hidden="1" outlineLevel="1">
      <c r="A83" s="1" t="s">
        <v>2115</v>
      </c>
      <c r="C83" s="1" t="s">
        <v>2116</v>
      </c>
      <c r="D83" s="2" t="s">
        <v>2117</v>
      </c>
      <c r="E83" s="1">
        <v>0</v>
      </c>
      <c r="F83" s="1">
        <v>0</v>
      </c>
      <c r="G83" s="1">
        <f t="shared" si="12"/>
        <v>0</v>
      </c>
      <c r="H83" s="1">
        <v>0</v>
      </c>
      <c r="I83" s="1">
        <v>0</v>
      </c>
      <c r="J83" s="1">
        <v>0</v>
      </c>
      <c r="K83" s="1">
        <v>0</v>
      </c>
      <c r="L83" s="1">
        <f t="shared" si="13"/>
        <v>0</v>
      </c>
      <c r="M83" s="1">
        <v>0</v>
      </c>
      <c r="N83" s="1">
        <v>461280.34</v>
      </c>
      <c r="O83" s="1">
        <v>966896.98</v>
      </c>
      <c r="P83" s="1">
        <f t="shared" si="14"/>
        <v>1428177.32</v>
      </c>
      <c r="Q83" s="1">
        <v>0</v>
      </c>
      <c r="R83" s="1">
        <v>0</v>
      </c>
      <c r="S83" s="1">
        <v>0</v>
      </c>
      <c r="T83" s="1">
        <v>0</v>
      </c>
      <c r="U83" s="1">
        <f t="shared" si="15"/>
        <v>0</v>
      </c>
      <c r="V83" s="1">
        <v>4836.22</v>
      </c>
      <c r="W83" s="3">
        <f t="shared" si="16"/>
        <v>1433013.54</v>
      </c>
      <c r="X83" s="1">
        <v>0</v>
      </c>
      <c r="Y83" s="63">
        <f t="shared" si="17"/>
        <v>1433013.54</v>
      </c>
    </row>
    <row r="84" spans="1:25" ht="12.75" hidden="1" outlineLevel="1">
      <c r="A84" s="1" t="s">
        <v>2118</v>
      </c>
      <c r="C84" s="1" t="s">
        <v>2119</v>
      </c>
      <c r="D84" s="2" t="s">
        <v>2120</v>
      </c>
      <c r="E84" s="1">
        <v>536850.43</v>
      </c>
      <c r="F84" s="1">
        <v>0</v>
      </c>
      <c r="G84" s="1">
        <f t="shared" si="12"/>
        <v>536850.43</v>
      </c>
      <c r="H84" s="1">
        <v>0</v>
      </c>
      <c r="I84" s="1">
        <v>0</v>
      </c>
      <c r="J84" s="1">
        <v>0</v>
      </c>
      <c r="K84" s="1">
        <v>0</v>
      </c>
      <c r="L84" s="1">
        <f t="shared" si="13"/>
        <v>0</v>
      </c>
      <c r="M84" s="1">
        <v>0</v>
      </c>
      <c r="N84" s="1">
        <v>0</v>
      </c>
      <c r="O84" s="1">
        <v>0</v>
      </c>
      <c r="P84" s="1">
        <f t="shared" si="14"/>
        <v>0</v>
      </c>
      <c r="Q84" s="1">
        <v>0</v>
      </c>
      <c r="R84" s="1">
        <v>0</v>
      </c>
      <c r="S84" s="1">
        <v>0</v>
      </c>
      <c r="T84" s="1">
        <v>0</v>
      </c>
      <c r="U84" s="1">
        <f t="shared" si="15"/>
        <v>0</v>
      </c>
      <c r="V84" s="1">
        <v>0</v>
      </c>
      <c r="W84" s="3">
        <f t="shared" si="16"/>
        <v>536850.43</v>
      </c>
      <c r="X84" s="1">
        <v>0</v>
      </c>
      <c r="Y84" s="63">
        <f t="shared" si="17"/>
        <v>536850.43</v>
      </c>
    </row>
    <row r="85" spans="1:25" ht="12.75" hidden="1" outlineLevel="1">
      <c r="A85" s="1" t="s">
        <v>2121</v>
      </c>
      <c r="C85" s="1" t="s">
        <v>2122</v>
      </c>
      <c r="D85" s="2" t="s">
        <v>2123</v>
      </c>
      <c r="E85" s="1">
        <v>0</v>
      </c>
      <c r="F85" s="1">
        <v>0</v>
      </c>
      <c r="G85" s="1">
        <f t="shared" si="12"/>
        <v>0</v>
      </c>
      <c r="H85" s="1">
        <v>0</v>
      </c>
      <c r="I85" s="1">
        <v>0</v>
      </c>
      <c r="J85" s="1">
        <v>0</v>
      </c>
      <c r="K85" s="1">
        <v>0</v>
      </c>
      <c r="L85" s="1">
        <f t="shared" si="13"/>
        <v>0</v>
      </c>
      <c r="M85" s="1">
        <v>0</v>
      </c>
      <c r="N85" s="1">
        <v>100617692.73</v>
      </c>
      <c r="O85" s="1">
        <v>0</v>
      </c>
      <c r="P85" s="1">
        <f t="shared" si="14"/>
        <v>100617692.73</v>
      </c>
      <c r="Q85" s="1">
        <v>0</v>
      </c>
      <c r="R85" s="1">
        <v>0</v>
      </c>
      <c r="S85" s="1">
        <v>0</v>
      </c>
      <c r="T85" s="1">
        <v>0</v>
      </c>
      <c r="U85" s="1">
        <f t="shared" si="15"/>
        <v>0</v>
      </c>
      <c r="V85" s="1">
        <v>0</v>
      </c>
      <c r="W85" s="3">
        <f t="shared" si="16"/>
        <v>100617692.73</v>
      </c>
      <c r="X85" s="1">
        <v>271216716.27</v>
      </c>
      <c r="Y85" s="63">
        <f t="shared" si="17"/>
        <v>371834409</v>
      </c>
    </row>
    <row r="86" spans="1:25" ht="12.75" customHeight="1" collapsed="1">
      <c r="A86" s="59" t="s">
        <v>2124</v>
      </c>
      <c r="B86" s="58"/>
      <c r="C86" s="59" t="s">
        <v>2125</v>
      </c>
      <c r="D86" s="60"/>
      <c r="E86" s="61">
        <v>213737028.94</v>
      </c>
      <c r="F86" s="61">
        <v>123141.1</v>
      </c>
      <c r="G86" s="67">
        <f t="shared" si="12"/>
        <v>213860170.04</v>
      </c>
      <c r="H86" s="67">
        <v>439876.75</v>
      </c>
      <c r="I86" s="67">
        <v>0</v>
      </c>
      <c r="J86" s="67">
        <v>0</v>
      </c>
      <c r="K86" s="67">
        <v>6990944.52</v>
      </c>
      <c r="L86" s="67">
        <f t="shared" si="13"/>
        <v>6990944.52</v>
      </c>
      <c r="M86" s="67">
        <v>2995565.26</v>
      </c>
      <c r="N86" s="67">
        <v>150202268.03</v>
      </c>
      <c r="O86" s="67">
        <v>967896.57</v>
      </c>
      <c r="P86" s="67">
        <f t="shared" si="14"/>
        <v>154165729.85999998</v>
      </c>
      <c r="Q86" s="67">
        <v>44056943.83</v>
      </c>
      <c r="R86" s="67">
        <v>8469206.85</v>
      </c>
      <c r="S86" s="67">
        <v>3368666.02</v>
      </c>
      <c r="T86" s="67">
        <v>0</v>
      </c>
      <c r="U86" s="67">
        <f t="shared" si="15"/>
        <v>55894816.7</v>
      </c>
      <c r="V86" s="67">
        <v>11139122.99</v>
      </c>
      <c r="W86" s="68">
        <f t="shared" si="16"/>
        <v>442490660.85999995</v>
      </c>
      <c r="X86" s="67">
        <v>366217560.99</v>
      </c>
      <c r="Y86" s="69">
        <f t="shared" si="17"/>
        <v>808708221.8499999</v>
      </c>
    </row>
    <row r="87" spans="1:25" ht="12.75" hidden="1" outlineLevel="1">
      <c r="A87" s="1" t="s">
        <v>2126</v>
      </c>
      <c r="C87" s="1" t="s">
        <v>2127</v>
      </c>
      <c r="D87" s="2" t="s">
        <v>2128</v>
      </c>
      <c r="E87" s="1">
        <v>0</v>
      </c>
      <c r="F87" s="1">
        <v>0</v>
      </c>
      <c r="G87" s="1">
        <f t="shared" si="12"/>
        <v>0</v>
      </c>
      <c r="H87" s="1">
        <v>0</v>
      </c>
      <c r="I87" s="1">
        <v>0</v>
      </c>
      <c r="J87" s="1">
        <v>0</v>
      </c>
      <c r="K87" s="1">
        <v>0</v>
      </c>
      <c r="L87" s="1">
        <f t="shared" si="13"/>
        <v>0</v>
      </c>
      <c r="M87" s="1">
        <v>0</v>
      </c>
      <c r="N87" s="1">
        <v>0</v>
      </c>
      <c r="O87" s="1">
        <v>0</v>
      </c>
      <c r="P87" s="1">
        <f t="shared" si="14"/>
        <v>0</v>
      </c>
      <c r="Q87" s="1">
        <v>0</v>
      </c>
      <c r="R87" s="1">
        <v>660380</v>
      </c>
      <c r="S87" s="1">
        <v>0</v>
      </c>
      <c r="T87" s="1">
        <v>0</v>
      </c>
      <c r="U87" s="1">
        <f t="shared" si="15"/>
        <v>660380</v>
      </c>
      <c r="V87" s="1">
        <v>0</v>
      </c>
      <c r="W87" s="3">
        <f t="shared" si="16"/>
        <v>660380</v>
      </c>
      <c r="X87" s="1">
        <v>0</v>
      </c>
      <c r="Y87" s="63">
        <f t="shared" si="17"/>
        <v>660380</v>
      </c>
    </row>
    <row r="88" spans="1:25" ht="12.75" customHeight="1" collapsed="1">
      <c r="A88" s="59" t="s">
        <v>2129</v>
      </c>
      <c r="B88" s="58"/>
      <c r="C88" s="59" t="s">
        <v>2130</v>
      </c>
      <c r="D88" s="60"/>
      <c r="E88" s="61">
        <v>0</v>
      </c>
      <c r="F88" s="61">
        <v>0</v>
      </c>
      <c r="G88" s="67">
        <f t="shared" si="12"/>
        <v>0</v>
      </c>
      <c r="H88" s="67">
        <v>0</v>
      </c>
      <c r="I88" s="67">
        <v>0</v>
      </c>
      <c r="J88" s="67">
        <v>0</v>
      </c>
      <c r="K88" s="67">
        <v>0</v>
      </c>
      <c r="L88" s="67">
        <f t="shared" si="13"/>
        <v>0</v>
      </c>
      <c r="M88" s="67">
        <v>0</v>
      </c>
      <c r="N88" s="67">
        <v>0</v>
      </c>
      <c r="O88" s="67">
        <v>0</v>
      </c>
      <c r="P88" s="67">
        <f t="shared" si="14"/>
        <v>0</v>
      </c>
      <c r="Q88" s="67">
        <v>0</v>
      </c>
      <c r="R88" s="67">
        <v>660380</v>
      </c>
      <c r="S88" s="67">
        <v>0</v>
      </c>
      <c r="T88" s="67">
        <v>0</v>
      </c>
      <c r="U88" s="67">
        <f t="shared" si="15"/>
        <v>660380</v>
      </c>
      <c r="V88" s="67">
        <v>0</v>
      </c>
      <c r="W88" s="68">
        <f t="shared" si="16"/>
        <v>660380</v>
      </c>
      <c r="X88" s="67">
        <v>0</v>
      </c>
      <c r="Y88" s="69">
        <f t="shared" si="17"/>
        <v>660380</v>
      </c>
    </row>
    <row r="89" spans="1:25" ht="12.75" hidden="1" outlineLevel="1">
      <c r="A89" s="1" t="s">
        <v>2131</v>
      </c>
      <c r="C89" s="1" t="s">
        <v>2132</v>
      </c>
      <c r="D89" s="2" t="s">
        <v>2133</v>
      </c>
      <c r="E89" s="1">
        <v>1305192.7</v>
      </c>
      <c r="F89" s="1">
        <v>0</v>
      </c>
      <c r="G89" s="1">
        <f t="shared" si="12"/>
        <v>1305192.7</v>
      </c>
      <c r="H89" s="1">
        <v>12250378.61</v>
      </c>
      <c r="I89" s="1">
        <v>0</v>
      </c>
      <c r="J89" s="1">
        <v>0</v>
      </c>
      <c r="K89" s="1">
        <v>0</v>
      </c>
      <c r="L89" s="1">
        <f t="shared" si="13"/>
        <v>0</v>
      </c>
      <c r="M89" s="1">
        <v>0</v>
      </c>
      <c r="N89" s="1">
        <v>0</v>
      </c>
      <c r="O89" s="1">
        <v>0</v>
      </c>
      <c r="P89" s="1">
        <f t="shared" si="14"/>
        <v>0</v>
      </c>
      <c r="Q89" s="1">
        <v>0</v>
      </c>
      <c r="R89" s="1">
        <v>6345</v>
      </c>
      <c r="S89" s="1">
        <v>0</v>
      </c>
      <c r="T89" s="1">
        <v>0</v>
      </c>
      <c r="U89" s="1">
        <f t="shared" si="15"/>
        <v>6345</v>
      </c>
      <c r="V89" s="1">
        <v>0</v>
      </c>
      <c r="W89" s="3">
        <f t="shared" si="16"/>
        <v>13561916.309999999</v>
      </c>
      <c r="X89" s="1">
        <v>0</v>
      </c>
      <c r="Y89" s="63">
        <f t="shared" si="17"/>
        <v>13561916.309999999</v>
      </c>
    </row>
    <row r="90" spans="1:25" ht="12.75" hidden="1" outlineLevel="1">
      <c r="A90" s="1" t="s">
        <v>2134</v>
      </c>
      <c r="C90" s="1" t="s">
        <v>2135</v>
      </c>
      <c r="D90" s="2" t="s">
        <v>2136</v>
      </c>
      <c r="E90" s="1">
        <v>30371.58</v>
      </c>
      <c r="F90" s="1">
        <v>-202763.45</v>
      </c>
      <c r="G90" s="1">
        <f t="shared" si="12"/>
        <v>-172391.87</v>
      </c>
      <c r="H90" s="1">
        <v>27451330.49</v>
      </c>
      <c r="I90" s="1">
        <v>0</v>
      </c>
      <c r="J90" s="1">
        <v>0</v>
      </c>
      <c r="K90" s="1">
        <v>0</v>
      </c>
      <c r="L90" s="1">
        <f t="shared" si="13"/>
        <v>0</v>
      </c>
      <c r="M90" s="1">
        <v>0</v>
      </c>
      <c r="N90" s="1">
        <v>0</v>
      </c>
      <c r="O90" s="1">
        <v>0</v>
      </c>
      <c r="P90" s="1">
        <f t="shared" si="14"/>
        <v>0</v>
      </c>
      <c r="Q90" s="1">
        <v>0</v>
      </c>
      <c r="R90" s="1">
        <v>0</v>
      </c>
      <c r="S90" s="1">
        <v>0</v>
      </c>
      <c r="T90" s="1">
        <v>0</v>
      </c>
      <c r="U90" s="1">
        <f t="shared" si="15"/>
        <v>0</v>
      </c>
      <c r="V90" s="1">
        <v>0</v>
      </c>
      <c r="W90" s="3">
        <f t="shared" si="16"/>
        <v>27278938.619999997</v>
      </c>
      <c r="X90" s="1">
        <v>0</v>
      </c>
      <c r="Y90" s="63">
        <f t="shared" si="17"/>
        <v>27278938.619999997</v>
      </c>
    </row>
    <row r="91" spans="1:25" ht="12.75" hidden="1" outlineLevel="1">
      <c r="A91" s="1" t="s">
        <v>2137</v>
      </c>
      <c r="C91" s="1" t="s">
        <v>2138</v>
      </c>
      <c r="D91" s="2" t="s">
        <v>2139</v>
      </c>
      <c r="E91" s="1">
        <v>0</v>
      </c>
      <c r="F91" s="1">
        <v>0</v>
      </c>
      <c r="G91" s="1">
        <f t="shared" si="12"/>
        <v>0</v>
      </c>
      <c r="H91" s="1">
        <v>24970760.37</v>
      </c>
      <c r="I91" s="1">
        <v>0</v>
      </c>
      <c r="J91" s="1">
        <v>0</v>
      </c>
      <c r="K91" s="1">
        <v>0</v>
      </c>
      <c r="L91" s="1">
        <f t="shared" si="13"/>
        <v>0</v>
      </c>
      <c r="M91" s="1">
        <v>0</v>
      </c>
      <c r="N91" s="1">
        <v>0</v>
      </c>
      <c r="O91" s="1">
        <v>0</v>
      </c>
      <c r="P91" s="1">
        <f t="shared" si="14"/>
        <v>0</v>
      </c>
      <c r="Q91" s="1">
        <v>0</v>
      </c>
      <c r="R91" s="1">
        <v>0</v>
      </c>
      <c r="S91" s="1">
        <v>0</v>
      </c>
      <c r="T91" s="1">
        <v>0</v>
      </c>
      <c r="U91" s="1">
        <f t="shared" si="15"/>
        <v>0</v>
      </c>
      <c r="V91" s="1">
        <v>0</v>
      </c>
      <c r="W91" s="3">
        <f t="shared" si="16"/>
        <v>24970760.37</v>
      </c>
      <c r="X91" s="1">
        <v>0</v>
      </c>
      <c r="Y91" s="63">
        <f t="shared" si="17"/>
        <v>24970760.37</v>
      </c>
    </row>
    <row r="92" spans="1:25" ht="12.75" hidden="1" outlineLevel="1">
      <c r="A92" s="1" t="s">
        <v>2140</v>
      </c>
      <c r="C92" s="1" t="s">
        <v>2141</v>
      </c>
      <c r="D92" s="2" t="s">
        <v>2142</v>
      </c>
      <c r="E92" s="1">
        <v>0</v>
      </c>
      <c r="F92" s="1">
        <v>0</v>
      </c>
      <c r="G92" s="1">
        <f t="shared" si="12"/>
        <v>0</v>
      </c>
      <c r="H92" s="1">
        <v>-1776000</v>
      </c>
      <c r="I92" s="1">
        <v>0</v>
      </c>
      <c r="J92" s="1">
        <v>0</v>
      </c>
      <c r="K92" s="1">
        <v>0</v>
      </c>
      <c r="L92" s="1">
        <f t="shared" si="13"/>
        <v>0</v>
      </c>
      <c r="M92" s="1">
        <v>0</v>
      </c>
      <c r="N92" s="1">
        <v>0</v>
      </c>
      <c r="O92" s="1">
        <v>0</v>
      </c>
      <c r="P92" s="1">
        <f t="shared" si="14"/>
        <v>0</v>
      </c>
      <c r="Q92" s="1">
        <v>0</v>
      </c>
      <c r="R92" s="1">
        <v>0</v>
      </c>
      <c r="S92" s="1">
        <v>0</v>
      </c>
      <c r="T92" s="1">
        <v>0</v>
      </c>
      <c r="U92" s="1">
        <f t="shared" si="15"/>
        <v>0</v>
      </c>
      <c r="V92" s="1">
        <v>0</v>
      </c>
      <c r="W92" s="3">
        <f t="shared" si="16"/>
        <v>-1776000</v>
      </c>
      <c r="X92" s="1">
        <v>0</v>
      </c>
      <c r="Y92" s="63">
        <f t="shared" si="17"/>
        <v>-1776000</v>
      </c>
    </row>
    <row r="93" spans="1:25" ht="12.75" customHeight="1" collapsed="1">
      <c r="A93" s="59" t="s">
        <v>2143</v>
      </c>
      <c r="B93" s="58"/>
      <c r="C93" s="59" t="s">
        <v>2144</v>
      </c>
      <c r="D93" s="60"/>
      <c r="E93" s="61">
        <v>1335564.28</v>
      </c>
      <c r="F93" s="61">
        <v>-202763.45</v>
      </c>
      <c r="G93" s="67">
        <f t="shared" si="12"/>
        <v>1132800.83</v>
      </c>
      <c r="H93" s="67">
        <v>62896469.47</v>
      </c>
      <c r="I93" s="67">
        <v>0</v>
      </c>
      <c r="J93" s="67">
        <v>0</v>
      </c>
      <c r="K93" s="67">
        <v>0</v>
      </c>
      <c r="L93" s="67">
        <f t="shared" si="13"/>
        <v>0</v>
      </c>
      <c r="M93" s="67">
        <v>0</v>
      </c>
      <c r="N93" s="67">
        <v>0</v>
      </c>
      <c r="O93" s="67">
        <v>0</v>
      </c>
      <c r="P93" s="67">
        <f t="shared" si="14"/>
        <v>0</v>
      </c>
      <c r="Q93" s="67">
        <v>0</v>
      </c>
      <c r="R93" s="67">
        <v>6345</v>
      </c>
      <c r="S93" s="67">
        <v>0</v>
      </c>
      <c r="T93" s="67">
        <v>0</v>
      </c>
      <c r="U93" s="67">
        <f t="shared" si="15"/>
        <v>6345</v>
      </c>
      <c r="V93" s="67">
        <v>0</v>
      </c>
      <c r="W93" s="68">
        <f t="shared" si="16"/>
        <v>64035615.3</v>
      </c>
      <c r="X93" s="67">
        <v>0</v>
      </c>
      <c r="Y93" s="69">
        <f t="shared" si="17"/>
        <v>64035615.3</v>
      </c>
    </row>
    <row r="94" spans="1:25" ht="12.75" hidden="1" outlineLevel="1">
      <c r="A94" s="1" t="s">
        <v>2145</v>
      </c>
      <c r="C94" s="1" t="s">
        <v>2146</v>
      </c>
      <c r="D94" s="2" t="s">
        <v>2147</v>
      </c>
      <c r="E94" s="1">
        <v>85269502.16</v>
      </c>
      <c r="F94" s="1">
        <v>0</v>
      </c>
      <c r="G94" s="1">
        <f t="shared" si="12"/>
        <v>85269502.16</v>
      </c>
      <c r="H94" s="1">
        <v>0</v>
      </c>
      <c r="I94" s="1">
        <v>0</v>
      </c>
      <c r="J94" s="1">
        <v>0</v>
      </c>
      <c r="K94" s="1">
        <v>0</v>
      </c>
      <c r="L94" s="1">
        <f t="shared" si="13"/>
        <v>0</v>
      </c>
      <c r="M94" s="1">
        <v>0</v>
      </c>
      <c r="N94" s="1">
        <v>0</v>
      </c>
      <c r="O94" s="1">
        <v>0</v>
      </c>
      <c r="P94" s="1">
        <f t="shared" si="14"/>
        <v>0</v>
      </c>
      <c r="Q94" s="1">
        <v>0</v>
      </c>
      <c r="R94" s="1">
        <v>0</v>
      </c>
      <c r="S94" s="1">
        <v>0</v>
      </c>
      <c r="T94" s="1">
        <v>0</v>
      </c>
      <c r="U94" s="1">
        <f t="shared" si="15"/>
        <v>0</v>
      </c>
      <c r="V94" s="1">
        <v>0</v>
      </c>
      <c r="W94" s="3">
        <f t="shared" si="16"/>
        <v>85269502.16</v>
      </c>
      <c r="X94" s="1">
        <v>0</v>
      </c>
      <c r="Y94" s="63">
        <f t="shared" si="17"/>
        <v>85269502.16</v>
      </c>
    </row>
    <row r="95" spans="1:25" ht="12.75" hidden="1" outlineLevel="1">
      <c r="A95" s="1" t="s">
        <v>2148</v>
      </c>
      <c r="C95" s="1" t="s">
        <v>2149</v>
      </c>
      <c r="D95" s="2" t="s">
        <v>2150</v>
      </c>
      <c r="E95" s="1">
        <v>69372138.68</v>
      </c>
      <c r="F95" s="1">
        <v>0</v>
      </c>
      <c r="G95" s="1">
        <f t="shared" si="12"/>
        <v>69372138.68</v>
      </c>
      <c r="H95" s="1">
        <v>0</v>
      </c>
      <c r="I95" s="1">
        <v>0</v>
      </c>
      <c r="J95" s="1">
        <v>0</v>
      </c>
      <c r="K95" s="1">
        <v>0</v>
      </c>
      <c r="L95" s="1">
        <f t="shared" si="13"/>
        <v>0</v>
      </c>
      <c r="M95" s="1">
        <v>0</v>
      </c>
      <c r="N95" s="1">
        <v>0</v>
      </c>
      <c r="O95" s="1">
        <v>0</v>
      </c>
      <c r="P95" s="1">
        <f t="shared" si="14"/>
        <v>0</v>
      </c>
      <c r="Q95" s="1">
        <v>0</v>
      </c>
      <c r="R95" s="1">
        <v>0</v>
      </c>
      <c r="S95" s="1">
        <v>0</v>
      </c>
      <c r="T95" s="1">
        <v>0</v>
      </c>
      <c r="U95" s="1">
        <f t="shared" si="15"/>
        <v>0</v>
      </c>
      <c r="V95" s="1">
        <v>0</v>
      </c>
      <c r="W95" s="3">
        <f t="shared" si="16"/>
        <v>69372138.68</v>
      </c>
      <c r="X95" s="1">
        <v>0</v>
      </c>
      <c r="Y95" s="63">
        <f t="shared" si="17"/>
        <v>69372138.68</v>
      </c>
    </row>
    <row r="96" spans="1:25" ht="12.75" hidden="1" outlineLevel="1">
      <c r="A96" s="1" t="s">
        <v>2151</v>
      </c>
      <c r="C96" s="1" t="s">
        <v>2152</v>
      </c>
      <c r="D96" s="2" t="s">
        <v>2153</v>
      </c>
      <c r="E96" s="1">
        <v>806004.17</v>
      </c>
      <c r="F96" s="1">
        <v>0</v>
      </c>
      <c r="G96" s="1">
        <f t="shared" si="12"/>
        <v>806004.17</v>
      </c>
      <c r="H96" s="1">
        <v>0</v>
      </c>
      <c r="I96" s="1">
        <v>0</v>
      </c>
      <c r="J96" s="1">
        <v>0</v>
      </c>
      <c r="K96" s="1">
        <v>0</v>
      </c>
      <c r="L96" s="1">
        <f t="shared" si="13"/>
        <v>0</v>
      </c>
      <c r="M96" s="1">
        <v>0</v>
      </c>
      <c r="N96" s="1">
        <v>0</v>
      </c>
      <c r="O96" s="1">
        <v>0</v>
      </c>
      <c r="P96" s="1">
        <f t="shared" si="14"/>
        <v>0</v>
      </c>
      <c r="Q96" s="1">
        <v>0</v>
      </c>
      <c r="R96" s="1">
        <v>0</v>
      </c>
      <c r="S96" s="1">
        <v>0</v>
      </c>
      <c r="T96" s="1">
        <v>0</v>
      </c>
      <c r="U96" s="1">
        <f t="shared" si="15"/>
        <v>0</v>
      </c>
      <c r="V96" s="1">
        <v>0</v>
      </c>
      <c r="W96" s="3">
        <f t="shared" si="16"/>
        <v>806004.17</v>
      </c>
      <c r="X96" s="1">
        <v>0</v>
      </c>
      <c r="Y96" s="63">
        <f t="shared" si="17"/>
        <v>806004.17</v>
      </c>
    </row>
    <row r="97" spans="1:25" ht="12.75" hidden="1" outlineLevel="1">
      <c r="A97" s="1" t="s">
        <v>2154</v>
      </c>
      <c r="C97" s="1" t="s">
        <v>2155</v>
      </c>
      <c r="D97" s="2" t="s">
        <v>2156</v>
      </c>
      <c r="E97" s="1">
        <v>233022.76</v>
      </c>
      <c r="F97" s="1">
        <v>0</v>
      </c>
      <c r="G97" s="1">
        <f t="shared" si="12"/>
        <v>233022.76</v>
      </c>
      <c r="H97" s="1">
        <v>0</v>
      </c>
      <c r="I97" s="1">
        <v>0</v>
      </c>
      <c r="J97" s="1">
        <v>0</v>
      </c>
      <c r="K97" s="1">
        <v>0</v>
      </c>
      <c r="L97" s="1">
        <f t="shared" si="13"/>
        <v>0</v>
      </c>
      <c r="M97" s="1">
        <v>0</v>
      </c>
      <c r="N97" s="1">
        <v>0</v>
      </c>
      <c r="O97" s="1">
        <v>0</v>
      </c>
      <c r="P97" s="1">
        <f t="shared" si="14"/>
        <v>0</v>
      </c>
      <c r="Q97" s="1">
        <v>0</v>
      </c>
      <c r="R97" s="1">
        <v>0</v>
      </c>
      <c r="S97" s="1">
        <v>0</v>
      </c>
      <c r="T97" s="1">
        <v>0</v>
      </c>
      <c r="U97" s="1">
        <f t="shared" si="15"/>
        <v>0</v>
      </c>
      <c r="V97" s="1">
        <v>0</v>
      </c>
      <c r="W97" s="3">
        <f t="shared" si="16"/>
        <v>233022.76</v>
      </c>
      <c r="X97" s="1">
        <v>0</v>
      </c>
      <c r="Y97" s="63">
        <f t="shared" si="17"/>
        <v>233022.76</v>
      </c>
    </row>
    <row r="98" spans="1:25" ht="12.75" hidden="1" outlineLevel="1">
      <c r="A98" s="1" t="s">
        <v>2157</v>
      </c>
      <c r="C98" s="1" t="s">
        <v>2158</v>
      </c>
      <c r="D98" s="2" t="s">
        <v>2159</v>
      </c>
      <c r="E98" s="1">
        <v>57232208.84</v>
      </c>
      <c r="F98" s="1">
        <v>0</v>
      </c>
      <c r="G98" s="1">
        <f t="shared" si="12"/>
        <v>57232208.84</v>
      </c>
      <c r="H98" s="1">
        <v>0</v>
      </c>
      <c r="I98" s="1">
        <v>0</v>
      </c>
      <c r="J98" s="1">
        <v>0</v>
      </c>
      <c r="K98" s="1">
        <v>0</v>
      </c>
      <c r="L98" s="1">
        <f t="shared" si="13"/>
        <v>0</v>
      </c>
      <c r="M98" s="1">
        <v>0</v>
      </c>
      <c r="N98" s="1">
        <v>0</v>
      </c>
      <c r="O98" s="1">
        <v>0</v>
      </c>
      <c r="P98" s="1">
        <f t="shared" si="14"/>
        <v>0</v>
      </c>
      <c r="Q98" s="1">
        <v>0</v>
      </c>
      <c r="R98" s="1">
        <v>0</v>
      </c>
      <c r="S98" s="1">
        <v>0</v>
      </c>
      <c r="T98" s="1">
        <v>0</v>
      </c>
      <c r="U98" s="1">
        <f t="shared" si="15"/>
        <v>0</v>
      </c>
      <c r="V98" s="1">
        <v>0</v>
      </c>
      <c r="W98" s="3">
        <f t="shared" si="16"/>
        <v>57232208.84</v>
      </c>
      <c r="X98" s="1">
        <v>0</v>
      </c>
      <c r="Y98" s="63">
        <f t="shared" si="17"/>
        <v>57232208.84</v>
      </c>
    </row>
    <row r="99" spans="1:25" ht="12.75" hidden="1" outlineLevel="1">
      <c r="A99" s="1" t="s">
        <v>2160</v>
      </c>
      <c r="C99" s="1" t="s">
        <v>2161</v>
      </c>
      <c r="D99" s="2" t="s">
        <v>2162</v>
      </c>
      <c r="E99" s="1">
        <v>88476.19</v>
      </c>
      <c r="F99" s="1">
        <v>0</v>
      </c>
      <c r="G99" s="1">
        <f t="shared" si="12"/>
        <v>88476.19</v>
      </c>
      <c r="H99" s="1">
        <v>0</v>
      </c>
      <c r="I99" s="1">
        <v>0</v>
      </c>
      <c r="J99" s="1">
        <v>0</v>
      </c>
      <c r="K99" s="1">
        <v>0</v>
      </c>
      <c r="L99" s="1">
        <f t="shared" si="13"/>
        <v>0</v>
      </c>
      <c r="M99" s="1">
        <v>0</v>
      </c>
      <c r="N99" s="1">
        <v>0</v>
      </c>
      <c r="O99" s="1">
        <v>0</v>
      </c>
      <c r="P99" s="1">
        <f t="shared" si="14"/>
        <v>0</v>
      </c>
      <c r="Q99" s="1">
        <v>0</v>
      </c>
      <c r="R99" s="1">
        <v>0</v>
      </c>
      <c r="S99" s="1">
        <v>0</v>
      </c>
      <c r="T99" s="1">
        <v>0</v>
      </c>
      <c r="U99" s="1">
        <f t="shared" si="15"/>
        <v>0</v>
      </c>
      <c r="V99" s="1">
        <v>0</v>
      </c>
      <c r="W99" s="3">
        <f t="shared" si="16"/>
        <v>88476.19</v>
      </c>
      <c r="X99" s="1">
        <v>0</v>
      </c>
      <c r="Y99" s="63">
        <f t="shared" si="17"/>
        <v>88476.19</v>
      </c>
    </row>
    <row r="100" spans="1:25" ht="12.75" hidden="1" outlineLevel="1">
      <c r="A100" s="1" t="s">
        <v>2163</v>
      </c>
      <c r="C100" s="1" t="s">
        <v>2164</v>
      </c>
      <c r="D100" s="2" t="s">
        <v>2165</v>
      </c>
      <c r="E100" s="1">
        <v>-733152952.51</v>
      </c>
      <c r="F100" s="1">
        <v>0</v>
      </c>
      <c r="G100" s="1">
        <f t="shared" si="12"/>
        <v>-733152952.51</v>
      </c>
      <c r="H100" s="1">
        <v>0</v>
      </c>
      <c r="I100" s="1">
        <v>0</v>
      </c>
      <c r="J100" s="1">
        <v>0</v>
      </c>
      <c r="K100" s="1">
        <v>0</v>
      </c>
      <c r="L100" s="1">
        <f t="shared" si="13"/>
        <v>0</v>
      </c>
      <c r="M100" s="1">
        <v>0</v>
      </c>
      <c r="N100" s="1">
        <v>0</v>
      </c>
      <c r="O100" s="1">
        <v>0</v>
      </c>
      <c r="P100" s="1">
        <f t="shared" si="14"/>
        <v>0</v>
      </c>
      <c r="Q100" s="1">
        <v>0</v>
      </c>
      <c r="R100" s="1">
        <v>0</v>
      </c>
      <c r="S100" s="1">
        <v>0</v>
      </c>
      <c r="T100" s="1">
        <v>0</v>
      </c>
      <c r="U100" s="1">
        <f t="shared" si="15"/>
        <v>0</v>
      </c>
      <c r="V100" s="1">
        <v>0</v>
      </c>
      <c r="W100" s="3">
        <f t="shared" si="16"/>
        <v>-733152952.51</v>
      </c>
      <c r="X100" s="1">
        <v>0</v>
      </c>
      <c r="Y100" s="63">
        <f t="shared" si="17"/>
        <v>-733152952.51</v>
      </c>
    </row>
    <row r="101" spans="1:25" ht="12.75" hidden="1" outlineLevel="1">
      <c r="A101" s="1" t="s">
        <v>2166</v>
      </c>
      <c r="C101" s="1" t="s">
        <v>2167</v>
      </c>
      <c r="D101" s="2" t="s">
        <v>2168</v>
      </c>
      <c r="E101" s="1">
        <v>33834530.34</v>
      </c>
      <c r="F101" s="1">
        <v>0</v>
      </c>
      <c r="G101" s="1">
        <f t="shared" si="12"/>
        <v>33834530.34</v>
      </c>
      <c r="H101" s="1">
        <v>0</v>
      </c>
      <c r="I101" s="1">
        <v>0</v>
      </c>
      <c r="J101" s="1">
        <v>0</v>
      </c>
      <c r="K101" s="1">
        <v>0</v>
      </c>
      <c r="L101" s="1">
        <f t="shared" si="13"/>
        <v>0</v>
      </c>
      <c r="M101" s="1">
        <v>0</v>
      </c>
      <c r="N101" s="1">
        <v>0</v>
      </c>
      <c r="O101" s="1">
        <v>0</v>
      </c>
      <c r="P101" s="1">
        <f t="shared" si="14"/>
        <v>0</v>
      </c>
      <c r="Q101" s="1">
        <v>0</v>
      </c>
      <c r="R101" s="1">
        <v>0</v>
      </c>
      <c r="S101" s="1">
        <v>0</v>
      </c>
      <c r="T101" s="1">
        <v>0</v>
      </c>
      <c r="U101" s="1">
        <f t="shared" si="15"/>
        <v>0</v>
      </c>
      <c r="V101" s="1">
        <v>0</v>
      </c>
      <c r="W101" s="3">
        <f t="shared" si="16"/>
        <v>33834530.34</v>
      </c>
      <c r="X101" s="1">
        <v>0</v>
      </c>
      <c r="Y101" s="63">
        <f t="shared" si="17"/>
        <v>33834530.34</v>
      </c>
    </row>
    <row r="102" spans="1:25" ht="12.75" hidden="1" outlineLevel="1">
      <c r="A102" s="1" t="s">
        <v>2169</v>
      </c>
      <c r="C102" s="1" t="s">
        <v>2170</v>
      </c>
      <c r="D102" s="2" t="s">
        <v>2171</v>
      </c>
      <c r="E102" s="1">
        <v>12719282.99</v>
      </c>
      <c r="F102" s="1">
        <v>0</v>
      </c>
      <c r="G102" s="1">
        <f t="shared" si="12"/>
        <v>12719282.99</v>
      </c>
      <c r="H102" s="1">
        <v>0</v>
      </c>
      <c r="I102" s="1">
        <v>0</v>
      </c>
      <c r="J102" s="1">
        <v>0</v>
      </c>
      <c r="K102" s="1">
        <v>0</v>
      </c>
      <c r="L102" s="1">
        <f t="shared" si="13"/>
        <v>0</v>
      </c>
      <c r="M102" s="1">
        <v>0</v>
      </c>
      <c r="N102" s="1">
        <v>0</v>
      </c>
      <c r="O102" s="1">
        <v>0</v>
      </c>
      <c r="P102" s="1">
        <f t="shared" si="14"/>
        <v>0</v>
      </c>
      <c r="Q102" s="1">
        <v>0</v>
      </c>
      <c r="R102" s="1">
        <v>0</v>
      </c>
      <c r="S102" s="1">
        <v>0</v>
      </c>
      <c r="T102" s="1">
        <v>0</v>
      </c>
      <c r="U102" s="1">
        <f t="shared" si="15"/>
        <v>0</v>
      </c>
      <c r="V102" s="1">
        <v>0</v>
      </c>
      <c r="W102" s="3">
        <f t="shared" si="16"/>
        <v>12719282.99</v>
      </c>
      <c r="X102" s="1">
        <v>0</v>
      </c>
      <c r="Y102" s="63">
        <f t="shared" si="17"/>
        <v>12719282.99</v>
      </c>
    </row>
    <row r="103" spans="1:25" ht="12.75" hidden="1" outlineLevel="1">
      <c r="A103" s="1" t="s">
        <v>2172</v>
      </c>
      <c r="C103" s="1" t="s">
        <v>2173</v>
      </c>
      <c r="D103" s="2" t="s">
        <v>2174</v>
      </c>
      <c r="E103" s="1">
        <v>218618776.17</v>
      </c>
      <c r="F103" s="1">
        <v>0</v>
      </c>
      <c r="G103" s="1">
        <f t="shared" si="12"/>
        <v>218618776.17</v>
      </c>
      <c r="H103" s="1">
        <v>0</v>
      </c>
      <c r="I103" s="1">
        <v>0</v>
      </c>
      <c r="J103" s="1">
        <v>0</v>
      </c>
      <c r="K103" s="1">
        <v>0</v>
      </c>
      <c r="L103" s="1">
        <f t="shared" si="13"/>
        <v>0</v>
      </c>
      <c r="M103" s="1">
        <v>0</v>
      </c>
      <c r="N103" s="1">
        <v>0</v>
      </c>
      <c r="O103" s="1">
        <v>0</v>
      </c>
      <c r="P103" s="1">
        <f t="shared" si="14"/>
        <v>0</v>
      </c>
      <c r="Q103" s="1">
        <v>0</v>
      </c>
      <c r="R103" s="1">
        <v>0</v>
      </c>
      <c r="S103" s="1">
        <v>0</v>
      </c>
      <c r="T103" s="1">
        <v>0</v>
      </c>
      <c r="U103" s="1">
        <f t="shared" si="15"/>
        <v>0</v>
      </c>
      <c r="V103" s="1">
        <v>0</v>
      </c>
      <c r="W103" s="3">
        <f t="shared" si="16"/>
        <v>218618776.17</v>
      </c>
      <c r="X103" s="1">
        <v>0</v>
      </c>
      <c r="Y103" s="63">
        <f t="shared" si="17"/>
        <v>218618776.17</v>
      </c>
    </row>
    <row r="104" spans="1:25" ht="12.75" hidden="1" outlineLevel="1">
      <c r="A104" s="1" t="s">
        <v>2175</v>
      </c>
      <c r="C104" s="1" t="s">
        <v>2176</v>
      </c>
      <c r="D104" s="2" t="s">
        <v>2177</v>
      </c>
      <c r="E104" s="1">
        <v>154015157.79</v>
      </c>
      <c r="F104" s="1">
        <v>0</v>
      </c>
      <c r="G104" s="1">
        <f t="shared" si="12"/>
        <v>154015157.79</v>
      </c>
      <c r="H104" s="1">
        <v>0</v>
      </c>
      <c r="I104" s="1">
        <v>0</v>
      </c>
      <c r="J104" s="1">
        <v>0</v>
      </c>
      <c r="K104" s="1">
        <v>0</v>
      </c>
      <c r="L104" s="1">
        <f t="shared" si="13"/>
        <v>0</v>
      </c>
      <c r="M104" s="1">
        <v>0</v>
      </c>
      <c r="N104" s="1">
        <v>0</v>
      </c>
      <c r="O104" s="1">
        <v>0</v>
      </c>
      <c r="P104" s="1">
        <f t="shared" si="14"/>
        <v>0</v>
      </c>
      <c r="Q104" s="1">
        <v>0</v>
      </c>
      <c r="R104" s="1">
        <v>0</v>
      </c>
      <c r="S104" s="1">
        <v>0</v>
      </c>
      <c r="T104" s="1">
        <v>0</v>
      </c>
      <c r="U104" s="1">
        <f t="shared" si="15"/>
        <v>0</v>
      </c>
      <c r="V104" s="1">
        <v>0</v>
      </c>
      <c r="W104" s="3">
        <f t="shared" si="16"/>
        <v>154015157.79</v>
      </c>
      <c r="X104" s="1">
        <v>0</v>
      </c>
      <c r="Y104" s="63">
        <f t="shared" si="17"/>
        <v>154015157.79</v>
      </c>
    </row>
    <row r="105" spans="1:25" ht="12.75" hidden="1" outlineLevel="1">
      <c r="A105" s="1" t="s">
        <v>2178</v>
      </c>
      <c r="C105" s="1" t="s">
        <v>2179</v>
      </c>
      <c r="D105" s="2" t="s">
        <v>2180</v>
      </c>
      <c r="E105" s="1">
        <v>184394.07</v>
      </c>
      <c r="F105" s="1">
        <v>0</v>
      </c>
      <c r="G105" s="1">
        <f t="shared" si="12"/>
        <v>184394.07</v>
      </c>
      <c r="H105" s="1">
        <v>0</v>
      </c>
      <c r="I105" s="1">
        <v>0</v>
      </c>
      <c r="J105" s="1">
        <v>0</v>
      </c>
      <c r="K105" s="1">
        <v>0</v>
      </c>
      <c r="L105" s="1">
        <f t="shared" si="13"/>
        <v>0</v>
      </c>
      <c r="M105" s="1">
        <v>0</v>
      </c>
      <c r="N105" s="1">
        <v>0</v>
      </c>
      <c r="O105" s="1">
        <v>0</v>
      </c>
      <c r="P105" s="1">
        <f t="shared" si="14"/>
        <v>0</v>
      </c>
      <c r="Q105" s="1">
        <v>0</v>
      </c>
      <c r="R105" s="1">
        <v>0</v>
      </c>
      <c r="S105" s="1">
        <v>0</v>
      </c>
      <c r="T105" s="1">
        <v>0</v>
      </c>
      <c r="U105" s="1">
        <f t="shared" si="15"/>
        <v>0</v>
      </c>
      <c r="V105" s="1">
        <v>0</v>
      </c>
      <c r="W105" s="3">
        <f t="shared" si="16"/>
        <v>184394.07</v>
      </c>
      <c r="X105" s="1">
        <v>0</v>
      </c>
      <c r="Y105" s="63">
        <f t="shared" si="17"/>
        <v>184394.07</v>
      </c>
    </row>
    <row r="106" spans="1:25" ht="12.75" hidden="1" outlineLevel="1">
      <c r="A106" s="1" t="s">
        <v>2181</v>
      </c>
      <c r="C106" s="1" t="s">
        <v>2182</v>
      </c>
      <c r="D106" s="2" t="s">
        <v>2183</v>
      </c>
      <c r="E106" s="1">
        <v>201147.93</v>
      </c>
      <c r="F106" s="1">
        <v>0</v>
      </c>
      <c r="G106" s="1">
        <f t="shared" si="12"/>
        <v>201147.93</v>
      </c>
      <c r="H106" s="1">
        <v>0</v>
      </c>
      <c r="I106" s="1">
        <v>0</v>
      </c>
      <c r="J106" s="1">
        <v>0</v>
      </c>
      <c r="K106" s="1">
        <v>0</v>
      </c>
      <c r="L106" s="1">
        <f t="shared" si="13"/>
        <v>0</v>
      </c>
      <c r="M106" s="1">
        <v>0</v>
      </c>
      <c r="N106" s="1">
        <v>0</v>
      </c>
      <c r="O106" s="1">
        <v>0</v>
      </c>
      <c r="P106" s="1">
        <f t="shared" si="14"/>
        <v>0</v>
      </c>
      <c r="Q106" s="1">
        <v>0</v>
      </c>
      <c r="R106" s="1">
        <v>0</v>
      </c>
      <c r="S106" s="1">
        <v>0</v>
      </c>
      <c r="T106" s="1">
        <v>0</v>
      </c>
      <c r="U106" s="1">
        <f t="shared" si="15"/>
        <v>0</v>
      </c>
      <c r="V106" s="1">
        <v>0</v>
      </c>
      <c r="W106" s="3">
        <f t="shared" si="16"/>
        <v>201147.93</v>
      </c>
      <c r="X106" s="1">
        <v>0</v>
      </c>
      <c r="Y106" s="63">
        <f t="shared" si="17"/>
        <v>201147.93</v>
      </c>
    </row>
    <row r="107" spans="1:25" ht="12.75" hidden="1" outlineLevel="1">
      <c r="A107" s="1" t="s">
        <v>2184</v>
      </c>
      <c r="C107" s="1" t="s">
        <v>2185</v>
      </c>
      <c r="D107" s="2" t="s">
        <v>2186</v>
      </c>
      <c r="E107" s="1">
        <v>1365540.26</v>
      </c>
      <c r="F107" s="1">
        <v>0</v>
      </c>
      <c r="G107" s="1">
        <f t="shared" si="12"/>
        <v>1365540.26</v>
      </c>
      <c r="H107" s="1">
        <v>0</v>
      </c>
      <c r="I107" s="1">
        <v>0</v>
      </c>
      <c r="J107" s="1">
        <v>0</v>
      </c>
      <c r="K107" s="1">
        <v>0</v>
      </c>
      <c r="L107" s="1">
        <f t="shared" si="13"/>
        <v>0</v>
      </c>
      <c r="M107" s="1">
        <v>0</v>
      </c>
      <c r="N107" s="1">
        <v>0</v>
      </c>
      <c r="O107" s="1">
        <v>0</v>
      </c>
      <c r="P107" s="1">
        <f t="shared" si="14"/>
        <v>0</v>
      </c>
      <c r="Q107" s="1">
        <v>0</v>
      </c>
      <c r="R107" s="1">
        <v>0</v>
      </c>
      <c r="S107" s="1">
        <v>0</v>
      </c>
      <c r="T107" s="1">
        <v>0</v>
      </c>
      <c r="U107" s="1">
        <f t="shared" si="15"/>
        <v>0</v>
      </c>
      <c r="V107" s="1">
        <v>0</v>
      </c>
      <c r="W107" s="3">
        <f t="shared" si="16"/>
        <v>1365540.26</v>
      </c>
      <c r="X107" s="1">
        <v>0</v>
      </c>
      <c r="Y107" s="63">
        <f t="shared" si="17"/>
        <v>1365540.26</v>
      </c>
    </row>
    <row r="108" spans="1:25" ht="12.75" hidden="1" outlineLevel="1">
      <c r="A108" s="1" t="s">
        <v>2187</v>
      </c>
      <c r="C108" s="1" t="s">
        <v>2188</v>
      </c>
      <c r="D108" s="2" t="s">
        <v>2189</v>
      </c>
      <c r="E108" s="1">
        <v>167103021.25</v>
      </c>
      <c r="F108" s="1">
        <v>0</v>
      </c>
      <c r="G108" s="1">
        <f t="shared" si="12"/>
        <v>167103021.25</v>
      </c>
      <c r="H108" s="1">
        <v>0</v>
      </c>
      <c r="I108" s="1">
        <v>0</v>
      </c>
      <c r="J108" s="1">
        <v>0</v>
      </c>
      <c r="K108" s="1">
        <v>0</v>
      </c>
      <c r="L108" s="1">
        <f t="shared" si="13"/>
        <v>0</v>
      </c>
      <c r="M108" s="1">
        <v>0</v>
      </c>
      <c r="N108" s="1">
        <v>0</v>
      </c>
      <c r="O108" s="1">
        <v>0</v>
      </c>
      <c r="P108" s="1">
        <f t="shared" si="14"/>
        <v>0</v>
      </c>
      <c r="Q108" s="1">
        <v>0</v>
      </c>
      <c r="R108" s="1">
        <v>0</v>
      </c>
      <c r="S108" s="1">
        <v>0</v>
      </c>
      <c r="T108" s="1">
        <v>0</v>
      </c>
      <c r="U108" s="1">
        <f t="shared" si="15"/>
        <v>0</v>
      </c>
      <c r="V108" s="1">
        <v>0</v>
      </c>
      <c r="W108" s="3">
        <f t="shared" si="16"/>
        <v>167103021.25</v>
      </c>
      <c r="X108" s="1">
        <v>0</v>
      </c>
      <c r="Y108" s="63">
        <f t="shared" si="17"/>
        <v>167103021.25</v>
      </c>
    </row>
    <row r="109" spans="1:25" ht="12.75" hidden="1" outlineLevel="1">
      <c r="A109" s="1" t="s">
        <v>2190</v>
      </c>
      <c r="C109" s="1" t="s">
        <v>2191</v>
      </c>
      <c r="D109" s="2" t="s">
        <v>2192</v>
      </c>
      <c r="E109" s="1">
        <v>-7162974.82</v>
      </c>
      <c r="F109" s="1">
        <v>0</v>
      </c>
      <c r="G109" s="1">
        <f t="shared" si="12"/>
        <v>-7162974.82</v>
      </c>
      <c r="H109" s="1">
        <v>0</v>
      </c>
      <c r="I109" s="1">
        <v>0</v>
      </c>
      <c r="J109" s="1">
        <v>0</v>
      </c>
      <c r="K109" s="1">
        <v>0</v>
      </c>
      <c r="L109" s="1">
        <f t="shared" si="13"/>
        <v>0</v>
      </c>
      <c r="M109" s="1">
        <v>0</v>
      </c>
      <c r="N109" s="1">
        <v>0</v>
      </c>
      <c r="O109" s="1">
        <v>0</v>
      </c>
      <c r="P109" s="1">
        <f t="shared" si="14"/>
        <v>0</v>
      </c>
      <c r="Q109" s="1">
        <v>0</v>
      </c>
      <c r="R109" s="1">
        <v>0</v>
      </c>
      <c r="S109" s="1">
        <v>0</v>
      </c>
      <c r="T109" s="1">
        <v>0</v>
      </c>
      <c r="U109" s="1">
        <f t="shared" si="15"/>
        <v>0</v>
      </c>
      <c r="V109" s="1">
        <v>0</v>
      </c>
      <c r="W109" s="3">
        <f t="shared" si="16"/>
        <v>-7162974.82</v>
      </c>
      <c r="X109" s="1">
        <v>0</v>
      </c>
      <c r="Y109" s="63">
        <f t="shared" si="17"/>
        <v>-7162974.82</v>
      </c>
    </row>
    <row r="110" spans="1:25" ht="12.75" hidden="1" outlineLevel="1">
      <c r="A110" s="1" t="s">
        <v>2193</v>
      </c>
      <c r="C110" s="1" t="s">
        <v>2194</v>
      </c>
      <c r="D110" s="2" t="s">
        <v>2195</v>
      </c>
      <c r="E110" s="1">
        <v>7471610.42</v>
      </c>
      <c r="F110" s="1">
        <v>0</v>
      </c>
      <c r="G110" s="1">
        <f aca="true" t="shared" si="18" ref="G110:G141">E110+F110</f>
        <v>7471610.42</v>
      </c>
      <c r="H110" s="1">
        <v>0</v>
      </c>
      <c r="I110" s="1">
        <v>0</v>
      </c>
      <c r="J110" s="1">
        <v>0</v>
      </c>
      <c r="K110" s="1">
        <v>0</v>
      </c>
      <c r="L110" s="1">
        <f aca="true" t="shared" si="19" ref="L110:L141">I110+J110+K110</f>
        <v>0</v>
      </c>
      <c r="M110" s="1">
        <v>0</v>
      </c>
      <c r="N110" s="1">
        <v>0</v>
      </c>
      <c r="O110" s="1">
        <v>0</v>
      </c>
      <c r="P110" s="1">
        <f aca="true" t="shared" si="20" ref="P110:P141">M110+N110+O110</f>
        <v>0</v>
      </c>
      <c r="Q110" s="1">
        <v>0</v>
      </c>
      <c r="R110" s="1">
        <v>0</v>
      </c>
      <c r="S110" s="1">
        <v>0</v>
      </c>
      <c r="T110" s="1">
        <v>0</v>
      </c>
      <c r="U110" s="1">
        <f aca="true" t="shared" si="21" ref="U110:U141">Q110+R110+S110+T110</f>
        <v>0</v>
      </c>
      <c r="V110" s="1">
        <v>0</v>
      </c>
      <c r="W110" s="3">
        <f aca="true" t="shared" si="22" ref="W110:W141">G110+H110+L110+P110+U110+V110</f>
        <v>7471610.42</v>
      </c>
      <c r="X110" s="1">
        <v>0</v>
      </c>
      <c r="Y110" s="63">
        <f aca="true" t="shared" si="23" ref="Y110:Y141">W110+X110</f>
        <v>7471610.42</v>
      </c>
    </row>
    <row r="111" spans="1:25" ht="12.75" hidden="1" outlineLevel="1">
      <c r="A111" s="1" t="s">
        <v>2196</v>
      </c>
      <c r="C111" s="1" t="s">
        <v>2197</v>
      </c>
      <c r="D111" s="2" t="s">
        <v>2198</v>
      </c>
      <c r="E111" s="1">
        <v>2485425.04</v>
      </c>
      <c r="F111" s="1">
        <v>0</v>
      </c>
      <c r="G111" s="1">
        <f t="shared" si="18"/>
        <v>2485425.04</v>
      </c>
      <c r="H111" s="1">
        <v>0</v>
      </c>
      <c r="I111" s="1">
        <v>0</v>
      </c>
      <c r="J111" s="1">
        <v>0</v>
      </c>
      <c r="K111" s="1">
        <v>0</v>
      </c>
      <c r="L111" s="1">
        <f t="shared" si="19"/>
        <v>0</v>
      </c>
      <c r="M111" s="1">
        <v>0</v>
      </c>
      <c r="N111" s="1">
        <v>0</v>
      </c>
      <c r="O111" s="1">
        <v>0</v>
      </c>
      <c r="P111" s="1">
        <f t="shared" si="20"/>
        <v>0</v>
      </c>
      <c r="Q111" s="1">
        <v>0</v>
      </c>
      <c r="R111" s="1">
        <v>0</v>
      </c>
      <c r="S111" s="1">
        <v>0</v>
      </c>
      <c r="T111" s="1">
        <v>0</v>
      </c>
      <c r="U111" s="1">
        <f t="shared" si="21"/>
        <v>0</v>
      </c>
      <c r="V111" s="1">
        <v>0</v>
      </c>
      <c r="W111" s="3">
        <f t="shared" si="22"/>
        <v>2485425.04</v>
      </c>
      <c r="X111" s="1">
        <v>0</v>
      </c>
      <c r="Y111" s="63">
        <f t="shared" si="23"/>
        <v>2485425.04</v>
      </c>
    </row>
    <row r="112" spans="1:25" ht="12.75" hidden="1" outlineLevel="1">
      <c r="A112" s="1" t="s">
        <v>2199</v>
      </c>
      <c r="C112" s="1" t="s">
        <v>2200</v>
      </c>
      <c r="D112" s="2" t="s">
        <v>2201</v>
      </c>
      <c r="E112" s="1">
        <v>7093525.39</v>
      </c>
      <c r="F112" s="1">
        <v>0</v>
      </c>
      <c r="G112" s="1">
        <f t="shared" si="18"/>
        <v>7093525.39</v>
      </c>
      <c r="H112" s="1">
        <v>0</v>
      </c>
      <c r="I112" s="1">
        <v>0</v>
      </c>
      <c r="J112" s="1">
        <v>0</v>
      </c>
      <c r="K112" s="1">
        <v>0</v>
      </c>
      <c r="L112" s="1">
        <f t="shared" si="19"/>
        <v>0</v>
      </c>
      <c r="M112" s="1">
        <v>0</v>
      </c>
      <c r="N112" s="1">
        <v>0</v>
      </c>
      <c r="O112" s="1">
        <v>0</v>
      </c>
      <c r="P112" s="1">
        <f t="shared" si="20"/>
        <v>0</v>
      </c>
      <c r="Q112" s="1">
        <v>0</v>
      </c>
      <c r="R112" s="1">
        <v>0</v>
      </c>
      <c r="S112" s="1">
        <v>0</v>
      </c>
      <c r="T112" s="1">
        <v>0</v>
      </c>
      <c r="U112" s="1">
        <f t="shared" si="21"/>
        <v>0</v>
      </c>
      <c r="V112" s="1">
        <v>0</v>
      </c>
      <c r="W112" s="3">
        <f t="shared" si="22"/>
        <v>7093525.39</v>
      </c>
      <c r="X112" s="1">
        <v>0</v>
      </c>
      <c r="Y112" s="63">
        <f t="shared" si="23"/>
        <v>7093525.39</v>
      </c>
    </row>
    <row r="113" spans="1:25" ht="12.75" hidden="1" outlineLevel="1">
      <c r="A113" s="1" t="s">
        <v>2202</v>
      </c>
      <c r="C113" s="1" t="s">
        <v>2203</v>
      </c>
      <c r="D113" s="2" t="s">
        <v>2204</v>
      </c>
      <c r="E113" s="1">
        <v>-7524592.99</v>
      </c>
      <c r="F113" s="1">
        <v>0</v>
      </c>
      <c r="G113" s="1">
        <f t="shared" si="18"/>
        <v>-7524592.99</v>
      </c>
      <c r="H113" s="1">
        <v>0</v>
      </c>
      <c r="I113" s="1">
        <v>0</v>
      </c>
      <c r="J113" s="1">
        <v>0</v>
      </c>
      <c r="K113" s="1">
        <v>0</v>
      </c>
      <c r="L113" s="1">
        <f t="shared" si="19"/>
        <v>0</v>
      </c>
      <c r="M113" s="1">
        <v>0</v>
      </c>
      <c r="N113" s="1">
        <v>0</v>
      </c>
      <c r="O113" s="1">
        <v>0</v>
      </c>
      <c r="P113" s="1">
        <f t="shared" si="20"/>
        <v>0</v>
      </c>
      <c r="Q113" s="1">
        <v>0</v>
      </c>
      <c r="R113" s="1">
        <v>0</v>
      </c>
      <c r="S113" s="1">
        <v>0</v>
      </c>
      <c r="T113" s="1">
        <v>0</v>
      </c>
      <c r="U113" s="1">
        <f t="shared" si="21"/>
        <v>0</v>
      </c>
      <c r="V113" s="1">
        <v>0</v>
      </c>
      <c r="W113" s="3">
        <f t="shared" si="22"/>
        <v>-7524592.99</v>
      </c>
      <c r="X113" s="1">
        <v>0</v>
      </c>
      <c r="Y113" s="63">
        <f t="shared" si="23"/>
        <v>-7524592.99</v>
      </c>
    </row>
    <row r="114" spans="1:25" ht="12.75" hidden="1" outlineLevel="1">
      <c r="A114" s="1" t="s">
        <v>2205</v>
      </c>
      <c r="C114" s="1" t="s">
        <v>2206</v>
      </c>
      <c r="D114" s="2" t="s">
        <v>2207</v>
      </c>
      <c r="E114" s="1">
        <v>1235800.27</v>
      </c>
      <c r="F114" s="1">
        <v>0</v>
      </c>
      <c r="G114" s="1">
        <f t="shared" si="18"/>
        <v>1235800.27</v>
      </c>
      <c r="H114" s="1">
        <v>0</v>
      </c>
      <c r="I114" s="1">
        <v>0</v>
      </c>
      <c r="J114" s="1">
        <v>0</v>
      </c>
      <c r="K114" s="1">
        <v>0</v>
      </c>
      <c r="L114" s="1">
        <f t="shared" si="19"/>
        <v>0</v>
      </c>
      <c r="M114" s="1">
        <v>0</v>
      </c>
      <c r="N114" s="1">
        <v>0</v>
      </c>
      <c r="O114" s="1">
        <v>0</v>
      </c>
      <c r="P114" s="1">
        <f t="shared" si="20"/>
        <v>0</v>
      </c>
      <c r="Q114" s="1">
        <v>0</v>
      </c>
      <c r="R114" s="1">
        <v>0</v>
      </c>
      <c r="S114" s="1">
        <v>0</v>
      </c>
      <c r="T114" s="1">
        <v>0</v>
      </c>
      <c r="U114" s="1">
        <f t="shared" si="21"/>
        <v>0</v>
      </c>
      <c r="V114" s="1">
        <v>0</v>
      </c>
      <c r="W114" s="3">
        <f t="shared" si="22"/>
        <v>1235800.27</v>
      </c>
      <c r="X114" s="1">
        <v>0</v>
      </c>
      <c r="Y114" s="63">
        <f t="shared" si="23"/>
        <v>1235800.27</v>
      </c>
    </row>
    <row r="115" spans="1:25" ht="12.75" hidden="1" outlineLevel="1">
      <c r="A115" s="1" t="s">
        <v>2208</v>
      </c>
      <c r="C115" s="1" t="s">
        <v>2209</v>
      </c>
      <c r="D115" s="2" t="s">
        <v>2210</v>
      </c>
      <c r="E115" s="1">
        <v>-609679.19</v>
      </c>
      <c r="F115" s="1">
        <v>0</v>
      </c>
      <c r="G115" s="1">
        <f t="shared" si="18"/>
        <v>-609679.19</v>
      </c>
      <c r="H115" s="1">
        <v>0</v>
      </c>
      <c r="I115" s="1">
        <v>0</v>
      </c>
      <c r="J115" s="1">
        <v>0</v>
      </c>
      <c r="K115" s="1">
        <v>0</v>
      </c>
      <c r="L115" s="1">
        <f t="shared" si="19"/>
        <v>0</v>
      </c>
      <c r="M115" s="1">
        <v>0</v>
      </c>
      <c r="N115" s="1">
        <v>0</v>
      </c>
      <c r="O115" s="1">
        <v>0</v>
      </c>
      <c r="P115" s="1">
        <f t="shared" si="20"/>
        <v>0</v>
      </c>
      <c r="Q115" s="1">
        <v>0</v>
      </c>
      <c r="R115" s="1">
        <v>0</v>
      </c>
      <c r="S115" s="1">
        <v>0</v>
      </c>
      <c r="T115" s="1">
        <v>0</v>
      </c>
      <c r="U115" s="1">
        <f t="shared" si="21"/>
        <v>0</v>
      </c>
      <c r="V115" s="1">
        <v>0</v>
      </c>
      <c r="W115" s="3">
        <f t="shared" si="22"/>
        <v>-609679.19</v>
      </c>
      <c r="X115" s="1">
        <v>0</v>
      </c>
      <c r="Y115" s="63">
        <f t="shared" si="23"/>
        <v>-609679.19</v>
      </c>
    </row>
    <row r="116" spans="1:25" ht="12.75" hidden="1" outlineLevel="1">
      <c r="A116" s="1" t="s">
        <v>2211</v>
      </c>
      <c r="C116" s="1" t="s">
        <v>2212</v>
      </c>
      <c r="D116" s="2" t="s">
        <v>2213</v>
      </c>
      <c r="E116" s="1">
        <v>-1111899.49</v>
      </c>
      <c r="F116" s="1">
        <v>0</v>
      </c>
      <c r="G116" s="1">
        <f t="shared" si="18"/>
        <v>-1111899.49</v>
      </c>
      <c r="H116" s="1">
        <v>0</v>
      </c>
      <c r="I116" s="1">
        <v>0</v>
      </c>
      <c r="J116" s="1">
        <v>0</v>
      </c>
      <c r="K116" s="1">
        <v>0</v>
      </c>
      <c r="L116" s="1">
        <f t="shared" si="19"/>
        <v>0</v>
      </c>
      <c r="M116" s="1">
        <v>0</v>
      </c>
      <c r="N116" s="1">
        <v>0</v>
      </c>
      <c r="O116" s="1">
        <v>0</v>
      </c>
      <c r="P116" s="1">
        <f t="shared" si="20"/>
        <v>0</v>
      </c>
      <c r="Q116" s="1">
        <v>0</v>
      </c>
      <c r="R116" s="1">
        <v>0</v>
      </c>
      <c r="S116" s="1">
        <v>0</v>
      </c>
      <c r="T116" s="1">
        <v>0</v>
      </c>
      <c r="U116" s="1">
        <f t="shared" si="21"/>
        <v>0</v>
      </c>
      <c r="V116" s="1">
        <v>0</v>
      </c>
      <c r="W116" s="3">
        <f t="shared" si="22"/>
        <v>-1111899.49</v>
      </c>
      <c r="X116" s="1">
        <v>0</v>
      </c>
      <c r="Y116" s="63">
        <f t="shared" si="23"/>
        <v>-1111899.49</v>
      </c>
    </row>
    <row r="117" spans="1:25" ht="12.75" hidden="1" outlineLevel="1">
      <c r="A117" s="1" t="s">
        <v>2214</v>
      </c>
      <c r="C117" s="1" t="s">
        <v>2215</v>
      </c>
      <c r="D117" s="2" t="s">
        <v>2216</v>
      </c>
      <c r="E117" s="1">
        <v>-290758359.12</v>
      </c>
      <c r="F117" s="1">
        <v>0</v>
      </c>
      <c r="G117" s="1">
        <f t="shared" si="18"/>
        <v>-290758359.12</v>
      </c>
      <c r="H117" s="1">
        <v>0</v>
      </c>
      <c r="I117" s="1">
        <v>0</v>
      </c>
      <c r="J117" s="1">
        <v>0</v>
      </c>
      <c r="K117" s="1">
        <v>0</v>
      </c>
      <c r="L117" s="1">
        <f t="shared" si="19"/>
        <v>0</v>
      </c>
      <c r="M117" s="1">
        <v>0</v>
      </c>
      <c r="N117" s="1">
        <v>0</v>
      </c>
      <c r="O117" s="1">
        <v>0</v>
      </c>
      <c r="P117" s="1">
        <f t="shared" si="20"/>
        <v>0</v>
      </c>
      <c r="Q117" s="1">
        <v>0</v>
      </c>
      <c r="R117" s="1">
        <v>0</v>
      </c>
      <c r="S117" s="1">
        <v>0</v>
      </c>
      <c r="T117" s="1">
        <v>0</v>
      </c>
      <c r="U117" s="1">
        <f t="shared" si="21"/>
        <v>0</v>
      </c>
      <c r="V117" s="1">
        <v>0</v>
      </c>
      <c r="W117" s="3">
        <f t="shared" si="22"/>
        <v>-290758359.12</v>
      </c>
      <c r="X117" s="1">
        <v>0</v>
      </c>
      <c r="Y117" s="63">
        <f t="shared" si="23"/>
        <v>-290758359.12</v>
      </c>
    </row>
    <row r="118" spans="1:25" ht="12.75" hidden="1" outlineLevel="1">
      <c r="A118" s="1" t="s">
        <v>2217</v>
      </c>
      <c r="C118" s="1" t="s">
        <v>2218</v>
      </c>
      <c r="D118" s="2" t="s">
        <v>2219</v>
      </c>
      <c r="E118" s="1">
        <v>-18667970.91</v>
      </c>
      <c r="F118" s="1">
        <v>0</v>
      </c>
      <c r="G118" s="1">
        <f t="shared" si="18"/>
        <v>-18667970.91</v>
      </c>
      <c r="H118" s="1">
        <v>0</v>
      </c>
      <c r="I118" s="1">
        <v>0</v>
      </c>
      <c r="J118" s="1">
        <v>0</v>
      </c>
      <c r="K118" s="1">
        <v>0</v>
      </c>
      <c r="L118" s="1">
        <f t="shared" si="19"/>
        <v>0</v>
      </c>
      <c r="M118" s="1">
        <v>0</v>
      </c>
      <c r="N118" s="1">
        <v>0</v>
      </c>
      <c r="O118" s="1">
        <v>0</v>
      </c>
      <c r="P118" s="1">
        <f t="shared" si="20"/>
        <v>0</v>
      </c>
      <c r="Q118" s="1">
        <v>0</v>
      </c>
      <c r="R118" s="1">
        <v>0</v>
      </c>
      <c r="S118" s="1">
        <v>0</v>
      </c>
      <c r="T118" s="1">
        <v>0</v>
      </c>
      <c r="U118" s="1">
        <f t="shared" si="21"/>
        <v>0</v>
      </c>
      <c r="V118" s="1">
        <v>0</v>
      </c>
      <c r="W118" s="3">
        <f t="shared" si="22"/>
        <v>-18667970.91</v>
      </c>
      <c r="X118" s="1">
        <v>0</v>
      </c>
      <c r="Y118" s="63">
        <f t="shared" si="23"/>
        <v>-18667970.91</v>
      </c>
    </row>
    <row r="119" spans="1:25" ht="12.75" hidden="1" outlineLevel="1">
      <c r="A119" s="1" t="s">
        <v>2220</v>
      </c>
      <c r="C119" s="1" t="s">
        <v>2221</v>
      </c>
      <c r="D119" s="2" t="s">
        <v>2222</v>
      </c>
      <c r="E119" s="1">
        <v>273857338.17</v>
      </c>
      <c r="F119" s="1">
        <v>0</v>
      </c>
      <c r="G119" s="1">
        <f t="shared" si="18"/>
        <v>273857338.17</v>
      </c>
      <c r="H119" s="1">
        <v>0</v>
      </c>
      <c r="I119" s="1">
        <v>0</v>
      </c>
      <c r="J119" s="1">
        <v>0</v>
      </c>
      <c r="K119" s="1">
        <v>0</v>
      </c>
      <c r="L119" s="1">
        <f t="shared" si="19"/>
        <v>0</v>
      </c>
      <c r="M119" s="1">
        <v>0</v>
      </c>
      <c r="N119" s="1">
        <v>0</v>
      </c>
      <c r="O119" s="1">
        <v>0</v>
      </c>
      <c r="P119" s="1">
        <f t="shared" si="20"/>
        <v>0</v>
      </c>
      <c r="Q119" s="1">
        <v>0</v>
      </c>
      <c r="R119" s="1">
        <v>0</v>
      </c>
      <c r="S119" s="1">
        <v>0</v>
      </c>
      <c r="T119" s="1">
        <v>0</v>
      </c>
      <c r="U119" s="1">
        <f t="shared" si="21"/>
        <v>0</v>
      </c>
      <c r="V119" s="1">
        <v>0</v>
      </c>
      <c r="W119" s="3">
        <f t="shared" si="22"/>
        <v>273857338.17</v>
      </c>
      <c r="X119" s="1">
        <v>0</v>
      </c>
      <c r="Y119" s="63">
        <f t="shared" si="23"/>
        <v>273857338.17</v>
      </c>
    </row>
    <row r="120" spans="1:25" ht="12.75" hidden="1" outlineLevel="1">
      <c r="A120" s="1" t="s">
        <v>2223</v>
      </c>
      <c r="C120" s="1" t="s">
        <v>2224</v>
      </c>
      <c r="D120" s="2" t="s">
        <v>2225</v>
      </c>
      <c r="E120" s="1">
        <v>34445946.9</v>
      </c>
      <c r="F120" s="1">
        <v>0</v>
      </c>
      <c r="G120" s="1">
        <f t="shared" si="18"/>
        <v>34445946.9</v>
      </c>
      <c r="H120" s="1">
        <v>0</v>
      </c>
      <c r="I120" s="1">
        <v>0</v>
      </c>
      <c r="J120" s="1">
        <v>0</v>
      </c>
      <c r="K120" s="1">
        <v>0</v>
      </c>
      <c r="L120" s="1">
        <f t="shared" si="19"/>
        <v>0</v>
      </c>
      <c r="M120" s="1">
        <v>0</v>
      </c>
      <c r="N120" s="1">
        <v>0</v>
      </c>
      <c r="O120" s="1">
        <v>0</v>
      </c>
      <c r="P120" s="1">
        <f t="shared" si="20"/>
        <v>0</v>
      </c>
      <c r="Q120" s="1">
        <v>0</v>
      </c>
      <c r="R120" s="1">
        <v>0</v>
      </c>
      <c r="S120" s="1">
        <v>0</v>
      </c>
      <c r="T120" s="1">
        <v>0</v>
      </c>
      <c r="U120" s="1">
        <f t="shared" si="21"/>
        <v>0</v>
      </c>
      <c r="V120" s="1">
        <v>0</v>
      </c>
      <c r="W120" s="3">
        <f t="shared" si="22"/>
        <v>34445946.9</v>
      </c>
      <c r="X120" s="1">
        <v>0</v>
      </c>
      <c r="Y120" s="63">
        <f t="shared" si="23"/>
        <v>34445946.9</v>
      </c>
    </row>
    <row r="121" spans="1:25" ht="12.75" customHeight="1" collapsed="1">
      <c r="A121" s="59" t="s">
        <v>2226</v>
      </c>
      <c r="B121" s="58"/>
      <c r="C121" s="59" t="s">
        <v>2227</v>
      </c>
      <c r="D121" s="60"/>
      <c r="E121" s="61">
        <v>68644420.76000002</v>
      </c>
      <c r="F121" s="61">
        <v>0</v>
      </c>
      <c r="G121" s="67">
        <f t="shared" si="18"/>
        <v>68644420.76000002</v>
      </c>
      <c r="H121" s="67">
        <v>0</v>
      </c>
      <c r="I121" s="67">
        <v>0</v>
      </c>
      <c r="J121" s="67">
        <v>0</v>
      </c>
      <c r="K121" s="67">
        <v>0</v>
      </c>
      <c r="L121" s="67">
        <f t="shared" si="19"/>
        <v>0</v>
      </c>
      <c r="M121" s="67">
        <v>0</v>
      </c>
      <c r="N121" s="67">
        <v>0</v>
      </c>
      <c r="O121" s="67">
        <v>0</v>
      </c>
      <c r="P121" s="67">
        <f t="shared" si="20"/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f t="shared" si="21"/>
        <v>0</v>
      </c>
      <c r="V121" s="67">
        <v>0</v>
      </c>
      <c r="W121" s="68">
        <f t="shared" si="22"/>
        <v>68644420.76000002</v>
      </c>
      <c r="X121" s="67">
        <v>0</v>
      </c>
      <c r="Y121" s="69">
        <f t="shared" si="23"/>
        <v>68644420.76000002</v>
      </c>
    </row>
    <row r="122" spans="1:25" ht="12.75" hidden="1" outlineLevel="1">
      <c r="A122" s="1" t="s">
        <v>2228</v>
      </c>
      <c r="C122" s="1" t="s">
        <v>2229</v>
      </c>
      <c r="D122" s="2" t="s">
        <v>2230</v>
      </c>
      <c r="E122" s="1">
        <v>0</v>
      </c>
      <c r="F122" s="1">
        <v>0</v>
      </c>
      <c r="G122" s="1">
        <f t="shared" si="18"/>
        <v>0</v>
      </c>
      <c r="H122" s="1">
        <v>7759258.59</v>
      </c>
      <c r="I122" s="1">
        <v>0</v>
      </c>
      <c r="J122" s="1">
        <v>0</v>
      </c>
      <c r="K122" s="1">
        <v>0</v>
      </c>
      <c r="L122" s="1">
        <f t="shared" si="19"/>
        <v>0</v>
      </c>
      <c r="M122" s="1">
        <v>0</v>
      </c>
      <c r="N122" s="1">
        <v>0</v>
      </c>
      <c r="O122" s="1">
        <v>0</v>
      </c>
      <c r="P122" s="1">
        <f t="shared" si="20"/>
        <v>0</v>
      </c>
      <c r="Q122" s="1">
        <v>0</v>
      </c>
      <c r="R122" s="1">
        <v>3802450.42</v>
      </c>
      <c r="S122" s="1">
        <v>0</v>
      </c>
      <c r="T122" s="1">
        <v>0</v>
      </c>
      <c r="U122" s="1">
        <f t="shared" si="21"/>
        <v>3802450.42</v>
      </c>
      <c r="V122" s="1">
        <v>0</v>
      </c>
      <c r="W122" s="3">
        <f t="shared" si="22"/>
        <v>11561709.01</v>
      </c>
      <c r="X122" s="1">
        <v>0</v>
      </c>
      <c r="Y122" s="63">
        <f t="shared" si="23"/>
        <v>11561709.01</v>
      </c>
    </row>
    <row r="123" spans="1:25" ht="12.75" customHeight="1" collapsed="1">
      <c r="A123" s="59" t="s">
        <v>2231</v>
      </c>
      <c r="B123" s="58"/>
      <c r="C123" s="59" t="s">
        <v>2232</v>
      </c>
      <c r="D123" s="60"/>
      <c r="E123" s="61">
        <v>0</v>
      </c>
      <c r="F123" s="61">
        <v>0</v>
      </c>
      <c r="G123" s="67">
        <f t="shared" si="18"/>
        <v>0</v>
      </c>
      <c r="H123" s="67">
        <v>7759258.59</v>
      </c>
      <c r="I123" s="67">
        <v>0</v>
      </c>
      <c r="J123" s="67">
        <v>0</v>
      </c>
      <c r="K123" s="67">
        <v>0</v>
      </c>
      <c r="L123" s="67">
        <f t="shared" si="19"/>
        <v>0</v>
      </c>
      <c r="M123" s="67">
        <v>0</v>
      </c>
      <c r="N123" s="67">
        <v>0</v>
      </c>
      <c r="O123" s="67">
        <v>0</v>
      </c>
      <c r="P123" s="67">
        <f t="shared" si="20"/>
        <v>0</v>
      </c>
      <c r="Q123" s="67">
        <v>0</v>
      </c>
      <c r="R123" s="67">
        <v>3802450.42</v>
      </c>
      <c r="S123" s="67">
        <v>0</v>
      </c>
      <c r="T123" s="67">
        <v>0</v>
      </c>
      <c r="U123" s="67">
        <f t="shared" si="21"/>
        <v>3802450.42</v>
      </c>
      <c r="V123" s="67">
        <v>0</v>
      </c>
      <c r="W123" s="68">
        <f t="shared" si="22"/>
        <v>11561709.01</v>
      </c>
      <c r="X123" s="67">
        <v>0</v>
      </c>
      <c r="Y123" s="69">
        <f t="shared" si="23"/>
        <v>11561709.01</v>
      </c>
    </row>
    <row r="124" spans="1:25" ht="12.75" hidden="1" outlineLevel="1">
      <c r="A124" s="1" t="s">
        <v>2233</v>
      </c>
      <c r="C124" s="1" t="s">
        <v>2234</v>
      </c>
      <c r="D124" s="2" t="s">
        <v>2235</v>
      </c>
      <c r="E124" s="1">
        <v>28469840.88</v>
      </c>
      <c r="F124" s="1">
        <v>-6138.52</v>
      </c>
      <c r="G124" s="1">
        <f t="shared" si="18"/>
        <v>28463702.36</v>
      </c>
      <c r="H124" s="1">
        <v>61291.74</v>
      </c>
      <c r="I124" s="1">
        <v>0</v>
      </c>
      <c r="J124" s="1">
        <v>0</v>
      </c>
      <c r="K124" s="1">
        <v>0</v>
      </c>
      <c r="L124" s="1">
        <f t="shared" si="19"/>
        <v>0</v>
      </c>
      <c r="M124" s="1">
        <v>0</v>
      </c>
      <c r="N124" s="1">
        <v>0</v>
      </c>
      <c r="O124" s="1">
        <v>0</v>
      </c>
      <c r="P124" s="1">
        <f t="shared" si="20"/>
        <v>0</v>
      </c>
      <c r="Q124" s="1">
        <v>0</v>
      </c>
      <c r="R124" s="1">
        <v>0</v>
      </c>
      <c r="S124" s="1">
        <v>0</v>
      </c>
      <c r="T124" s="1">
        <v>0</v>
      </c>
      <c r="U124" s="1">
        <f t="shared" si="21"/>
        <v>0</v>
      </c>
      <c r="V124" s="1">
        <v>50</v>
      </c>
      <c r="W124" s="3">
        <f t="shared" si="22"/>
        <v>28525044.099999998</v>
      </c>
      <c r="X124" s="1">
        <v>0</v>
      </c>
      <c r="Y124" s="63">
        <f t="shared" si="23"/>
        <v>28525044.099999998</v>
      </c>
    </row>
    <row r="125" spans="1:25" ht="12.75" hidden="1" outlineLevel="1">
      <c r="A125" s="1" t="s">
        <v>2236</v>
      </c>
      <c r="C125" s="1" t="s">
        <v>2237</v>
      </c>
      <c r="D125" s="2" t="s">
        <v>2238</v>
      </c>
      <c r="E125" s="1">
        <v>9998069.940000001</v>
      </c>
      <c r="F125" s="1">
        <v>-210642.66</v>
      </c>
      <c r="G125" s="1">
        <f t="shared" si="18"/>
        <v>9787427.280000001</v>
      </c>
      <c r="H125" s="1">
        <v>147514.68</v>
      </c>
      <c r="I125" s="1">
        <v>0</v>
      </c>
      <c r="J125" s="1">
        <v>0</v>
      </c>
      <c r="K125" s="1">
        <v>0</v>
      </c>
      <c r="L125" s="1">
        <f t="shared" si="19"/>
        <v>0</v>
      </c>
      <c r="M125" s="1">
        <v>0</v>
      </c>
      <c r="N125" s="1">
        <v>0</v>
      </c>
      <c r="O125" s="1">
        <v>0</v>
      </c>
      <c r="P125" s="1">
        <f t="shared" si="20"/>
        <v>0</v>
      </c>
      <c r="Q125" s="1">
        <v>0</v>
      </c>
      <c r="R125" s="1">
        <v>0</v>
      </c>
      <c r="S125" s="1">
        <v>0</v>
      </c>
      <c r="T125" s="1">
        <v>0</v>
      </c>
      <c r="U125" s="1">
        <f t="shared" si="21"/>
        <v>0</v>
      </c>
      <c r="V125" s="1">
        <v>54301.28</v>
      </c>
      <c r="W125" s="3">
        <f t="shared" si="22"/>
        <v>9989243.24</v>
      </c>
      <c r="X125" s="1">
        <v>0</v>
      </c>
      <c r="Y125" s="63">
        <f t="shared" si="23"/>
        <v>9989243.24</v>
      </c>
    </row>
    <row r="126" spans="1:25" ht="12.75" hidden="1" outlineLevel="1">
      <c r="A126" s="1" t="s">
        <v>2239</v>
      </c>
      <c r="C126" s="1" t="s">
        <v>2240</v>
      </c>
      <c r="D126" s="2" t="s">
        <v>2241</v>
      </c>
      <c r="E126" s="1">
        <v>240371.02</v>
      </c>
      <c r="F126" s="1">
        <v>0</v>
      </c>
      <c r="G126" s="1">
        <f t="shared" si="18"/>
        <v>240371.02</v>
      </c>
      <c r="H126" s="1">
        <v>0</v>
      </c>
      <c r="I126" s="1">
        <v>0</v>
      </c>
      <c r="J126" s="1">
        <v>0</v>
      </c>
      <c r="K126" s="1">
        <v>0</v>
      </c>
      <c r="L126" s="1">
        <f t="shared" si="19"/>
        <v>0</v>
      </c>
      <c r="M126" s="1">
        <v>0</v>
      </c>
      <c r="N126" s="1">
        <v>0</v>
      </c>
      <c r="O126" s="1">
        <v>0</v>
      </c>
      <c r="P126" s="1">
        <f t="shared" si="20"/>
        <v>0</v>
      </c>
      <c r="Q126" s="1">
        <v>0</v>
      </c>
      <c r="R126" s="1">
        <v>0</v>
      </c>
      <c r="S126" s="1">
        <v>0</v>
      </c>
      <c r="T126" s="1">
        <v>0</v>
      </c>
      <c r="U126" s="1">
        <f t="shared" si="21"/>
        <v>0</v>
      </c>
      <c r="V126" s="1">
        <v>0</v>
      </c>
      <c r="W126" s="3">
        <f t="shared" si="22"/>
        <v>240371.02</v>
      </c>
      <c r="X126" s="1">
        <v>0</v>
      </c>
      <c r="Y126" s="63">
        <f t="shared" si="23"/>
        <v>240371.02</v>
      </c>
    </row>
    <row r="127" spans="1:25" ht="12.75" hidden="1" outlineLevel="1">
      <c r="A127" s="1" t="s">
        <v>2242</v>
      </c>
      <c r="C127" s="1" t="s">
        <v>2243</v>
      </c>
      <c r="D127" s="2" t="s">
        <v>2244</v>
      </c>
      <c r="E127" s="1">
        <v>46273915.63</v>
      </c>
      <c r="F127" s="1">
        <v>2221084.07</v>
      </c>
      <c r="G127" s="1">
        <f t="shared" si="18"/>
        <v>48494999.7</v>
      </c>
      <c r="H127" s="1">
        <v>282859.06</v>
      </c>
      <c r="I127" s="1">
        <v>0</v>
      </c>
      <c r="J127" s="1">
        <v>0</v>
      </c>
      <c r="K127" s="1">
        <v>166992.23</v>
      </c>
      <c r="L127" s="1">
        <f t="shared" si="19"/>
        <v>166992.23</v>
      </c>
      <c r="M127" s="1">
        <v>0</v>
      </c>
      <c r="N127" s="1">
        <v>59463.17</v>
      </c>
      <c r="O127" s="1">
        <v>0</v>
      </c>
      <c r="P127" s="1">
        <f t="shared" si="20"/>
        <v>59463.17</v>
      </c>
      <c r="Q127" s="1">
        <v>311810.78</v>
      </c>
      <c r="R127" s="1">
        <v>0</v>
      </c>
      <c r="S127" s="1">
        <v>0</v>
      </c>
      <c r="T127" s="1">
        <v>0</v>
      </c>
      <c r="U127" s="1">
        <f t="shared" si="21"/>
        <v>311810.78</v>
      </c>
      <c r="V127" s="1">
        <v>1069997.98</v>
      </c>
      <c r="W127" s="3">
        <f t="shared" si="22"/>
        <v>50386122.92</v>
      </c>
      <c r="X127" s="1">
        <v>0</v>
      </c>
      <c r="Y127" s="63">
        <f t="shared" si="23"/>
        <v>50386122.92</v>
      </c>
    </row>
    <row r="128" spans="1:25" ht="12.75" hidden="1" outlineLevel="1">
      <c r="A128" s="1" t="s">
        <v>2245</v>
      </c>
      <c r="C128" s="1" t="s">
        <v>2246</v>
      </c>
      <c r="D128" s="2" t="s">
        <v>2247</v>
      </c>
      <c r="E128" s="1">
        <v>-91626.08</v>
      </c>
      <c r="F128" s="1">
        <v>0</v>
      </c>
      <c r="G128" s="1">
        <f t="shared" si="18"/>
        <v>-91626.08</v>
      </c>
      <c r="H128" s="1">
        <v>0</v>
      </c>
      <c r="I128" s="1">
        <v>0</v>
      </c>
      <c r="J128" s="1">
        <v>0</v>
      </c>
      <c r="K128" s="1">
        <v>0</v>
      </c>
      <c r="L128" s="1">
        <f t="shared" si="19"/>
        <v>0</v>
      </c>
      <c r="M128" s="1">
        <v>0</v>
      </c>
      <c r="N128" s="1">
        <v>0</v>
      </c>
      <c r="O128" s="1">
        <v>0</v>
      </c>
      <c r="P128" s="1">
        <f t="shared" si="20"/>
        <v>0</v>
      </c>
      <c r="Q128" s="1">
        <v>0</v>
      </c>
      <c r="R128" s="1">
        <v>0</v>
      </c>
      <c r="S128" s="1">
        <v>0</v>
      </c>
      <c r="T128" s="1">
        <v>0</v>
      </c>
      <c r="U128" s="1">
        <f t="shared" si="21"/>
        <v>0</v>
      </c>
      <c r="V128" s="1">
        <v>0</v>
      </c>
      <c r="W128" s="3">
        <f t="shared" si="22"/>
        <v>-91626.08</v>
      </c>
      <c r="X128" s="1">
        <v>0</v>
      </c>
      <c r="Y128" s="63">
        <f t="shared" si="23"/>
        <v>-91626.08</v>
      </c>
    </row>
    <row r="129" spans="1:25" ht="12.75" hidden="1" outlineLevel="1">
      <c r="A129" s="1" t="s">
        <v>2248</v>
      </c>
      <c r="C129" s="1" t="s">
        <v>2249</v>
      </c>
      <c r="D129" s="2" t="s">
        <v>2250</v>
      </c>
      <c r="E129" s="1">
        <v>-4185656.61</v>
      </c>
      <c r="F129" s="1">
        <v>0</v>
      </c>
      <c r="G129" s="1">
        <f t="shared" si="18"/>
        <v>-4185656.61</v>
      </c>
      <c r="H129" s="1">
        <v>0</v>
      </c>
      <c r="I129" s="1">
        <v>0</v>
      </c>
      <c r="J129" s="1">
        <v>0</v>
      </c>
      <c r="K129" s="1">
        <v>0</v>
      </c>
      <c r="L129" s="1">
        <f t="shared" si="19"/>
        <v>0</v>
      </c>
      <c r="M129" s="1">
        <v>0</v>
      </c>
      <c r="N129" s="1">
        <v>0</v>
      </c>
      <c r="O129" s="1">
        <v>0</v>
      </c>
      <c r="P129" s="1">
        <f t="shared" si="20"/>
        <v>0</v>
      </c>
      <c r="Q129" s="1">
        <v>0</v>
      </c>
      <c r="R129" s="1">
        <v>0</v>
      </c>
      <c r="S129" s="1">
        <v>0</v>
      </c>
      <c r="T129" s="1">
        <v>0</v>
      </c>
      <c r="U129" s="1">
        <f t="shared" si="21"/>
        <v>0</v>
      </c>
      <c r="V129" s="1">
        <v>0</v>
      </c>
      <c r="W129" s="3">
        <f t="shared" si="22"/>
        <v>-4185656.61</v>
      </c>
      <c r="X129" s="1">
        <v>0</v>
      </c>
      <c r="Y129" s="63">
        <f t="shared" si="23"/>
        <v>-4185656.61</v>
      </c>
    </row>
    <row r="130" spans="1:25" ht="12.75" hidden="1" outlineLevel="1">
      <c r="A130" s="1" t="s">
        <v>2251</v>
      </c>
      <c r="C130" s="1" t="s">
        <v>2252</v>
      </c>
      <c r="D130" s="2" t="s">
        <v>2253</v>
      </c>
      <c r="E130" s="1">
        <v>-19631541.759999998</v>
      </c>
      <c r="F130" s="1">
        <v>-505868.62</v>
      </c>
      <c r="G130" s="1">
        <f t="shared" si="18"/>
        <v>-20137410.38</v>
      </c>
      <c r="H130" s="1">
        <v>0</v>
      </c>
      <c r="I130" s="1">
        <v>0</v>
      </c>
      <c r="J130" s="1">
        <v>0</v>
      </c>
      <c r="K130" s="1">
        <v>0</v>
      </c>
      <c r="L130" s="1">
        <f t="shared" si="19"/>
        <v>0</v>
      </c>
      <c r="M130" s="1">
        <v>0</v>
      </c>
      <c r="N130" s="1">
        <v>0</v>
      </c>
      <c r="O130" s="1">
        <v>0</v>
      </c>
      <c r="P130" s="1">
        <f t="shared" si="20"/>
        <v>0</v>
      </c>
      <c r="Q130" s="1">
        <v>0</v>
      </c>
      <c r="R130" s="1">
        <v>0</v>
      </c>
      <c r="S130" s="1">
        <v>0</v>
      </c>
      <c r="T130" s="1">
        <v>0</v>
      </c>
      <c r="U130" s="1">
        <f t="shared" si="21"/>
        <v>0</v>
      </c>
      <c r="V130" s="1">
        <v>0</v>
      </c>
      <c r="W130" s="3">
        <f t="shared" si="22"/>
        <v>-20137410.38</v>
      </c>
      <c r="X130" s="1">
        <v>0</v>
      </c>
      <c r="Y130" s="63">
        <f t="shared" si="23"/>
        <v>-20137410.38</v>
      </c>
    </row>
    <row r="131" spans="1:25" ht="12.75" hidden="1" outlineLevel="1">
      <c r="A131" s="1" t="s">
        <v>2254</v>
      </c>
      <c r="C131" s="1" t="s">
        <v>2255</v>
      </c>
      <c r="D131" s="2" t="s">
        <v>2256</v>
      </c>
      <c r="E131" s="1">
        <v>-10</v>
      </c>
      <c r="F131" s="1">
        <v>0</v>
      </c>
      <c r="G131" s="1">
        <f t="shared" si="18"/>
        <v>-10</v>
      </c>
      <c r="H131" s="1">
        <v>0</v>
      </c>
      <c r="I131" s="1">
        <v>19447</v>
      </c>
      <c r="J131" s="1">
        <v>0</v>
      </c>
      <c r="K131" s="1">
        <v>0</v>
      </c>
      <c r="L131" s="1">
        <f t="shared" si="19"/>
        <v>19447</v>
      </c>
      <c r="M131" s="1">
        <v>0</v>
      </c>
      <c r="N131" s="1">
        <v>0</v>
      </c>
      <c r="O131" s="1">
        <v>0</v>
      </c>
      <c r="P131" s="1">
        <f t="shared" si="20"/>
        <v>0</v>
      </c>
      <c r="Q131" s="1">
        <v>0</v>
      </c>
      <c r="R131" s="1">
        <v>0</v>
      </c>
      <c r="S131" s="1">
        <v>0</v>
      </c>
      <c r="T131" s="1">
        <v>0</v>
      </c>
      <c r="U131" s="1">
        <f t="shared" si="21"/>
        <v>0</v>
      </c>
      <c r="V131" s="1">
        <v>1517.18</v>
      </c>
      <c r="W131" s="3">
        <f t="shared" si="22"/>
        <v>20954.18</v>
      </c>
      <c r="X131" s="1">
        <v>0</v>
      </c>
      <c r="Y131" s="63">
        <f t="shared" si="23"/>
        <v>20954.18</v>
      </c>
    </row>
    <row r="132" spans="1:25" ht="12.75" customHeight="1" collapsed="1">
      <c r="A132" s="59" t="s">
        <v>2257</v>
      </c>
      <c r="B132" s="58"/>
      <c r="C132" s="59" t="s">
        <v>2258</v>
      </c>
      <c r="D132" s="60"/>
      <c r="E132" s="61">
        <v>61073363.02000002</v>
      </c>
      <c r="F132" s="61">
        <v>1498434.27</v>
      </c>
      <c r="G132" s="67">
        <f t="shared" si="18"/>
        <v>62571797.29000002</v>
      </c>
      <c r="H132" s="67">
        <v>491665.48</v>
      </c>
      <c r="I132" s="67">
        <v>19447</v>
      </c>
      <c r="J132" s="67">
        <v>0</v>
      </c>
      <c r="K132" s="67">
        <v>166992.23</v>
      </c>
      <c r="L132" s="67">
        <f t="shared" si="19"/>
        <v>186439.23</v>
      </c>
      <c r="M132" s="67">
        <v>0</v>
      </c>
      <c r="N132" s="67">
        <v>59463.17</v>
      </c>
      <c r="O132" s="67">
        <v>0</v>
      </c>
      <c r="P132" s="67">
        <f t="shared" si="20"/>
        <v>59463.17</v>
      </c>
      <c r="Q132" s="67">
        <v>311810.78</v>
      </c>
      <c r="R132" s="67">
        <v>0</v>
      </c>
      <c r="S132" s="67">
        <v>0</v>
      </c>
      <c r="T132" s="67">
        <v>0</v>
      </c>
      <c r="U132" s="67">
        <f t="shared" si="21"/>
        <v>311810.78</v>
      </c>
      <c r="V132" s="67">
        <v>1125866.44</v>
      </c>
      <c r="W132" s="68">
        <f t="shared" si="22"/>
        <v>64747042.390000015</v>
      </c>
      <c r="X132" s="67">
        <v>0</v>
      </c>
      <c r="Y132" s="69">
        <f t="shared" si="23"/>
        <v>64747042.390000015</v>
      </c>
    </row>
    <row r="133" spans="1:25" ht="12.75" hidden="1" outlineLevel="1">
      <c r="A133" s="1" t="s">
        <v>2259</v>
      </c>
      <c r="C133" s="1" t="s">
        <v>2260</v>
      </c>
      <c r="D133" s="2" t="s">
        <v>2261</v>
      </c>
      <c r="E133" s="1">
        <v>0</v>
      </c>
      <c r="F133" s="1">
        <v>0</v>
      </c>
      <c r="G133" s="1">
        <f t="shared" si="18"/>
        <v>0</v>
      </c>
      <c r="H133" s="1">
        <v>0</v>
      </c>
      <c r="I133" s="1">
        <v>0</v>
      </c>
      <c r="J133" s="1">
        <v>0</v>
      </c>
      <c r="K133" s="1">
        <v>0</v>
      </c>
      <c r="L133" s="1">
        <f t="shared" si="19"/>
        <v>0</v>
      </c>
      <c r="M133" s="1">
        <v>0</v>
      </c>
      <c r="N133" s="1">
        <v>6265519.39</v>
      </c>
      <c r="O133" s="1">
        <v>0</v>
      </c>
      <c r="P133" s="1">
        <f t="shared" si="20"/>
        <v>6265519.39</v>
      </c>
      <c r="Q133" s="1">
        <v>0</v>
      </c>
      <c r="R133" s="1">
        <v>0</v>
      </c>
      <c r="S133" s="1">
        <v>0</v>
      </c>
      <c r="T133" s="1">
        <v>0</v>
      </c>
      <c r="U133" s="1">
        <f t="shared" si="21"/>
        <v>0</v>
      </c>
      <c r="V133" s="1">
        <v>0</v>
      </c>
      <c r="W133" s="3">
        <f t="shared" si="22"/>
        <v>6265519.39</v>
      </c>
      <c r="X133" s="1">
        <v>28026125.09</v>
      </c>
      <c r="Y133" s="63">
        <f t="shared" si="23"/>
        <v>34291644.48</v>
      </c>
    </row>
    <row r="134" spans="1:25" ht="12.75" customHeight="1" collapsed="1">
      <c r="A134" s="59" t="s">
        <v>2262</v>
      </c>
      <c r="B134" s="58"/>
      <c r="C134" s="59" t="s">
        <v>2263</v>
      </c>
      <c r="D134" s="60"/>
      <c r="E134" s="61">
        <v>0</v>
      </c>
      <c r="F134" s="61">
        <v>0</v>
      </c>
      <c r="G134" s="67">
        <f t="shared" si="18"/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f t="shared" si="19"/>
        <v>0</v>
      </c>
      <c r="M134" s="67">
        <v>0</v>
      </c>
      <c r="N134" s="67">
        <v>6265519.39</v>
      </c>
      <c r="O134" s="67">
        <v>0</v>
      </c>
      <c r="P134" s="67">
        <f t="shared" si="20"/>
        <v>6265519.39</v>
      </c>
      <c r="Q134" s="67">
        <v>0</v>
      </c>
      <c r="R134" s="67">
        <v>0</v>
      </c>
      <c r="S134" s="67">
        <v>0</v>
      </c>
      <c r="T134" s="67">
        <v>0</v>
      </c>
      <c r="U134" s="67">
        <f t="shared" si="21"/>
        <v>0</v>
      </c>
      <c r="V134" s="67">
        <v>0</v>
      </c>
      <c r="W134" s="68">
        <f t="shared" si="22"/>
        <v>6265519.39</v>
      </c>
      <c r="X134" s="67">
        <v>28026125.09</v>
      </c>
      <c r="Y134" s="69">
        <f t="shared" si="23"/>
        <v>34291644.48</v>
      </c>
    </row>
    <row r="135" spans="1:25" ht="12.75" customHeight="1">
      <c r="A135" s="59" t="s">
        <v>2264</v>
      </c>
      <c r="B135" s="58"/>
      <c r="C135" s="59" t="s">
        <v>2265</v>
      </c>
      <c r="D135" s="60"/>
      <c r="E135" s="61">
        <v>0</v>
      </c>
      <c r="F135" s="61">
        <v>0</v>
      </c>
      <c r="G135" s="67">
        <f t="shared" si="18"/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f t="shared" si="19"/>
        <v>0</v>
      </c>
      <c r="M135" s="67">
        <v>0</v>
      </c>
      <c r="N135" s="67">
        <v>0</v>
      </c>
      <c r="O135" s="67">
        <v>0</v>
      </c>
      <c r="P135" s="67">
        <f t="shared" si="20"/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f t="shared" si="21"/>
        <v>0</v>
      </c>
      <c r="V135" s="67">
        <v>0</v>
      </c>
      <c r="W135" s="68">
        <f t="shared" si="22"/>
        <v>0</v>
      </c>
      <c r="X135" s="67">
        <v>0</v>
      </c>
      <c r="Y135" s="69">
        <f t="shared" si="23"/>
        <v>0</v>
      </c>
    </row>
    <row r="136" spans="1:25" ht="12.75" hidden="1" outlineLevel="1">
      <c r="A136" s="1" t="s">
        <v>2266</v>
      </c>
      <c r="C136" s="1" t="s">
        <v>2267</v>
      </c>
      <c r="D136" s="2" t="s">
        <v>2268</v>
      </c>
      <c r="E136" s="1">
        <v>19162067.93</v>
      </c>
      <c r="F136" s="1">
        <v>0</v>
      </c>
      <c r="G136" s="1">
        <f t="shared" si="18"/>
        <v>19162067.93</v>
      </c>
      <c r="H136" s="1">
        <v>0</v>
      </c>
      <c r="I136" s="1">
        <v>0</v>
      </c>
      <c r="J136" s="1">
        <v>0</v>
      </c>
      <c r="K136" s="1">
        <v>0</v>
      </c>
      <c r="L136" s="1">
        <f t="shared" si="19"/>
        <v>0</v>
      </c>
      <c r="M136" s="1">
        <v>0</v>
      </c>
      <c r="N136" s="1">
        <v>0</v>
      </c>
      <c r="O136" s="1">
        <v>0</v>
      </c>
      <c r="P136" s="1">
        <f t="shared" si="20"/>
        <v>0</v>
      </c>
      <c r="Q136" s="1">
        <v>0</v>
      </c>
      <c r="R136" s="1">
        <v>0</v>
      </c>
      <c r="S136" s="1">
        <v>0</v>
      </c>
      <c r="T136" s="1">
        <v>0</v>
      </c>
      <c r="U136" s="1">
        <f t="shared" si="21"/>
        <v>0</v>
      </c>
      <c r="V136" s="1">
        <v>8555.29</v>
      </c>
      <c r="W136" s="3">
        <f t="shared" si="22"/>
        <v>19170623.22</v>
      </c>
      <c r="X136" s="1">
        <v>0</v>
      </c>
      <c r="Y136" s="63">
        <f t="shared" si="23"/>
        <v>19170623.22</v>
      </c>
    </row>
    <row r="137" spans="1:25" ht="12.75" hidden="1" outlineLevel="1">
      <c r="A137" s="1" t="s">
        <v>2269</v>
      </c>
      <c r="C137" s="1" t="s">
        <v>2270</v>
      </c>
      <c r="D137" s="2" t="s">
        <v>2271</v>
      </c>
      <c r="E137" s="1">
        <v>26607.2</v>
      </c>
      <c r="F137" s="1">
        <v>0</v>
      </c>
      <c r="G137" s="1">
        <f t="shared" si="18"/>
        <v>26607.2</v>
      </c>
      <c r="H137" s="1">
        <v>0</v>
      </c>
      <c r="I137" s="1">
        <v>0</v>
      </c>
      <c r="J137" s="1">
        <v>0</v>
      </c>
      <c r="K137" s="1">
        <v>0</v>
      </c>
      <c r="L137" s="1">
        <f t="shared" si="19"/>
        <v>0</v>
      </c>
      <c r="M137" s="1">
        <v>0</v>
      </c>
      <c r="N137" s="1">
        <v>0</v>
      </c>
      <c r="O137" s="1">
        <v>0</v>
      </c>
      <c r="P137" s="1">
        <f t="shared" si="20"/>
        <v>0</v>
      </c>
      <c r="Q137" s="1">
        <v>0</v>
      </c>
      <c r="R137" s="1">
        <v>0</v>
      </c>
      <c r="S137" s="1">
        <v>0</v>
      </c>
      <c r="T137" s="1">
        <v>0</v>
      </c>
      <c r="U137" s="1">
        <f t="shared" si="21"/>
        <v>0</v>
      </c>
      <c r="V137" s="1">
        <v>0</v>
      </c>
      <c r="W137" s="3">
        <f t="shared" si="22"/>
        <v>26607.2</v>
      </c>
      <c r="X137" s="1">
        <v>0</v>
      </c>
      <c r="Y137" s="63">
        <f t="shared" si="23"/>
        <v>26607.2</v>
      </c>
    </row>
    <row r="138" spans="1:25" ht="12.75" hidden="1" outlineLevel="1">
      <c r="A138" s="1" t="s">
        <v>2272</v>
      </c>
      <c r="C138" s="1" t="s">
        <v>2273</v>
      </c>
      <c r="D138" s="2" t="s">
        <v>2274</v>
      </c>
      <c r="E138" s="1">
        <v>752829.87</v>
      </c>
      <c r="F138" s="1">
        <v>0</v>
      </c>
      <c r="G138" s="1">
        <f t="shared" si="18"/>
        <v>752829.87</v>
      </c>
      <c r="H138" s="1">
        <v>0</v>
      </c>
      <c r="I138" s="1">
        <v>0</v>
      </c>
      <c r="J138" s="1">
        <v>0</v>
      </c>
      <c r="K138" s="1">
        <v>0</v>
      </c>
      <c r="L138" s="1">
        <f t="shared" si="19"/>
        <v>0</v>
      </c>
      <c r="M138" s="1">
        <v>0</v>
      </c>
      <c r="N138" s="1">
        <v>0</v>
      </c>
      <c r="O138" s="1">
        <v>0</v>
      </c>
      <c r="P138" s="1">
        <f t="shared" si="20"/>
        <v>0</v>
      </c>
      <c r="Q138" s="1">
        <v>0</v>
      </c>
      <c r="R138" s="1">
        <v>0</v>
      </c>
      <c r="S138" s="1">
        <v>0</v>
      </c>
      <c r="T138" s="1">
        <v>0</v>
      </c>
      <c r="U138" s="1">
        <f t="shared" si="21"/>
        <v>0</v>
      </c>
      <c r="V138" s="1">
        <v>0</v>
      </c>
      <c r="W138" s="3">
        <f t="shared" si="22"/>
        <v>752829.87</v>
      </c>
      <c r="X138" s="1">
        <v>0</v>
      </c>
      <c r="Y138" s="63">
        <f t="shared" si="23"/>
        <v>752829.87</v>
      </c>
    </row>
    <row r="139" spans="1:25" ht="12.75" hidden="1" outlineLevel="1">
      <c r="A139" s="1" t="s">
        <v>2275</v>
      </c>
      <c r="C139" s="1" t="s">
        <v>2276</v>
      </c>
      <c r="D139" s="2" t="s">
        <v>2277</v>
      </c>
      <c r="E139" s="1">
        <v>4253849.24</v>
      </c>
      <c r="F139" s="1">
        <v>0</v>
      </c>
      <c r="G139" s="1">
        <f t="shared" si="18"/>
        <v>4253849.24</v>
      </c>
      <c r="H139" s="1">
        <v>0</v>
      </c>
      <c r="I139" s="1">
        <v>0</v>
      </c>
      <c r="J139" s="1">
        <v>0</v>
      </c>
      <c r="K139" s="1">
        <v>0</v>
      </c>
      <c r="L139" s="1">
        <f t="shared" si="19"/>
        <v>0</v>
      </c>
      <c r="M139" s="1">
        <v>0</v>
      </c>
      <c r="N139" s="1">
        <v>0</v>
      </c>
      <c r="O139" s="1">
        <v>0</v>
      </c>
      <c r="P139" s="1">
        <f t="shared" si="20"/>
        <v>0</v>
      </c>
      <c r="Q139" s="1">
        <v>0</v>
      </c>
      <c r="R139" s="1">
        <v>0</v>
      </c>
      <c r="S139" s="1">
        <v>0</v>
      </c>
      <c r="T139" s="1">
        <v>0</v>
      </c>
      <c r="U139" s="1">
        <f t="shared" si="21"/>
        <v>0</v>
      </c>
      <c r="V139" s="1">
        <v>0</v>
      </c>
      <c r="W139" s="3">
        <f t="shared" si="22"/>
        <v>4253849.24</v>
      </c>
      <c r="X139" s="1">
        <v>0</v>
      </c>
      <c r="Y139" s="63">
        <f t="shared" si="23"/>
        <v>4253849.24</v>
      </c>
    </row>
    <row r="140" spans="1:25" ht="12.75" hidden="1" outlineLevel="1">
      <c r="A140" s="1" t="s">
        <v>2278</v>
      </c>
      <c r="C140" s="1" t="s">
        <v>2279</v>
      </c>
      <c r="D140" s="2" t="s">
        <v>2280</v>
      </c>
      <c r="E140" s="1">
        <v>70802.36</v>
      </c>
      <c r="F140" s="1">
        <v>0</v>
      </c>
      <c r="G140" s="1">
        <f t="shared" si="18"/>
        <v>70802.36</v>
      </c>
      <c r="H140" s="1">
        <v>0</v>
      </c>
      <c r="I140" s="1">
        <v>0</v>
      </c>
      <c r="J140" s="1">
        <v>0</v>
      </c>
      <c r="K140" s="1">
        <v>0</v>
      </c>
      <c r="L140" s="1">
        <f t="shared" si="19"/>
        <v>0</v>
      </c>
      <c r="M140" s="1">
        <v>0</v>
      </c>
      <c r="N140" s="1">
        <v>0</v>
      </c>
      <c r="O140" s="1">
        <v>0</v>
      </c>
      <c r="P140" s="1">
        <f t="shared" si="20"/>
        <v>0</v>
      </c>
      <c r="Q140" s="1">
        <v>0</v>
      </c>
      <c r="R140" s="1">
        <v>0</v>
      </c>
      <c r="S140" s="1">
        <v>0</v>
      </c>
      <c r="T140" s="1">
        <v>0</v>
      </c>
      <c r="U140" s="1">
        <f t="shared" si="21"/>
        <v>0</v>
      </c>
      <c r="V140" s="1">
        <v>0</v>
      </c>
      <c r="W140" s="3">
        <f t="shared" si="22"/>
        <v>70802.36</v>
      </c>
      <c r="X140" s="1">
        <v>0</v>
      </c>
      <c r="Y140" s="63">
        <f t="shared" si="23"/>
        <v>70802.36</v>
      </c>
    </row>
    <row r="141" spans="1:25" ht="12.75" hidden="1" outlineLevel="1">
      <c r="A141" s="1" t="s">
        <v>2281</v>
      </c>
      <c r="C141" s="1" t="s">
        <v>2282</v>
      </c>
      <c r="D141" s="2" t="s">
        <v>2283</v>
      </c>
      <c r="E141" s="1">
        <v>112072.05</v>
      </c>
      <c r="F141" s="1">
        <v>0</v>
      </c>
      <c r="G141" s="1">
        <f t="shared" si="18"/>
        <v>112072.05</v>
      </c>
      <c r="H141" s="1">
        <v>0</v>
      </c>
      <c r="I141" s="1">
        <v>0</v>
      </c>
      <c r="J141" s="1">
        <v>0</v>
      </c>
      <c r="K141" s="1">
        <v>0</v>
      </c>
      <c r="L141" s="1">
        <f t="shared" si="19"/>
        <v>0</v>
      </c>
      <c r="M141" s="1">
        <v>0</v>
      </c>
      <c r="N141" s="1">
        <v>0</v>
      </c>
      <c r="O141" s="1">
        <v>0</v>
      </c>
      <c r="P141" s="1">
        <f t="shared" si="20"/>
        <v>0</v>
      </c>
      <c r="Q141" s="1">
        <v>0</v>
      </c>
      <c r="R141" s="1">
        <v>0</v>
      </c>
      <c r="S141" s="1">
        <v>0</v>
      </c>
      <c r="T141" s="1">
        <v>0</v>
      </c>
      <c r="U141" s="1">
        <f t="shared" si="21"/>
        <v>0</v>
      </c>
      <c r="V141" s="1">
        <v>0</v>
      </c>
      <c r="W141" s="3">
        <f t="shared" si="22"/>
        <v>112072.05</v>
      </c>
      <c r="X141" s="1">
        <v>0</v>
      </c>
      <c r="Y141" s="63">
        <f t="shared" si="23"/>
        <v>112072.05</v>
      </c>
    </row>
    <row r="142" spans="1:25" ht="12.75" hidden="1" outlineLevel="1">
      <c r="A142" s="1" t="s">
        <v>2284</v>
      </c>
      <c r="C142" s="1" t="s">
        <v>2285</v>
      </c>
      <c r="D142" s="2" t="s">
        <v>2286</v>
      </c>
      <c r="E142" s="1">
        <v>516299.31</v>
      </c>
      <c r="F142" s="1">
        <v>0</v>
      </c>
      <c r="G142" s="1">
        <f aca="true" t="shared" si="24" ref="G142:G162">E142+F142</f>
        <v>516299.31</v>
      </c>
      <c r="H142" s="1">
        <v>0</v>
      </c>
      <c r="I142" s="1">
        <v>0</v>
      </c>
      <c r="J142" s="1">
        <v>0</v>
      </c>
      <c r="K142" s="1">
        <v>0</v>
      </c>
      <c r="L142" s="1">
        <f aca="true" t="shared" si="25" ref="L142:L162">I142+J142+K142</f>
        <v>0</v>
      </c>
      <c r="M142" s="1">
        <v>0</v>
      </c>
      <c r="N142" s="1">
        <v>0</v>
      </c>
      <c r="O142" s="1">
        <v>0</v>
      </c>
      <c r="P142" s="1">
        <f aca="true" t="shared" si="26" ref="P142:P162">M142+N142+O142</f>
        <v>0</v>
      </c>
      <c r="Q142" s="1">
        <v>0</v>
      </c>
      <c r="R142" s="1">
        <v>0</v>
      </c>
      <c r="S142" s="1">
        <v>0</v>
      </c>
      <c r="T142" s="1">
        <v>0</v>
      </c>
      <c r="U142" s="1">
        <f aca="true" t="shared" si="27" ref="U142:U162">Q142+R142+S142+T142</f>
        <v>0</v>
      </c>
      <c r="V142" s="1">
        <v>0</v>
      </c>
      <c r="W142" s="3">
        <f aca="true" t="shared" si="28" ref="W142:W162">G142+H142+L142+P142+U142+V142</f>
        <v>516299.31</v>
      </c>
      <c r="X142" s="1">
        <v>0</v>
      </c>
      <c r="Y142" s="63">
        <f aca="true" t="shared" si="29" ref="Y142:Y162">W142+X142</f>
        <v>516299.31</v>
      </c>
    </row>
    <row r="143" spans="1:25" ht="12.75" hidden="1" outlineLevel="1">
      <c r="A143" s="1" t="s">
        <v>2287</v>
      </c>
      <c r="C143" s="1" t="s">
        <v>2288</v>
      </c>
      <c r="D143" s="2" t="s">
        <v>2289</v>
      </c>
      <c r="E143" s="1">
        <v>67465.59</v>
      </c>
      <c r="F143" s="1">
        <v>0</v>
      </c>
      <c r="G143" s="1">
        <f t="shared" si="24"/>
        <v>67465.59</v>
      </c>
      <c r="H143" s="1">
        <v>0</v>
      </c>
      <c r="I143" s="1">
        <v>0</v>
      </c>
      <c r="J143" s="1">
        <v>0</v>
      </c>
      <c r="K143" s="1">
        <v>0</v>
      </c>
      <c r="L143" s="1">
        <f t="shared" si="25"/>
        <v>0</v>
      </c>
      <c r="M143" s="1">
        <v>0</v>
      </c>
      <c r="N143" s="1">
        <v>0</v>
      </c>
      <c r="O143" s="1">
        <v>0</v>
      </c>
      <c r="P143" s="1">
        <f t="shared" si="26"/>
        <v>0</v>
      </c>
      <c r="Q143" s="1">
        <v>0</v>
      </c>
      <c r="R143" s="1">
        <v>0</v>
      </c>
      <c r="S143" s="1">
        <v>0</v>
      </c>
      <c r="T143" s="1">
        <v>0</v>
      </c>
      <c r="U143" s="1">
        <f t="shared" si="27"/>
        <v>0</v>
      </c>
      <c r="V143" s="1">
        <v>0</v>
      </c>
      <c r="W143" s="3">
        <f t="shared" si="28"/>
        <v>67465.59</v>
      </c>
      <c r="X143" s="1">
        <v>0</v>
      </c>
      <c r="Y143" s="63">
        <f t="shared" si="29"/>
        <v>67465.59</v>
      </c>
    </row>
    <row r="144" spans="1:25" ht="12.75" hidden="1" outlineLevel="1">
      <c r="A144" s="1" t="s">
        <v>2290</v>
      </c>
      <c r="C144" s="1" t="s">
        <v>2291</v>
      </c>
      <c r="D144" s="2" t="s">
        <v>2292</v>
      </c>
      <c r="E144" s="1">
        <v>2230447.99</v>
      </c>
      <c r="F144" s="1">
        <v>0</v>
      </c>
      <c r="G144" s="1">
        <f t="shared" si="24"/>
        <v>2230447.99</v>
      </c>
      <c r="H144" s="1">
        <v>0</v>
      </c>
      <c r="I144" s="1">
        <v>0</v>
      </c>
      <c r="J144" s="1">
        <v>0</v>
      </c>
      <c r="K144" s="1">
        <v>0</v>
      </c>
      <c r="L144" s="1">
        <f t="shared" si="25"/>
        <v>0</v>
      </c>
      <c r="M144" s="1">
        <v>0</v>
      </c>
      <c r="N144" s="1">
        <v>0</v>
      </c>
      <c r="O144" s="1">
        <v>0</v>
      </c>
      <c r="P144" s="1">
        <f t="shared" si="26"/>
        <v>0</v>
      </c>
      <c r="Q144" s="1">
        <v>0</v>
      </c>
      <c r="R144" s="1">
        <v>0</v>
      </c>
      <c r="S144" s="1">
        <v>0</v>
      </c>
      <c r="T144" s="1">
        <v>0</v>
      </c>
      <c r="U144" s="1">
        <f t="shared" si="27"/>
        <v>0</v>
      </c>
      <c r="V144" s="1">
        <v>0</v>
      </c>
      <c r="W144" s="3">
        <f t="shared" si="28"/>
        <v>2230447.99</v>
      </c>
      <c r="X144" s="1">
        <v>0</v>
      </c>
      <c r="Y144" s="63">
        <f t="shared" si="29"/>
        <v>2230447.99</v>
      </c>
    </row>
    <row r="145" spans="1:25" ht="12.75" hidden="1" outlineLevel="1">
      <c r="A145" s="1" t="s">
        <v>2293</v>
      </c>
      <c r="C145" s="1" t="s">
        <v>2294</v>
      </c>
      <c r="D145" s="2" t="s">
        <v>2295</v>
      </c>
      <c r="E145" s="1">
        <v>87083.48</v>
      </c>
      <c r="F145" s="1">
        <v>0</v>
      </c>
      <c r="G145" s="1">
        <f t="shared" si="24"/>
        <v>87083.48</v>
      </c>
      <c r="H145" s="1">
        <v>0</v>
      </c>
      <c r="I145" s="1">
        <v>0</v>
      </c>
      <c r="J145" s="1">
        <v>0</v>
      </c>
      <c r="K145" s="1">
        <v>0</v>
      </c>
      <c r="L145" s="1">
        <f t="shared" si="25"/>
        <v>0</v>
      </c>
      <c r="M145" s="1">
        <v>0</v>
      </c>
      <c r="N145" s="1">
        <v>0</v>
      </c>
      <c r="O145" s="1">
        <v>0</v>
      </c>
      <c r="P145" s="1">
        <f t="shared" si="26"/>
        <v>0</v>
      </c>
      <c r="Q145" s="1">
        <v>0</v>
      </c>
      <c r="R145" s="1">
        <v>0</v>
      </c>
      <c r="S145" s="1">
        <v>0</v>
      </c>
      <c r="T145" s="1">
        <v>0</v>
      </c>
      <c r="U145" s="1">
        <f t="shared" si="27"/>
        <v>0</v>
      </c>
      <c r="V145" s="1">
        <v>0</v>
      </c>
      <c r="W145" s="3">
        <f t="shared" si="28"/>
        <v>87083.48</v>
      </c>
      <c r="X145" s="1">
        <v>0</v>
      </c>
      <c r="Y145" s="63">
        <f t="shared" si="29"/>
        <v>87083.48</v>
      </c>
    </row>
    <row r="146" spans="1:25" ht="12.75" hidden="1" outlineLevel="1">
      <c r="A146" s="1" t="s">
        <v>2296</v>
      </c>
      <c r="C146" s="1" t="s">
        <v>2297</v>
      </c>
      <c r="D146" s="2" t="s">
        <v>2298</v>
      </c>
      <c r="E146" s="1">
        <v>1911021.12</v>
      </c>
      <c r="F146" s="1">
        <v>0</v>
      </c>
      <c r="G146" s="1">
        <f t="shared" si="24"/>
        <v>1911021.12</v>
      </c>
      <c r="H146" s="1">
        <v>0</v>
      </c>
      <c r="I146" s="1">
        <v>0</v>
      </c>
      <c r="J146" s="1">
        <v>0</v>
      </c>
      <c r="K146" s="1">
        <v>0</v>
      </c>
      <c r="L146" s="1">
        <f t="shared" si="25"/>
        <v>0</v>
      </c>
      <c r="M146" s="1">
        <v>0</v>
      </c>
      <c r="N146" s="1">
        <v>0</v>
      </c>
      <c r="O146" s="1">
        <v>0</v>
      </c>
      <c r="P146" s="1">
        <f t="shared" si="26"/>
        <v>0</v>
      </c>
      <c r="Q146" s="1">
        <v>0</v>
      </c>
      <c r="R146" s="1">
        <v>0</v>
      </c>
      <c r="S146" s="1">
        <v>0</v>
      </c>
      <c r="T146" s="1">
        <v>0</v>
      </c>
      <c r="U146" s="1">
        <f t="shared" si="27"/>
        <v>0</v>
      </c>
      <c r="V146" s="1">
        <v>0</v>
      </c>
      <c r="W146" s="3">
        <f t="shared" si="28"/>
        <v>1911021.12</v>
      </c>
      <c r="X146" s="1">
        <v>0</v>
      </c>
      <c r="Y146" s="63">
        <f t="shared" si="29"/>
        <v>1911021.12</v>
      </c>
    </row>
    <row r="147" spans="1:25" ht="12.75" hidden="1" outlineLevel="1">
      <c r="A147" s="1" t="s">
        <v>2299</v>
      </c>
      <c r="C147" s="1" t="s">
        <v>2300</v>
      </c>
      <c r="D147" s="2" t="s">
        <v>2301</v>
      </c>
      <c r="E147" s="1">
        <v>225217.4</v>
      </c>
      <c r="F147" s="1">
        <v>0</v>
      </c>
      <c r="G147" s="1">
        <f t="shared" si="24"/>
        <v>225217.4</v>
      </c>
      <c r="H147" s="1">
        <v>0</v>
      </c>
      <c r="I147" s="1">
        <v>0</v>
      </c>
      <c r="J147" s="1">
        <v>0</v>
      </c>
      <c r="K147" s="1">
        <v>0</v>
      </c>
      <c r="L147" s="1">
        <f t="shared" si="25"/>
        <v>0</v>
      </c>
      <c r="M147" s="1">
        <v>0</v>
      </c>
      <c r="N147" s="1">
        <v>0</v>
      </c>
      <c r="O147" s="1">
        <v>0</v>
      </c>
      <c r="P147" s="1">
        <f t="shared" si="26"/>
        <v>0</v>
      </c>
      <c r="Q147" s="1">
        <v>0</v>
      </c>
      <c r="R147" s="1">
        <v>0</v>
      </c>
      <c r="S147" s="1">
        <v>0</v>
      </c>
      <c r="T147" s="1">
        <v>0</v>
      </c>
      <c r="U147" s="1">
        <f t="shared" si="27"/>
        <v>0</v>
      </c>
      <c r="V147" s="1">
        <v>0</v>
      </c>
      <c r="W147" s="3">
        <f t="shared" si="28"/>
        <v>225217.4</v>
      </c>
      <c r="X147" s="1">
        <v>0</v>
      </c>
      <c r="Y147" s="63">
        <f t="shared" si="29"/>
        <v>225217.4</v>
      </c>
    </row>
    <row r="148" spans="1:25" ht="12.75" hidden="1" outlineLevel="1">
      <c r="A148" s="1" t="s">
        <v>2302</v>
      </c>
      <c r="C148" s="1" t="s">
        <v>2303</v>
      </c>
      <c r="D148" s="2" t="s">
        <v>2304</v>
      </c>
      <c r="E148" s="1">
        <v>73168.06</v>
      </c>
      <c r="F148" s="1">
        <v>0</v>
      </c>
      <c r="G148" s="1">
        <f t="shared" si="24"/>
        <v>73168.06</v>
      </c>
      <c r="H148" s="1">
        <v>0</v>
      </c>
      <c r="I148" s="1">
        <v>0</v>
      </c>
      <c r="J148" s="1">
        <v>0</v>
      </c>
      <c r="K148" s="1">
        <v>0</v>
      </c>
      <c r="L148" s="1">
        <f t="shared" si="25"/>
        <v>0</v>
      </c>
      <c r="M148" s="1">
        <v>0</v>
      </c>
      <c r="N148" s="1">
        <v>0</v>
      </c>
      <c r="O148" s="1">
        <v>0</v>
      </c>
      <c r="P148" s="1">
        <f t="shared" si="26"/>
        <v>0</v>
      </c>
      <c r="Q148" s="1">
        <v>0</v>
      </c>
      <c r="R148" s="1">
        <v>0</v>
      </c>
      <c r="S148" s="1">
        <v>0</v>
      </c>
      <c r="T148" s="1">
        <v>0</v>
      </c>
      <c r="U148" s="1">
        <f t="shared" si="27"/>
        <v>0</v>
      </c>
      <c r="V148" s="1">
        <v>0</v>
      </c>
      <c r="W148" s="3">
        <f t="shared" si="28"/>
        <v>73168.06</v>
      </c>
      <c r="X148" s="1">
        <v>0</v>
      </c>
      <c r="Y148" s="63">
        <f t="shared" si="29"/>
        <v>73168.06</v>
      </c>
    </row>
    <row r="149" spans="1:25" ht="12.75" hidden="1" outlineLevel="1">
      <c r="A149" s="1" t="s">
        <v>2305</v>
      </c>
      <c r="C149" s="1" t="s">
        <v>2306</v>
      </c>
      <c r="D149" s="2" t="s">
        <v>2307</v>
      </c>
      <c r="E149" s="1">
        <v>874082.56</v>
      </c>
      <c r="F149" s="1">
        <v>0</v>
      </c>
      <c r="G149" s="1">
        <f t="shared" si="24"/>
        <v>874082.56</v>
      </c>
      <c r="H149" s="1">
        <v>0</v>
      </c>
      <c r="I149" s="1">
        <v>0</v>
      </c>
      <c r="J149" s="1">
        <v>0</v>
      </c>
      <c r="K149" s="1">
        <v>0</v>
      </c>
      <c r="L149" s="1">
        <f t="shared" si="25"/>
        <v>0</v>
      </c>
      <c r="M149" s="1">
        <v>0</v>
      </c>
      <c r="N149" s="1">
        <v>0</v>
      </c>
      <c r="O149" s="1">
        <v>0</v>
      </c>
      <c r="P149" s="1">
        <f t="shared" si="26"/>
        <v>0</v>
      </c>
      <c r="Q149" s="1">
        <v>0</v>
      </c>
      <c r="R149" s="1">
        <v>0</v>
      </c>
      <c r="S149" s="1">
        <v>0</v>
      </c>
      <c r="T149" s="1">
        <v>0</v>
      </c>
      <c r="U149" s="1">
        <f t="shared" si="27"/>
        <v>0</v>
      </c>
      <c r="V149" s="1">
        <v>0</v>
      </c>
      <c r="W149" s="3">
        <f t="shared" si="28"/>
        <v>874082.56</v>
      </c>
      <c r="X149" s="1">
        <v>0</v>
      </c>
      <c r="Y149" s="63">
        <f t="shared" si="29"/>
        <v>874082.56</v>
      </c>
    </row>
    <row r="150" spans="1:25" ht="12.75" hidden="1" outlineLevel="1">
      <c r="A150" s="1" t="s">
        <v>2308</v>
      </c>
      <c r="C150" s="1" t="s">
        <v>2309</v>
      </c>
      <c r="D150" s="2" t="s">
        <v>2310</v>
      </c>
      <c r="E150" s="1">
        <v>846895.6</v>
      </c>
      <c r="F150" s="1">
        <v>0</v>
      </c>
      <c r="G150" s="1">
        <f t="shared" si="24"/>
        <v>846895.6</v>
      </c>
      <c r="H150" s="1">
        <v>0</v>
      </c>
      <c r="I150" s="1">
        <v>0</v>
      </c>
      <c r="J150" s="1">
        <v>0</v>
      </c>
      <c r="K150" s="1">
        <v>0</v>
      </c>
      <c r="L150" s="1">
        <f t="shared" si="25"/>
        <v>0</v>
      </c>
      <c r="M150" s="1">
        <v>0</v>
      </c>
      <c r="N150" s="1">
        <v>0</v>
      </c>
      <c r="O150" s="1">
        <v>0</v>
      </c>
      <c r="P150" s="1">
        <f t="shared" si="26"/>
        <v>0</v>
      </c>
      <c r="Q150" s="1">
        <v>0</v>
      </c>
      <c r="R150" s="1">
        <v>0</v>
      </c>
      <c r="S150" s="1">
        <v>0</v>
      </c>
      <c r="T150" s="1">
        <v>0</v>
      </c>
      <c r="U150" s="1">
        <f t="shared" si="27"/>
        <v>0</v>
      </c>
      <c r="V150" s="1">
        <v>0</v>
      </c>
      <c r="W150" s="3">
        <f t="shared" si="28"/>
        <v>846895.6</v>
      </c>
      <c r="X150" s="1">
        <v>0</v>
      </c>
      <c r="Y150" s="63">
        <f t="shared" si="29"/>
        <v>846895.6</v>
      </c>
    </row>
    <row r="151" spans="1:25" ht="12.75" hidden="1" outlineLevel="1">
      <c r="A151" s="1" t="s">
        <v>2311</v>
      </c>
      <c r="C151" s="1" t="s">
        <v>2312</v>
      </c>
      <c r="D151" s="2" t="s">
        <v>2313</v>
      </c>
      <c r="E151" s="1">
        <v>143355.42</v>
      </c>
      <c r="F151" s="1">
        <v>0</v>
      </c>
      <c r="G151" s="1">
        <f t="shared" si="24"/>
        <v>143355.42</v>
      </c>
      <c r="H151" s="1">
        <v>0</v>
      </c>
      <c r="I151" s="1">
        <v>0</v>
      </c>
      <c r="J151" s="1">
        <v>0</v>
      </c>
      <c r="K151" s="1">
        <v>0</v>
      </c>
      <c r="L151" s="1">
        <f t="shared" si="25"/>
        <v>0</v>
      </c>
      <c r="M151" s="1">
        <v>0</v>
      </c>
      <c r="N151" s="1">
        <v>0</v>
      </c>
      <c r="O151" s="1">
        <v>0</v>
      </c>
      <c r="P151" s="1">
        <f t="shared" si="26"/>
        <v>0</v>
      </c>
      <c r="Q151" s="1">
        <v>0</v>
      </c>
      <c r="R151" s="1">
        <v>0</v>
      </c>
      <c r="S151" s="1">
        <v>0</v>
      </c>
      <c r="T151" s="1">
        <v>0</v>
      </c>
      <c r="U151" s="1">
        <f t="shared" si="27"/>
        <v>0</v>
      </c>
      <c r="V151" s="1">
        <v>0</v>
      </c>
      <c r="W151" s="3">
        <f t="shared" si="28"/>
        <v>143355.42</v>
      </c>
      <c r="X151" s="1">
        <v>0</v>
      </c>
      <c r="Y151" s="63">
        <f t="shared" si="29"/>
        <v>143355.42</v>
      </c>
    </row>
    <row r="152" spans="1:25" ht="12.75" hidden="1" outlineLevel="1">
      <c r="A152" s="1" t="s">
        <v>2314</v>
      </c>
      <c r="C152" s="1" t="s">
        <v>2315</v>
      </c>
      <c r="D152" s="2" t="s">
        <v>2316</v>
      </c>
      <c r="E152" s="1">
        <v>283610.43</v>
      </c>
      <c r="F152" s="1">
        <v>0</v>
      </c>
      <c r="G152" s="1">
        <f t="shared" si="24"/>
        <v>283610.43</v>
      </c>
      <c r="H152" s="1">
        <v>0</v>
      </c>
      <c r="I152" s="1">
        <v>0</v>
      </c>
      <c r="J152" s="1">
        <v>0</v>
      </c>
      <c r="K152" s="1">
        <v>0</v>
      </c>
      <c r="L152" s="1">
        <f t="shared" si="25"/>
        <v>0</v>
      </c>
      <c r="M152" s="1">
        <v>0</v>
      </c>
      <c r="N152" s="1">
        <v>0</v>
      </c>
      <c r="O152" s="1">
        <v>0</v>
      </c>
      <c r="P152" s="1">
        <f t="shared" si="26"/>
        <v>0</v>
      </c>
      <c r="Q152" s="1">
        <v>0</v>
      </c>
      <c r="R152" s="1">
        <v>0</v>
      </c>
      <c r="S152" s="1">
        <v>0</v>
      </c>
      <c r="T152" s="1">
        <v>0</v>
      </c>
      <c r="U152" s="1">
        <f t="shared" si="27"/>
        <v>0</v>
      </c>
      <c r="V152" s="1">
        <v>0</v>
      </c>
      <c r="W152" s="3">
        <f t="shared" si="28"/>
        <v>283610.43</v>
      </c>
      <c r="X152" s="1">
        <v>0</v>
      </c>
      <c r="Y152" s="63">
        <f t="shared" si="29"/>
        <v>283610.43</v>
      </c>
    </row>
    <row r="153" spans="1:25" ht="12.75" hidden="1" outlineLevel="1">
      <c r="A153" s="1" t="s">
        <v>2317</v>
      </c>
      <c r="C153" s="1" t="s">
        <v>2318</v>
      </c>
      <c r="D153" s="2" t="s">
        <v>2319</v>
      </c>
      <c r="E153" s="1">
        <v>137091.71</v>
      </c>
      <c r="F153" s="1">
        <v>0</v>
      </c>
      <c r="G153" s="1">
        <f t="shared" si="24"/>
        <v>137091.71</v>
      </c>
      <c r="H153" s="1">
        <v>0</v>
      </c>
      <c r="I153" s="1">
        <v>0</v>
      </c>
      <c r="J153" s="1">
        <v>0</v>
      </c>
      <c r="K153" s="1">
        <v>0</v>
      </c>
      <c r="L153" s="1">
        <f t="shared" si="25"/>
        <v>0</v>
      </c>
      <c r="M153" s="1">
        <v>0</v>
      </c>
      <c r="N153" s="1">
        <v>0</v>
      </c>
      <c r="O153" s="1">
        <v>0</v>
      </c>
      <c r="P153" s="1">
        <f t="shared" si="26"/>
        <v>0</v>
      </c>
      <c r="Q153" s="1">
        <v>0</v>
      </c>
      <c r="R153" s="1">
        <v>0</v>
      </c>
      <c r="S153" s="1">
        <v>0</v>
      </c>
      <c r="T153" s="1">
        <v>0</v>
      </c>
      <c r="U153" s="1">
        <f t="shared" si="27"/>
        <v>0</v>
      </c>
      <c r="V153" s="1">
        <v>0</v>
      </c>
      <c r="W153" s="3">
        <f t="shared" si="28"/>
        <v>137091.71</v>
      </c>
      <c r="X153" s="1">
        <v>0</v>
      </c>
      <c r="Y153" s="63">
        <f t="shared" si="29"/>
        <v>137091.71</v>
      </c>
    </row>
    <row r="154" spans="1:25" ht="12.75" hidden="1" outlineLevel="1">
      <c r="A154" s="1" t="s">
        <v>2320</v>
      </c>
      <c r="C154" s="1" t="s">
        <v>2321</v>
      </c>
      <c r="D154" s="2" t="s">
        <v>2322</v>
      </c>
      <c r="E154" s="1">
        <v>103083</v>
      </c>
      <c r="F154" s="1">
        <v>0</v>
      </c>
      <c r="G154" s="1">
        <f t="shared" si="24"/>
        <v>103083</v>
      </c>
      <c r="H154" s="1">
        <v>0</v>
      </c>
      <c r="I154" s="1">
        <v>0</v>
      </c>
      <c r="J154" s="1">
        <v>0</v>
      </c>
      <c r="K154" s="1">
        <v>0</v>
      </c>
      <c r="L154" s="1">
        <f t="shared" si="25"/>
        <v>0</v>
      </c>
      <c r="M154" s="1">
        <v>0</v>
      </c>
      <c r="N154" s="1">
        <v>0</v>
      </c>
      <c r="O154" s="1">
        <v>0</v>
      </c>
      <c r="P154" s="1">
        <f t="shared" si="26"/>
        <v>0</v>
      </c>
      <c r="Q154" s="1">
        <v>0</v>
      </c>
      <c r="R154" s="1">
        <v>0</v>
      </c>
      <c r="S154" s="1">
        <v>0</v>
      </c>
      <c r="T154" s="1">
        <v>0</v>
      </c>
      <c r="U154" s="1">
        <f t="shared" si="27"/>
        <v>0</v>
      </c>
      <c r="V154" s="1">
        <v>0</v>
      </c>
      <c r="W154" s="3">
        <f t="shared" si="28"/>
        <v>103083</v>
      </c>
      <c r="X154" s="1">
        <v>0</v>
      </c>
      <c r="Y154" s="63">
        <f t="shared" si="29"/>
        <v>103083</v>
      </c>
    </row>
    <row r="155" spans="1:25" ht="12.75" customHeight="1" collapsed="1">
      <c r="A155" s="59" t="s">
        <v>2323</v>
      </c>
      <c r="B155" s="58"/>
      <c r="C155" s="59" t="s">
        <v>2267</v>
      </c>
      <c r="D155" s="60"/>
      <c r="E155" s="61">
        <v>31877050.320000008</v>
      </c>
      <c r="F155" s="61">
        <v>0</v>
      </c>
      <c r="G155" s="67">
        <f t="shared" si="24"/>
        <v>31877050.320000008</v>
      </c>
      <c r="H155" s="67">
        <v>0</v>
      </c>
      <c r="I155" s="67">
        <v>0</v>
      </c>
      <c r="J155" s="67">
        <v>0</v>
      </c>
      <c r="K155" s="67">
        <v>0</v>
      </c>
      <c r="L155" s="67">
        <f t="shared" si="25"/>
        <v>0</v>
      </c>
      <c r="M155" s="67">
        <v>0</v>
      </c>
      <c r="N155" s="67">
        <v>0</v>
      </c>
      <c r="O155" s="67">
        <v>0</v>
      </c>
      <c r="P155" s="67">
        <f t="shared" si="26"/>
        <v>0</v>
      </c>
      <c r="Q155" s="67">
        <v>0</v>
      </c>
      <c r="R155" s="67">
        <v>0</v>
      </c>
      <c r="S155" s="67">
        <v>0</v>
      </c>
      <c r="T155" s="67">
        <v>0</v>
      </c>
      <c r="U155" s="67">
        <f t="shared" si="27"/>
        <v>0</v>
      </c>
      <c r="V155" s="67">
        <v>8555.29</v>
      </c>
      <c r="W155" s="68">
        <f t="shared" si="28"/>
        <v>31885605.610000007</v>
      </c>
      <c r="X155" s="67">
        <v>0</v>
      </c>
      <c r="Y155" s="69">
        <f t="shared" si="29"/>
        <v>31885605.610000007</v>
      </c>
    </row>
    <row r="156" spans="1:25" ht="12.75" hidden="1" outlineLevel="1">
      <c r="A156" s="1" t="s">
        <v>2324</v>
      </c>
      <c r="C156" s="1" t="s">
        <v>2325</v>
      </c>
      <c r="D156" s="2" t="s">
        <v>2326</v>
      </c>
      <c r="E156" s="1">
        <v>5471886.12</v>
      </c>
      <c r="F156" s="1">
        <v>787065.01</v>
      </c>
      <c r="G156" s="1">
        <f t="shared" si="24"/>
        <v>6258951.13</v>
      </c>
      <c r="H156" s="1">
        <v>558113.92</v>
      </c>
      <c r="I156" s="1">
        <v>43452.84</v>
      </c>
      <c r="J156" s="1">
        <v>0</v>
      </c>
      <c r="K156" s="1">
        <v>0</v>
      </c>
      <c r="L156" s="1">
        <f t="shared" si="25"/>
        <v>43452.84</v>
      </c>
      <c r="M156" s="1">
        <v>0</v>
      </c>
      <c r="N156" s="1">
        <v>0</v>
      </c>
      <c r="O156" s="1">
        <v>0</v>
      </c>
      <c r="P156" s="1">
        <f t="shared" si="26"/>
        <v>0</v>
      </c>
      <c r="Q156" s="1">
        <v>0</v>
      </c>
      <c r="R156" s="1">
        <v>0</v>
      </c>
      <c r="S156" s="1">
        <v>0</v>
      </c>
      <c r="T156" s="1">
        <v>0</v>
      </c>
      <c r="U156" s="1">
        <f t="shared" si="27"/>
        <v>0</v>
      </c>
      <c r="V156" s="1">
        <v>6452457.28</v>
      </c>
      <c r="W156" s="3">
        <f t="shared" si="28"/>
        <v>13312975.17</v>
      </c>
      <c r="X156" s="1">
        <v>0</v>
      </c>
      <c r="Y156" s="63">
        <f t="shared" si="29"/>
        <v>13312975.17</v>
      </c>
    </row>
    <row r="157" spans="1:25" ht="12.75" customHeight="1" collapsed="1">
      <c r="A157" s="59" t="s">
        <v>2327</v>
      </c>
      <c r="B157" s="58"/>
      <c r="C157" s="59" t="s">
        <v>2328</v>
      </c>
      <c r="D157" s="60"/>
      <c r="E157" s="61">
        <v>5471886.12</v>
      </c>
      <c r="F157" s="61">
        <v>787065.01</v>
      </c>
      <c r="G157" s="67">
        <f t="shared" si="24"/>
        <v>6258951.13</v>
      </c>
      <c r="H157" s="67">
        <v>558113.92</v>
      </c>
      <c r="I157" s="67">
        <v>43452.84</v>
      </c>
      <c r="J157" s="67">
        <v>0</v>
      </c>
      <c r="K157" s="67">
        <v>0</v>
      </c>
      <c r="L157" s="67">
        <f t="shared" si="25"/>
        <v>43452.84</v>
      </c>
      <c r="M157" s="67">
        <v>0</v>
      </c>
      <c r="N157" s="67">
        <v>0</v>
      </c>
      <c r="O157" s="67">
        <v>0</v>
      </c>
      <c r="P157" s="67">
        <f t="shared" si="26"/>
        <v>0</v>
      </c>
      <c r="Q157" s="67">
        <v>0</v>
      </c>
      <c r="R157" s="67">
        <v>0</v>
      </c>
      <c r="S157" s="67">
        <v>0</v>
      </c>
      <c r="T157" s="67">
        <v>0</v>
      </c>
      <c r="U157" s="67">
        <f t="shared" si="27"/>
        <v>0</v>
      </c>
      <c r="V157" s="67">
        <v>6452457.28</v>
      </c>
      <c r="W157" s="68">
        <f t="shared" si="28"/>
        <v>13312975.17</v>
      </c>
      <c r="X157" s="67">
        <v>0</v>
      </c>
      <c r="Y157" s="69">
        <f t="shared" si="29"/>
        <v>13312975.17</v>
      </c>
    </row>
    <row r="158" spans="1:25" ht="12.75" hidden="1" outlineLevel="1">
      <c r="A158" s="1" t="s">
        <v>2329</v>
      </c>
      <c r="C158" s="1" t="s">
        <v>2330</v>
      </c>
      <c r="D158" s="2" t="s">
        <v>2331</v>
      </c>
      <c r="E158" s="1">
        <v>0</v>
      </c>
      <c r="F158" s="1">
        <v>0</v>
      </c>
      <c r="G158" s="1">
        <f t="shared" si="24"/>
        <v>0</v>
      </c>
      <c r="H158" s="1">
        <v>0</v>
      </c>
      <c r="I158" s="1">
        <v>346213.45</v>
      </c>
      <c r="J158" s="1">
        <v>0</v>
      </c>
      <c r="K158" s="1">
        <v>14699456.57</v>
      </c>
      <c r="L158" s="1">
        <f t="shared" si="25"/>
        <v>15045670.02</v>
      </c>
      <c r="M158" s="1">
        <v>0</v>
      </c>
      <c r="N158" s="1">
        <v>0</v>
      </c>
      <c r="O158" s="1">
        <v>0</v>
      </c>
      <c r="P158" s="1">
        <f t="shared" si="26"/>
        <v>0</v>
      </c>
      <c r="Q158" s="1">
        <v>0</v>
      </c>
      <c r="R158" s="1">
        <v>0</v>
      </c>
      <c r="S158" s="1">
        <v>0</v>
      </c>
      <c r="T158" s="1">
        <v>0</v>
      </c>
      <c r="U158" s="1">
        <f t="shared" si="27"/>
        <v>0</v>
      </c>
      <c r="V158" s="1">
        <v>0</v>
      </c>
      <c r="W158" s="3">
        <f t="shared" si="28"/>
        <v>15045670.02</v>
      </c>
      <c r="X158" s="1">
        <v>0</v>
      </c>
      <c r="Y158" s="63">
        <f t="shared" si="29"/>
        <v>15045670.02</v>
      </c>
    </row>
    <row r="159" spans="1:25" ht="12.75" hidden="1" outlineLevel="1">
      <c r="A159" s="1" t="s">
        <v>2332</v>
      </c>
      <c r="C159" s="1" t="s">
        <v>2333</v>
      </c>
      <c r="D159" s="2" t="s">
        <v>2334</v>
      </c>
      <c r="E159" s="1">
        <v>0</v>
      </c>
      <c r="F159" s="1">
        <v>0</v>
      </c>
      <c r="G159" s="1">
        <f t="shared" si="24"/>
        <v>0</v>
      </c>
      <c r="H159" s="1">
        <v>0</v>
      </c>
      <c r="I159" s="1">
        <v>-9645.07</v>
      </c>
      <c r="J159" s="1">
        <v>0</v>
      </c>
      <c r="K159" s="1">
        <v>-187808.79</v>
      </c>
      <c r="L159" s="1">
        <f t="shared" si="25"/>
        <v>-197453.86000000002</v>
      </c>
      <c r="M159" s="1">
        <v>0</v>
      </c>
      <c r="N159" s="1">
        <v>0</v>
      </c>
      <c r="O159" s="1">
        <v>0</v>
      </c>
      <c r="P159" s="1">
        <f t="shared" si="26"/>
        <v>0</v>
      </c>
      <c r="Q159" s="1">
        <v>0</v>
      </c>
      <c r="R159" s="1">
        <v>0</v>
      </c>
      <c r="S159" s="1">
        <v>0</v>
      </c>
      <c r="T159" s="1">
        <v>0</v>
      </c>
      <c r="U159" s="1">
        <f t="shared" si="27"/>
        <v>0</v>
      </c>
      <c r="V159" s="1">
        <v>0</v>
      </c>
      <c r="W159" s="3">
        <f t="shared" si="28"/>
        <v>-197453.86000000002</v>
      </c>
      <c r="X159" s="1">
        <v>0</v>
      </c>
      <c r="Y159" s="63">
        <f t="shared" si="29"/>
        <v>-197453.86000000002</v>
      </c>
    </row>
    <row r="160" spans="1:25" ht="12.75" customHeight="1" collapsed="1">
      <c r="A160" s="59" t="s">
        <v>2335</v>
      </c>
      <c r="B160" s="58"/>
      <c r="C160" s="59" t="s">
        <v>2336</v>
      </c>
      <c r="D160" s="60"/>
      <c r="E160" s="61">
        <v>0</v>
      </c>
      <c r="F160" s="61">
        <v>0</v>
      </c>
      <c r="G160" s="67">
        <f t="shared" si="24"/>
        <v>0</v>
      </c>
      <c r="H160" s="67">
        <v>0</v>
      </c>
      <c r="I160" s="67">
        <v>336568.38</v>
      </c>
      <c r="J160" s="67">
        <v>0</v>
      </c>
      <c r="K160" s="67">
        <v>14511647.780000001</v>
      </c>
      <c r="L160" s="67">
        <f t="shared" si="25"/>
        <v>14848216.160000002</v>
      </c>
      <c r="M160" s="67">
        <v>0</v>
      </c>
      <c r="N160" s="67">
        <v>0</v>
      </c>
      <c r="O160" s="67">
        <v>0</v>
      </c>
      <c r="P160" s="67">
        <f t="shared" si="26"/>
        <v>0</v>
      </c>
      <c r="Q160" s="67">
        <v>0</v>
      </c>
      <c r="R160" s="67">
        <v>0</v>
      </c>
      <c r="S160" s="67">
        <v>0</v>
      </c>
      <c r="T160" s="67">
        <v>0</v>
      </c>
      <c r="U160" s="67">
        <f t="shared" si="27"/>
        <v>0</v>
      </c>
      <c r="V160" s="67">
        <v>0</v>
      </c>
      <c r="W160" s="68">
        <f t="shared" si="28"/>
        <v>14848216.160000002</v>
      </c>
      <c r="X160" s="67">
        <v>0</v>
      </c>
      <c r="Y160" s="69">
        <f t="shared" si="29"/>
        <v>14848216.160000002</v>
      </c>
    </row>
    <row r="161" spans="1:25" ht="12.75" hidden="1" outlineLevel="1">
      <c r="A161" s="1" t="s">
        <v>2337</v>
      </c>
      <c r="C161" s="1" t="s">
        <v>2338</v>
      </c>
      <c r="D161" s="2" t="s">
        <v>2339</v>
      </c>
      <c r="E161" s="1">
        <v>33171301.900000002</v>
      </c>
      <c r="F161" s="1">
        <v>0</v>
      </c>
      <c r="G161" s="1">
        <f t="shared" si="24"/>
        <v>33171301.900000002</v>
      </c>
      <c r="H161" s="1">
        <v>0</v>
      </c>
      <c r="I161" s="1">
        <v>0</v>
      </c>
      <c r="J161" s="1">
        <v>0</v>
      </c>
      <c r="K161" s="1">
        <v>0</v>
      </c>
      <c r="L161" s="1">
        <f t="shared" si="25"/>
        <v>0</v>
      </c>
      <c r="M161" s="1">
        <v>55000000</v>
      </c>
      <c r="N161" s="1">
        <v>0</v>
      </c>
      <c r="O161" s="1">
        <v>0</v>
      </c>
      <c r="P161" s="1">
        <f t="shared" si="26"/>
        <v>55000000</v>
      </c>
      <c r="Q161" s="1">
        <v>0</v>
      </c>
      <c r="R161" s="1">
        <v>0</v>
      </c>
      <c r="S161" s="1">
        <v>0</v>
      </c>
      <c r="T161" s="1">
        <v>0</v>
      </c>
      <c r="U161" s="1">
        <f t="shared" si="27"/>
        <v>0</v>
      </c>
      <c r="V161" s="1">
        <v>0</v>
      </c>
      <c r="W161" s="3">
        <f t="shared" si="28"/>
        <v>88171301.9</v>
      </c>
      <c r="X161" s="1">
        <v>238905.01</v>
      </c>
      <c r="Y161" s="63">
        <f t="shared" si="29"/>
        <v>88410206.91000001</v>
      </c>
    </row>
    <row r="162" spans="1:25" ht="12.75" customHeight="1" collapsed="1">
      <c r="A162" s="59" t="s">
        <v>2340</v>
      </c>
      <c r="B162" s="58"/>
      <c r="C162" s="59" t="s">
        <v>2341</v>
      </c>
      <c r="D162" s="60"/>
      <c r="E162" s="61">
        <v>33171301.900000002</v>
      </c>
      <c r="F162" s="61">
        <v>0</v>
      </c>
      <c r="G162" s="67">
        <f t="shared" si="24"/>
        <v>33171301.900000002</v>
      </c>
      <c r="H162" s="67">
        <v>0</v>
      </c>
      <c r="I162" s="67">
        <v>0</v>
      </c>
      <c r="J162" s="67">
        <v>0</v>
      </c>
      <c r="K162" s="67">
        <v>0</v>
      </c>
      <c r="L162" s="67">
        <f t="shared" si="25"/>
        <v>0</v>
      </c>
      <c r="M162" s="67">
        <v>55000000</v>
      </c>
      <c r="N162" s="67">
        <v>0</v>
      </c>
      <c r="O162" s="67">
        <v>0</v>
      </c>
      <c r="P162" s="67">
        <f t="shared" si="26"/>
        <v>55000000</v>
      </c>
      <c r="Q162" s="67">
        <v>0</v>
      </c>
      <c r="R162" s="67">
        <v>0</v>
      </c>
      <c r="S162" s="67">
        <v>0</v>
      </c>
      <c r="T162" s="67">
        <v>0</v>
      </c>
      <c r="U162" s="67">
        <f t="shared" si="27"/>
        <v>0</v>
      </c>
      <c r="V162" s="67">
        <v>0</v>
      </c>
      <c r="W162" s="68">
        <f t="shared" si="28"/>
        <v>88171301.9</v>
      </c>
      <c r="X162" s="67">
        <v>238905.01</v>
      </c>
      <c r="Y162" s="69">
        <f t="shared" si="29"/>
        <v>88410206.91000001</v>
      </c>
    </row>
    <row r="163" spans="1:25" ht="12.75" customHeight="1">
      <c r="A163" s="2"/>
      <c r="B163" s="58"/>
      <c r="C163" s="59"/>
      <c r="D163" s="60"/>
      <c r="E163" s="61"/>
      <c r="F163" s="61"/>
      <c r="G163" s="67"/>
      <c r="H163" s="67"/>
      <c r="I163" s="67"/>
      <c r="J163" s="67"/>
      <c r="K163" s="67"/>
      <c r="L163" s="70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8"/>
      <c r="X163" s="67"/>
      <c r="Y163" s="69"/>
    </row>
    <row r="164" spans="1:25" s="71" customFormat="1" ht="12.75" customHeight="1">
      <c r="A164" s="44"/>
      <c r="B164" s="55" t="s">
        <v>2342</v>
      </c>
      <c r="C164" s="56"/>
      <c r="D164" s="57"/>
      <c r="E164" s="36">
        <f aca="true" t="shared" si="30" ref="E164:Y164">+E72+E88+E93+E121+E123+E132+E155+E157+E160+E86+E162+E135+E134</f>
        <v>327361173.28900105</v>
      </c>
      <c r="F164" s="36">
        <f t="shared" si="30"/>
        <v>21981021.200000037</v>
      </c>
      <c r="G164" s="70">
        <f t="shared" si="30"/>
        <v>349342194.48900104</v>
      </c>
      <c r="H164" s="70">
        <f t="shared" si="30"/>
        <v>141209595.7739999</v>
      </c>
      <c r="I164" s="70">
        <f t="shared" si="30"/>
        <v>3330832.65</v>
      </c>
      <c r="J164" s="70">
        <f t="shared" si="30"/>
        <v>0</v>
      </c>
      <c r="K164" s="70">
        <f t="shared" si="30"/>
        <v>18595615.22</v>
      </c>
      <c r="L164" s="70">
        <f t="shared" si="30"/>
        <v>21926447.87</v>
      </c>
      <c r="M164" s="70">
        <f t="shared" si="30"/>
        <v>58981973.879999995</v>
      </c>
      <c r="N164" s="70">
        <f t="shared" si="30"/>
        <v>155387518.60999998</v>
      </c>
      <c r="O164" s="70">
        <f t="shared" si="30"/>
        <v>1043372.6999999988</v>
      </c>
      <c r="P164" s="70">
        <f t="shared" si="30"/>
        <v>215412865.18999997</v>
      </c>
      <c r="Q164" s="70">
        <f t="shared" si="30"/>
        <v>42793506.37999997</v>
      </c>
      <c r="R164" s="70">
        <f t="shared" si="30"/>
        <v>16650659.629999975</v>
      </c>
      <c r="S164" s="70">
        <f t="shared" si="30"/>
        <v>3299923.7699999856</v>
      </c>
      <c r="T164" s="70">
        <f t="shared" si="30"/>
        <v>-356.9800000000032</v>
      </c>
      <c r="U164" s="70">
        <f t="shared" si="30"/>
        <v>62743732.79999994</v>
      </c>
      <c r="V164" s="70">
        <f t="shared" si="30"/>
        <v>18499167.47000017</v>
      </c>
      <c r="W164" s="70">
        <f t="shared" si="30"/>
        <v>809134003.593001</v>
      </c>
      <c r="X164" s="70">
        <f t="shared" si="30"/>
        <v>394482588.32</v>
      </c>
      <c r="Y164" s="70">
        <f t="shared" si="30"/>
        <v>1203616591.913001</v>
      </c>
    </row>
    <row r="165" spans="1:25" ht="12.75" customHeight="1">
      <c r="A165" s="2"/>
      <c r="B165" s="58"/>
      <c r="C165" s="59"/>
      <c r="D165" s="60"/>
      <c r="E165" s="61"/>
      <c r="F165" s="61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8"/>
      <c r="X165" s="67"/>
      <c r="Y165" s="69"/>
    </row>
    <row r="166" spans="1:25" ht="12.75" customHeight="1">
      <c r="A166" s="44"/>
      <c r="B166" s="55" t="s">
        <v>2343</v>
      </c>
      <c r="C166" s="56"/>
      <c r="D166" s="57"/>
      <c r="E166" s="36"/>
      <c r="F166" s="36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2"/>
      <c r="X166" s="70"/>
      <c r="Y166" s="69"/>
    </row>
    <row r="167" spans="1:25" ht="12.75" customHeight="1">
      <c r="A167" s="2" t="s">
        <v>2344</v>
      </c>
      <c r="B167" s="58"/>
      <c r="C167" s="59" t="s">
        <v>2345</v>
      </c>
      <c r="D167" s="60"/>
      <c r="E167" s="61">
        <v>0</v>
      </c>
      <c r="F167" s="61">
        <v>0</v>
      </c>
      <c r="G167" s="67">
        <f aca="true" t="shared" si="31" ref="G167:G207">E167+F167</f>
        <v>0</v>
      </c>
      <c r="H167" s="67">
        <v>0</v>
      </c>
      <c r="I167" s="67">
        <v>0</v>
      </c>
      <c r="J167" s="67">
        <v>0</v>
      </c>
      <c r="K167" s="67">
        <v>0</v>
      </c>
      <c r="L167" s="67">
        <f aca="true" t="shared" si="32" ref="L167:L207">I167+J167+K167</f>
        <v>0</v>
      </c>
      <c r="M167" s="67">
        <v>0</v>
      </c>
      <c r="N167" s="67">
        <v>0</v>
      </c>
      <c r="O167" s="67">
        <v>0</v>
      </c>
      <c r="P167" s="67">
        <f aca="true" t="shared" si="33" ref="P167:P207">M167+N167+O167</f>
        <v>0</v>
      </c>
      <c r="Q167" s="67">
        <v>0</v>
      </c>
      <c r="R167" s="67">
        <v>0</v>
      </c>
      <c r="S167" s="67">
        <v>0</v>
      </c>
      <c r="T167" s="67">
        <v>0</v>
      </c>
      <c r="U167" s="67">
        <f aca="true" t="shared" si="34" ref="U167:U207">Q167+R167+S167+T167</f>
        <v>0</v>
      </c>
      <c r="V167" s="67">
        <v>0</v>
      </c>
      <c r="W167" s="68">
        <f aca="true" t="shared" si="35" ref="W167:W207">G167+H167+L167+P167+U167+V167</f>
        <v>0</v>
      </c>
      <c r="X167" s="67">
        <v>0</v>
      </c>
      <c r="Y167" s="69">
        <f aca="true" t="shared" si="36" ref="Y167:Y207">W167+X167</f>
        <v>0</v>
      </c>
    </row>
    <row r="168" spans="1:25" ht="12.75" hidden="1" outlineLevel="1">
      <c r="A168" s="1" t="s">
        <v>2346</v>
      </c>
      <c r="C168" s="1" t="s">
        <v>2347</v>
      </c>
      <c r="D168" s="2" t="s">
        <v>2348</v>
      </c>
      <c r="E168" s="1">
        <v>0</v>
      </c>
      <c r="F168" s="1">
        <v>0</v>
      </c>
      <c r="G168" s="1">
        <f t="shared" si="31"/>
        <v>0</v>
      </c>
      <c r="H168" s="1">
        <v>24681257.78</v>
      </c>
      <c r="I168" s="1">
        <v>0</v>
      </c>
      <c r="J168" s="1">
        <v>0</v>
      </c>
      <c r="K168" s="1">
        <v>0</v>
      </c>
      <c r="L168" s="1">
        <f t="shared" si="32"/>
        <v>0</v>
      </c>
      <c r="M168" s="1">
        <v>0</v>
      </c>
      <c r="N168" s="1">
        <v>0</v>
      </c>
      <c r="O168" s="1">
        <v>0</v>
      </c>
      <c r="P168" s="1">
        <f t="shared" si="33"/>
        <v>0</v>
      </c>
      <c r="Q168" s="1">
        <v>0</v>
      </c>
      <c r="R168" s="1">
        <v>4755534.06</v>
      </c>
      <c r="S168" s="1">
        <v>0</v>
      </c>
      <c r="T168" s="1">
        <v>0</v>
      </c>
      <c r="U168" s="1">
        <f t="shared" si="34"/>
        <v>4755534.06</v>
      </c>
      <c r="V168" s="1">
        <v>0</v>
      </c>
      <c r="W168" s="3">
        <f t="shared" si="35"/>
        <v>29436791.84</v>
      </c>
      <c r="X168" s="1">
        <v>0</v>
      </c>
      <c r="Y168" s="63">
        <f t="shared" si="36"/>
        <v>29436791.84</v>
      </c>
    </row>
    <row r="169" spans="1:25" ht="12.75" customHeight="1" collapsed="1">
      <c r="A169" s="59" t="s">
        <v>2349</v>
      </c>
      <c r="B169" s="58"/>
      <c r="C169" s="59" t="s">
        <v>2350</v>
      </c>
      <c r="D169" s="60"/>
      <c r="E169" s="61">
        <v>0</v>
      </c>
      <c r="F169" s="61">
        <v>0</v>
      </c>
      <c r="G169" s="67">
        <f t="shared" si="31"/>
        <v>0</v>
      </c>
      <c r="H169" s="67">
        <v>24681257.78</v>
      </c>
      <c r="I169" s="67">
        <v>0</v>
      </c>
      <c r="J169" s="67">
        <v>0</v>
      </c>
      <c r="K169" s="67">
        <v>0</v>
      </c>
      <c r="L169" s="67">
        <f t="shared" si="32"/>
        <v>0</v>
      </c>
      <c r="M169" s="67">
        <v>0</v>
      </c>
      <c r="N169" s="67">
        <v>0</v>
      </c>
      <c r="O169" s="67">
        <v>0</v>
      </c>
      <c r="P169" s="67">
        <f t="shared" si="33"/>
        <v>0</v>
      </c>
      <c r="Q169" s="67">
        <v>0</v>
      </c>
      <c r="R169" s="67">
        <v>4755534.06</v>
      </c>
      <c r="S169" s="67">
        <v>0</v>
      </c>
      <c r="T169" s="67">
        <v>0</v>
      </c>
      <c r="U169" s="67">
        <f t="shared" si="34"/>
        <v>4755534.06</v>
      </c>
      <c r="V169" s="67">
        <v>0</v>
      </c>
      <c r="W169" s="68">
        <f t="shared" si="35"/>
        <v>29436791.84</v>
      </c>
      <c r="X169" s="67">
        <v>0</v>
      </c>
      <c r="Y169" s="69">
        <f t="shared" si="36"/>
        <v>29436791.84</v>
      </c>
    </row>
    <row r="170" spans="1:25" ht="12.75" hidden="1" outlineLevel="1">
      <c r="A170" s="1" t="s">
        <v>2351</v>
      </c>
      <c r="C170" s="1" t="s">
        <v>2352</v>
      </c>
      <c r="D170" s="2" t="s">
        <v>2353</v>
      </c>
      <c r="E170" s="1">
        <v>0</v>
      </c>
      <c r="F170" s="1">
        <v>0</v>
      </c>
      <c r="G170" s="1">
        <f t="shared" si="31"/>
        <v>0</v>
      </c>
      <c r="H170" s="1">
        <v>0</v>
      </c>
      <c r="I170" s="1">
        <v>-698189.24</v>
      </c>
      <c r="J170" s="1">
        <v>0</v>
      </c>
      <c r="K170" s="1">
        <v>-10658118.48</v>
      </c>
      <c r="L170" s="1">
        <f t="shared" si="32"/>
        <v>-11356307.72</v>
      </c>
      <c r="M170" s="1">
        <v>0</v>
      </c>
      <c r="N170" s="1">
        <v>0</v>
      </c>
      <c r="O170" s="1">
        <v>0</v>
      </c>
      <c r="P170" s="1">
        <f t="shared" si="33"/>
        <v>0</v>
      </c>
      <c r="Q170" s="1">
        <v>0</v>
      </c>
      <c r="R170" s="1">
        <v>0</v>
      </c>
      <c r="S170" s="1">
        <v>0</v>
      </c>
      <c r="T170" s="1">
        <v>0</v>
      </c>
      <c r="U170" s="1">
        <f t="shared" si="34"/>
        <v>0</v>
      </c>
      <c r="V170" s="1">
        <v>-86857.99</v>
      </c>
      <c r="W170" s="3">
        <f t="shared" si="35"/>
        <v>-11443165.71</v>
      </c>
      <c r="X170" s="1">
        <v>0</v>
      </c>
      <c r="Y170" s="63">
        <f t="shared" si="36"/>
        <v>-11443165.71</v>
      </c>
    </row>
    <row r="171" spans="1:25" ht="12.75" hidden="1" outlineLevel="1">
      <c r="A171" s="1" t="s">
        <v>2354</v>
      </c>
      <c r="C171" s="1" t="s">
        <v>2355</v>
      </c>
      <c r="D171" s="2" t="s">
        <v>2356</v>
      </c>
      <c r="E171" s="1">
        <v>0</v>
      </c>
      <c r="F171" s="1">
        <v>0</v>
      </c>
      <c r="G171" s="1">
        <f t="shared" si="31"/>
        <v>0</v>
      </c>
      <c r="H171" s="1">
        <v>0</v>
      </c>
      <c r="I171" s="1">
        <v>661837.87</v>
      </c>
      <c r="J171" s="1">
        <v>0</v>
      </c>
      <c r="K171" s="1">
        <v>15914861.45</v>
      </c>
      <c r="L171" s="1">
        <f t="shared" si="32"/>
        <v>16576699.319999998</v>
      </c>
      <c r="M171" s="1">
        <v>0</v>
      </c>
      <c r="N171" s="1">
        <v>0</v>
      </c>
      <c r="O171" s="1">
        <v>0</v>
      </c>
      <c r="P171" s="1">
        <f t="shared" si="33"/>
        <v>0</v>
      </c>
      <c r="Q171" s="1">
        <v>0</v>
      </c>
      <c r="R171" s="1">
        <v>0</v>
      </c>
      <c r="S171" s="1">
        <v>0</v>
      </c>
      <c r="T171" s="1">
        <v>0</v>
      </c>
      <c r="U171" s="1">
        <f t="shared" si="34"/>
        <v>0</v>
      </c>
      <c r="V171" s="1">
        <v>141000</v>
      </c>
      <c r="W171" s="3">
        <f t="shared" si="35"/>
        <v>16717699.319999998</v>
      </c>
      <c r="X171" s="1">
        <v>0</v>
      </c>
      <c r="Y171" s="63">
        <f t="shared" si="36"/>
        <v>16717699.319999998</v>
      </c>
    </row>
    <row r="172" spans="1:25" ht="12.75" hidden="1" outlineLevel="1">
      <c r="A172" s="1" t="s">
        <v>2357</v>
      </c>
      <c r="C172" s="1" t="s">
        <v>2358</v>
      </c>
      <c r="D172" s="2" t="s">
        <v>2359</v>
      </c>
      <c r="E172" s="1">
        <v>0</v>
      </c>
      <c r="F172" s="1">
        <v>0</v>
      </c>
      <c r="G172" s="1">
        <f t="shared" si="31"/>
        <v>0</v>
      </c>
      <c r="H172" s="1">
        <v>0</v>
      </c>
      <c r="I172" s="1">
        <v>826436.58</v>
      </c>
      <c r="J172" s="1">
        <v>0</v>
      </c>
      <c r="K172" s="1">
        <v>40809999.51</v>
      </c>
      <c r="L172" s="1">
        <f t="shared" si="32"/>
        <v>41636436.089999996</v>
      </c>
      <c r="M172" s="1">
        <v>0</v>
      </c>
      <c r="N172" s="1">
        <v>0</v>
      </c>
      <c r="O172" s="1">
        <v>0</v>
      </c>
      <c r="P172" s="1">
        <f t="shared" si="33"/>
        <v>0</v>
      </c>
      <c r="Q172" s="1">
        <v>0</v>
      </c>
      <c r="R172" s="1">
        <v>0</v>
      </c>
      <c r="S172" s="1">
        <v>0</v>
      </c>
      <c r="T172" s="1">
        <v>0</v>
      </c>
      <c r="U172" s="1">
        <f t="shared" si="34"/>
        <v>0</v>
      </c>
      <c r="V172" s="1">
        <v>434662.14</v>
      </c>
      <c r="W172" s="3">
        <f t="shared" si="35"/>
        <v>42071098.23</v>
      </c>
      <c r="X172" s="1">
        <v>0</v>
      </c>
      <c r="Y172" s="63">
        <f t="shared" si="36"/>
        <v>42071098.23</v>
      </c>
    </row>
    <row r="173" spans="1:25" ht="12.75" hidden="1" outlineLevel="1">
      <c r="A173" s="1" t="s">
        <v>2360</v>
      </c>
      <c r="C173" s="1" t="s">
        <v>2361</v>
      </c>
      <c r="D173" s="2" t="s">
        <v>2362</v>
      </c>
      <c r="E173" s="1">
        <v>0</v>
      </c>
      <c r="F173" s="1">
        <v>0</v>
      </c>
      <c r="G173" s="1">
        <f t="shared" si="31"/>
        <v>0</v>
      </c>
      <c r="H173" s="1">
        <v>0</v>
      </c>
      <c r="I173" s="1">
        <v>-203948.12</v>
      </c>
      <c r="J173" s="1">
        <v>0</v>
      </c>
      <c r="K173" s="1">
        <v>-3089530.76</v>
      </c>
      <c r="L173" s="1">
        <f t="shared" si="32"/>
        <v>-3293478.88</v>
      </c>
      <c r="M173" s="1">
        <v>0</v>
      </c>
      <c r="N173" s="1">
        <v>0</v>
      </c>
      <c r="O173" s="1">
        <v>0</v>
      </c>
      <c r="P173" s="1">
        <f t="shared" si="33"/>
        <v>0</v>
      </c>
      <c r="Q173" s="1">
        <v>0</v>
      </c>
      <c r="R173" s="1">
        <v>0</v>
      </c>
      <c r="S173" s="1">
        <v>0</v>
      </c>
      <c r="T173" s="1">
        <v>0</v>
      </c>
      <c r="U173" s="1">
        <f t="shared" si="34"/>
        <v>0</v>
      </c>
      <c r="V173" s="1">
        <v>0</v>
      </c>
      <c r="W173" s="3">
        <f t="shared" si="35"/>
        <v>-3293478.88</v>
      </c>
      <c r="X173" s="1">
        <v>0</v>
      </c>
      <c r="Y173" s="63">
        <f t="shared" si="36"/>
        <v>-3293478.88</v>
      </c>
    </row>
    <row r="174" spans="1:25" ht="12.75" customHeight="1" collapsed="1">
      <c r="A174" s="59" t="s">
        <v>2363</v>
      </c>
      <c r="B174" s="58"/>
      <c r="C174" s="59" t="s">
        <v>2364</v>
      </c>
      <c r="D174" s="60"/>
      <c r="E174" s="61">
        <v>0</v>
      </c>
      <c r="F174" s="61">
        <v>0</v>
      </c>
      <c r="G174" s="67">
        <f t="shared" si="31"/>
        <v>0</v>
      </c>
      <c r="H174" s="67">
        <v>0</v>
      </c>
      <c r="I174" s="67">
        <v>586137.09</v>
      </c>
      <c r="J174" s="67">
        <v>0</v>
      </c>
      <c r="K174" s="67">
        <v>42977211.72</v>
      </c>
      <c r="L174" s="67">
        <f t="shared" si="32"/>
        <v>43563348.81</v>
      </c>
      <c r="M174" s="67">
        <v>0</v>
      </c>
      <c r="N174" s="67">
        <v>0</v>
      </c>
      <c r="O174" s="67">
        <v>0</v>
      </c>
      <c r="P174" s="67">
        <f t="shared" si="33"/>
        <v>0</v>
      </c>
      <c r="Q174" s="67">
        <v>0</v>
      </c>
      <c r="R174" s="67">
        <v>0</v>
      </c>
      <c r="S174" s="67">
        <v>0</v>
      </c>
      <c r="T174" s="67">
        <v>0</v>
      </c>
      <c r="U174" s="67">
        <f t="shared" si="34"/>
        <v>0</v>
      </c>
      <c r="V174" s="67">
        <v>488804.15</v>
      </c>
      <c r="W174" s="68">
        <f t="shared" si="35"/>
        <v>44052152.96</v>
      </c>
      <c r="X174" s="67">
        <v>0</v>
      </c>
      <c r="Y174" s="69">
        <f t="shared" si="36"/>
        <v>44052152.96</v>
      </c>
    </row>
    <row r="175" spans="1:25" ht="12.75" hidden="1" outlineLevel="1">
      <c r="A175" s="1" t="s">
        <v>2365</v>
      </c>
      <c r="C175" s="1" t="s">
        <v>2366</v>
      </c>
      <c r="D175" s="2" t="s">
        <v>2367</v>
      </c>
      <c r="E175" s="1">
        <v>0</v>
      </c>
      <c r="F175" s="1">
        <v>0</v>
      </c>
      <c r="G175" s="1">
        <f t="shared" si="31"/>
        <v>0</v>
      </c>
      <c r="H175" s="1">
        <v>0</v>
      </c>
      <c r="I175" s="1">
        <v>0</v>
      </c>
      <c r="J175" s="1">
        <v>0</v>
      </c>
      <c r="K175" s="1">
        <v>0</v>
      </c>
      <c r="L175" s="1">
        <f t="shared" si="32"/>
        <v>0</v>
      </c>
      <c r="M175" s="1">
        <v>0</v>
      </c>
      <c r="N175" s="1">
        <v>0</v>
      </c>
      <c r="O175" s="1">
        <v>0</v>
      </c>
      <c r="P175" s="1">
        <f t="shared" si="33"/>
        <v>0</v>
      </c>
      <c r="Q175" s="1">
        <v>0</v>
      </c>
      <c r="R175" s="1">
        <v>0</v>
      </c>
      <c r="S175" s="1">
        <v>4266259.02</v>
      </c>
      <c r="T175" s="1">
        <v>0</v>
      </c>
      <c r="U175" s="1">
        <f t="shared" si="34"/>
        <v>4266259.02</v>
      </c>
      <c r="V175" s="1">
        <v>0</v>
      </c>
      <c r="W175" s="3">
        <f t="shared" si="35"/>
        <v>4266259.02</v>
      </c>
      <c r="X175" s="1">
        <v>0</v>
      </c>
      <c r="Y175" s="63">
        <f t="shared" si="36"/>
        <v>4266259.02</v>
      </c>
    </row>
    <row r="176" spans="1:25" ht="12.75" hidden="1" outlineLevel="1">
      <c r="A176" s="1" t="s">
        <v>2368</v>
      </c>
      <c r="C176" s="1" t="s">
        <v>2369</v>
      </c>
      <c r="D176" s="2" t="s">
        <v>2370</v>
      </c>
      <c r="E176" s="1">
        <v>5601590.470000001</v>
      </c>
      <c r="F176" s="1">
        <v>0</v>
      </c>
      <c r="G176" s="1">
        <f t="shared" si="31"/>
        <v>5601590.470000001</v>
      </c>
      <c r="H176" s="1">
        <v>0</v>
      </c>
      <c r="I176" s="1">
        <v>0</v>
      </c>
      <c r="J176" s="1">
        <v>0</v>
      </c>
      <c r="K176" s="1">
        <v>0</v>
      </c>
      <c r="L176" s="1">
        <f t="shared" si="32"/>
        <v>0</v>
      </c>
      <c r="M176" s="1">
        <v>0</v>
      </c>
      <c r="N176" s="1">
        <v>0</v>
      </c>
      <c r="O176" s="1">
        <v>0</v>
      </c>
      <c r="P176" s="1">
        <f t="shared" si="33"/>
        <v>0</v>
      </c>
      <c r="Q176" s="1">
        <v>0</v>
      </c>
      <c r="R176" s="1">
        <v>0</v>
      </c>
      <c r="S176" s="1">
        <v>0</v>
      </c>
      <c r="T176" s="1">
        <v>0</v>
      </c>
      <c r="U176" s="1">
        <f t="shared" si="34"/>
        <v>0</v>
      </c>
      <c r="V176" s="1">
        <v>0</v>
      </c>
      <c r="W176" s="3">
        <f t="shared" si="35"/>
        <v>5601590.470000001</v>
      </c>
      <c r="X176" s="1">
        <v>0</v>
      </c>
      <c r="Y176" s="63">
        <f t="shared" si="36"/>
        <v>5601590.470000001</v>
      </c>
    </row>
    <row r="177" spans="1:25" ht="12.75" customHeight="1" collapsed="1">
      <c r="A177" s="59" t="s">
        <v>2371</v>
      </c>
      <c r="B177" s="58"/>
      <c r="C177" s="59" t="s">
        <v>2372</v>
      </c>
      <c r="D177" s="60"/>
      <c r="E177" s="61">
        <v>5601590.470000001</v>
      </c>
      <c r="F177" s="61">
        <v>0</v>
      </c>
      <c r="G177" s="67">
        <f t="shared" si="31"/>
        <v>5601590.470000001</v>
      </c>
      <c r="H177" s="67">
        <v>0</v>
      </c>
      <c r="I177" s="67">
        <v>0</v>
      </c>
      <c r="J177" s="67">
        <v>0</v>
      </c>
      <c r="K177" s="67">
        <v>0</v>
      </c>
      <c r="L177" s="67">
        <f t="shared" si="32"/>
        <v>0</v>
      </c>
      <c r="M177" s="67">
        <v>0</v>
      </c>
      <c r="N177" s="67">
        <v>0</v>
      </c>
      <c r="O177" s="67">
        <v>0</v>
      </c>
      <c r="P177" s="67">
        <f t="shared" si="33"/>
        <v>0</v>
      </c>
      <c r="Q177" s="67">
        <v>0</v>
      </c>
      <c r="R177" s="67">
        <v>0</v>
      </c>
      <c r="S177" s="67">
        <v>4266259.02</v>
      </c>
      <c r="T177" s="67">
        <v>0</v>
      </c>
      <c r="U177" s="67">
        <f t="shared" si="34"/>
        <v>4266259.02</v>
      </c>
      <c r="V177" s="67">
        <v>0</v>
      </c>
      <c r="W177" s="68">
        <f t="shared" si="35"/>
        <v>9867849.49</v>
      </c>
      <c r="X177" s="67">
        <v>0</v>
      </c>
      <c r="Y177" s="69">
        <f t="shared" si="36"/>
        <v>9867849.49</v>
      </c>
    </row>
    <row r="178" spans="1:25" ht="12.75" hidden="1" outlineLevel="1">
      <c r="A178" s="1" t="s">
        <v>2373</v>
      </c>
      <c r="C178" s="1" t="s">
        <v>2374</v>
      </c>
      <c r="D178" s="2" t="s">
        <v>2375</v>
      </c>
      <c r="E178" s="1">
        <v>0</v>
      </c>
      <c r="F178" s="1">
        <v>0</v>
      </c>
      <c r="G178" s="1">
        <f t="shared" si="31"/>
        <v>0</v>
      </c>
      <c r="H178" s="1">
        <v>0</v>
      </c>
      <c r="I178" s="1">
        <v>0</v>
      </c>
      <c r="J178" s="1">
        <v>0</v>
      </c>
      <c r="K178" s="1">
        <v>0</v>
      </c>
      <c r="L178" s="1">
        <f t="shared" si="32"/>
        <v>0</v>
      </c>
      <c r="M178" s="1">
        <v>0</v>
      </c>
      <c r="N178" s="1">
        <v>3866480.01</v>
      </c>
      <c r="O178" s="1">
        <v>0</v>
      </c>
      <c r="P178" s="1">
        <f t="shared" si="33"/>
        <v>3866480.01</v>
      </c>
      <c r="Q178" s="1">
        <v>0</v>
      </c>
      <c r="R178" s="1">
        <v>0</v>
      </c>
      <c r="S178" s="1">
        <v>0</v>
      </c>
      <c r="T178" s="1">
        <v>0</v>
      </c>
      <c r="U178" s="1">
        <f t="shared" si="34"/>
        <v>0</v>
      </c>
      <c r="V178" s="1">
        <v>0</v>
      </c>
      <c r="W178" s="3">
        <f t="shared" si="35"/>
        <v>3866480.01</v>
      </c>
      <c r="X178" s="1">
        <v>0</v>
      </c>
      <c r="Y178" s="63">
        <f t="shared" si="36"/>
        <v>3866480.01</v>
      </c>
    </row>
    <row r="179" spans="1:25" ht="12.75" hidden="1" outlineLevel="1">
      <c r="A179" s="1" t="s">
        <v>2376</v>
      </c>
      <c r="C179" s="1" t="s">
        <v>2377</v>
      </c>
      <c r="D179" s="2" t="s">
        <v>2378</v>
      </c>
      <c r="E179" s="1">
        <v>0</v>
      </c>
      <c r="F179" s="1">
        <v>0</v>
      </c>
      <c r="G179" s="1">
        <f t="shared" si="31"/>
        <v>0</v>
      </c>
      <c r="H179" s="1">
        <v>0</v>
      </c>
      <c r="I179" s="1">
        <v>0</v>
      </c>
      <c r="J179" s="1">
        <v>0</v>
      </c>
      <c r="K179" s="1">
        <v>0</v>
      </c>
      <c r="L179" s="1">
        <f t="shared" si="32"/>
        <v>0</v>
      </c>
      <c r="M179" s="1">
        <v>1362438.83</v>
      </c>
      <c r="N179" s="1">
        <v>43656592.04</v>
      </c>
      <c r="O179" s="1">
        <v>3542184.36</v>
      </c>
      <c r="P179" s="1">
        <f t="shared" si="33"/>
        <v>48561215.23</v>
      </c>
      <c r="Q179" s="1">
        <v>0</v>
      </c>
      <c r="R179" s="1">
        <v>0</v>
      </c>
      <c r="S179" s="1">
        <v>0</v>
      </c>
      <c r="T179" s="1">
        <v>0</v>
      </c>
      <c r="U179" s="1">
        <f t="shared" si="34"/>
        <v>0</v>
      </c>
      <c r="V179" s="1">
        <v>0</v>
      </c>
      <c r="W179" s="3">
        <f t="shared" si="35"/>
        <v>48561215.23</v>
      </c>
      <c r="X179" s="1">
        <v>0</v>
      </c>
      <c r="Y179" s="63">
        <f t="shared" si="36"/>
        <v>48561215.23</v>
      </c>
    </row>
    <row r="180" spans="1:25" ht="12.75" hidden="1" outlineLevel="1">
      <c r="A180" s="1" t="s">
        <v>2379</v>
      </c>
      <c r="C180" s="1" t="s">
        <v>2380</v>
      </c>
      <c r="D180" s="2" t="s">
        <v>2381</v>
      </c>
      <c r="E180" s="1">
        <v>-84.4</v>
      </c>
      <c r="F180" s="1">
        <v>20827.81</v>
      </c>
      <c r="G180" s="1">
        <f t="shared" si="31"/>
        <v>20743.41</v>
      </c>
      <c r="H180" s="1">
        <v>5829.57</v>
      </c>
      <c r="I180" s="1">
        <v>0</v>
      </c>
      <c r="J180" s="1">
        <v>0</v>
      </c>
      <c r="K180" s="1">
        <v>0</v>
      </c>
      <c r="L180" s="1">
        <f t="shared" si="32"/>
        <v>0</v>
      </c>
      <c r="M180" s="1">
        <v>122441630.31</v>
      </c>
      <c r="N180" s="1">
        <v>531471384.78</v>
      </c>
      <c r="O180" s="1">
        <v>113226859.2</v>
      </c>
      <c r="P180" s="1">
        <f t="shared" si="33"/>
        <v>767139874.29</v>
      </c>
      <c r="Q180" s="1">
        <v>0</v>
      </c>
      <c r="R180" s="1">
        <v>0</v>
      </c>
      <c r="S180" s="1">
        <v>0</v>
      </c>
      <c r="T180" s="1">
        <v>0</v>
      </c>
      <c r="U180" s="1">
        <f t="shared" si="34"/>
        <v>0</v>
      </c>
      <c r="V180" s="1">
        <v>46026412.95</v>
      </c>
      <c r="W180" s="3">
        <f t="shared" si="35"/>
        <v>813192860.22</v>
      </c>
      <c r="X180" s="1">
        <v>0</v>
      </c>
      <c r="Y180" s="63">
        <f t="shared" si="36"/>
        <v>813192860.22</v>
      </c>
    </row>
    <row r="181" spans="1:25" ht="12.75" hidden="1" outlineLevel="1">
      <c r="A181" s="1" t="s">
        <v>2382</v>
      </c>
      <c r="C181" s="1" t="s">
        <v>2383</v>
      </c>
      <c r="D181" s="2" t="s">
        <v>2384</v>
      </c>
      <c r="E181" s="1">
        <v>0</v>
      </c>
      <c r="F181" s="1">
        <v>0</v>
      </c>
      <c r="G181" s="1">
        <f t="shared" si="31"/>
        <v>0</v>
      </c>
      <c r="H181" s="1">
        <v>0</v>
      </c>
      <c r="I181" s="1">
        <v>0</v>
      </c>
      <c r="J181" s="1">
        <v>0</v>
      </c>
      <c r="K181" s="1">
        <v>0</v>
      </c>
      <c r="L181" s="1">
        <f t="shared" si="32"/>
        <v>0</v>
      </c>
      <c r="M181" s="1">
        <v>0</v>
      </c>
      <c r="N181" s="1">
        <v>7681854.97</v>
      </c>
      <c r="O181" s="1">
        <v>16184333.73</v>
      </c>
      <c r="P181" s="1">
        <f t="shared" si="33"/>
        <v>23866188.7</v>
      </c>
      <c r="Q181" s="1">
        <v>0</v>
      </c>
      <c r="R181" s="1">
        <v>0</v>
      </c>
      <c r="S181" s="1">
        <v>0</v>
      </c>
      <c r="T181" s="1">
        <v>0</v>
      </c>
      <c r="U181" s="1">
        <f t="shared" si="34"/>
        <v>0</v>
      </c>
      <c r="V181" s="1">
        <v>144086.26</v>
      </c>
      <c r="W181" s="3">
        <f t="shared" si="35"/>
        <v>24010274.96</v>
      </c>
      <c r="X181" s="1">
        <v>0</v>
      </c>
      <c r="Y181" s="63">
        <f t="shared" si="36"/>
        <v>24010274.96</v>
      </c>
    </row>
    <row r="182" spans="1:25" ht="12.75" hidden="1" outlineLevel="1">
      <c r="A182" s="1" t="s">
        <v>2385</v>
      </c>
      <c r="C182" s="1" t="s">
        <v>2386</v>
      </c>
      <c r="D182" s="2" t="s">
        <v>2387</v>
      </c>
      <c r="E182" s="1">
        <v>768022</v>
      </c>
      <c r="F182" s="1">
        <v>0</v>
      </c>
      <c r="G182" s="1">
        <f t="shared" si="31"/>
        <v>768022</v>
      </c>
      <c r="H182" s="1">
        <v>6631.75</v>
      </c>
      <c r="I182" s="1">
        <v>0</v>
      </c>
      <c r="J182" s="1">
        <v>0</v>
      </c>
      <c r="K182" s="1">
        <v>0</v>
      </c>
      <c r="L182" s="1">
        <f t="shared" si="32"/>
        <v>0</v>
      </c>
      <c r="M182" s="1">
        <v>0</v>
      </c>
      <c r="N182" s="1">
        <v>640727.86</v>
      </c>
      <c r="O182" s="1">
        <v>2163575.41</v>
      </c>
      <c r="P182" s="1">
        <f t="shared" si="33"/>
        <v>2804303.27</v>
      </c>
      <c r="Q182" s="1">
        <v>0</v>
      </c>
      <c r="R182" s="1">
        <v>0</v>
      </c>
      <c r="S182" s="1">
        <v>0</v>
      </c>
      <c r="T182" s="1">
        <v>0</v>
      </c>
      <c r="U182" s="1">
        <f t="shared" si="34"/>
        <v>0</v>
      </c>
      <c r="V182" s="1">
        <v>0</v>
      </c>
      <c r="W182" s="3">
        <f t="shared" si="35"/>
        <v>3578957.02</v>
      </c>
      <c r="X182" s="1">
        <v>0</v>
      </c>
      <c r="Y182" s="63">
        <f t="shared" si="36"/>
        <v>3578957.02</v>
      </c>
    </row>
    <row r="183" spans="1:25" ht="12.75" hidden="1" outlineLevel="1">
      <c r="A183" s="1" t="s">
        <v>2388</v>
      </c>
      <c r="C183" s="1" t="s">
        <v>2389</v>
      </c>
      <c r="D183" s="2" t="s">
        <v>2390</v>
      </c>
      <c r="E183" s="1">
        <v>57501</v>
      </c>
      <c r="F183" s="1">
        <v>0</v>
      </c>
      <c r="G183" s="1">
        <f t="shared" si="31"/>
        <v>57501</v>
      </c>
      <c r="H183" s="1">
        <v>162.04</v>
      </c>
      <c r="I183" s="1">
        <v>0</v>
      </c>
      <c r="J183" s="1">
        <v>0</v>
      </c>
      <c r="K183" s="1">
        <v>0</v>
      </c>
      <c r="L183" s="1">
        <f t="shared" si="32"/>
        <v>0</v>
      </c>
      <c r="M183" s="1">
        <v>0</v>
      </c>
      <c r="N183" s="1">
        <v>0</v>
      </c>
      <c r="O183" s="1">
        <v>0</v>
      </c>
      <c r="P183" s="1">
        <f t="shared" si="33"/>
        <v>0</v>
      </c>
      <c r="Q183" s="1">
        <v>0</v>
      </c>
      <c r="R183" s="1">
        <v>10019</v>
      </c>
      <c r="S183" s="1">
        <v>0</v>
      </c>
      <c r="T183" s="1">
        <v>0</v>
      </c>
      <c r="U183" s="1">
        <f t="shared" si="34"/>
        <v>10019</v>
      </c>
      <c r="V183" s="1">
        <v>0</v>
      </c>
      <c r="W183" s="3">
        <f t="shared" si="35"/>
        <v>67682.04000000001</v>
      </c>
      <c r="X183" s="1">
        <v>0</v>
      </c>
      <c r="Y183" s="63">
        <f t="shared" si="36"/>
        <v>67682.04000000001</v>
      </c>
    </row>
    <row r="184" spans="1:25" ht="12.75" hidden="1" outlineLevel="1">
      <c r="A184" s="1" t="s">
        <v>2391</v>
      </c>
      <c r="C184" s="1" t="s">
        <v>0</v>
      </c>
      <c r="D184" s="2" t="s">
        <v>1</v>
      </c>
      <c r="E184" s="1">
        <v>0</v>
      </c>
      <c r="F184" s="1">
        <v>0</v>
      </c>
      <c r="G184" s="1">
        <f t="shared" si="31"/>
        <v>0</v>
      </c>
      <c r="H184" s="1">
        <v>0</v>
      </c>
      <c r="I184" s="1">
        <v>0</v>
      </c>
      <c r="J184" s="1">
        <v>0</v>
      </c>
      <c r="K184" s="1">
        <v>0</v>
      </c>
      <c r="L184" s="1">
        <f t="shared" si="32"/>
        <v>0</v>
      </c>
      <c r="M184" s="1">
        <v>0</v>
      </c>
      <c r="N184" s="1">
        <v>0</v>
      </c>
      <c r="O184" s="1">
        <v>0</v>
      </c>
      <c r="P184" s="1">
        <f t="shared" si="33"/>
        <v>0</v>
      </c>
      <c r="Q184" s="1">
        <v>0</v>
      </c>
      <c r="R184" s="1">
        <v>0</v>
      </c>
      <c r="S184" s="1">
        <v>0</v>
      </c>
      <c r="T184" s="1">
        <v>0</v>
      </c>
      <c r="U184" s="1">
        <f t="shared" si="34"/>
        <v>0</v>
      </c>
      <c r="V184" s="1">
        <v>0</v>
      </c>
      <c r="W184" s="3">
        <f t="shared" si="35"/>
        <v>0</v>
      </c>
      <c r="X184" s="1">
        <v>2468236199.26</v>
      </c>
      <c r="Y184" s="63">
        <f t="shared" si="36"/>
        <v>2468236199.26</v>
      </c>
    </row>
    <row r="185" spans="1:25" ht="12.75" hidden="1" outlineLevel="1">
      <c r="A185" s="1" t="s">
        <v>2</v>
      </c>
      <c r="C185" s="1" t="s">
        <v>3</v>
      </c>
      <c r="D185" s="2" t="s">
        <v>4</v>
      </c>
      <c r="E185" s="1">
        <v>0</v>
      </c>
      <c r="F185" s="1">
        <v>0</v>
      </c>
      <c r="G185" s="1">
        <f t="shared" si="31"/>
        <v>0</v>
      </c>
      <c r="H185" s="1">
        <v>0</v>
      </c>
      <c r="I185" s="1">
        <v>0</v>
      </c>
      <c r="J185" s="1">
        <v>0</v>
      </c>
      <c r="K185" s="1">
        <v>0</v>
      </c>
      <c r="L185" s="1">
        <f t="shared" si="32"/>
        <v>0</v>
      </c>
      <c r="M185" s="1">
        <v>0</v>
      </c>
      <c r="N185" s="1">
        <v>3229.97</v>
      </c>
      <c r="O185" s="1">
        <v>0</v>
      </c>
      <c r="P185" s="1">
        <f t="shared" si="33"/>
        <v>3229.97</v>
      </c>
      <c r="Q185" s="1">
        <v>0</v>
      </c>
      <c r="R185" s="1">
        <v>0</v>
      </c>
      <c r="S185" s="1">
        <v>0</v>
      </c>
      <c r="T185" s="1">
        <v>0</v>
      </c>
      <c r="U185" s="1">
        <f t="shared" si="34"/>
        <v>0</v>
      </c>
      <c r="V185" s="1">
        <v>0</v>
      </c>
      <c r="W185" s="3">
        <f t="shared" si="35"/>
        <v>3229.97</v>
      </c>
      <c r="X185" s="1">
        <v>0</v>
      </c>
      <c r="Y185" s="63">
        <f t="shared" si="36"/>
        <v>3229.97</v>
      </c>
    </row>
    <row r="186" spans="1:25" ht="12.75" hidden="1" outlineLevel="1">
      <c r="A186" s="1" t="s">
        <v>5</v>
      </c>
      <c r="C186" s="1" t="s">
        <v>6</v>
      </c>
      <c r="D186" s="2" t="s">
        <v>7</v>
      </c>
      <c r="E186" s="1">
        <v>0</v>
      </c>
      <c r="F186" s="1">
        <v>0</v>
      </c>
      <c r="G186" s="1">
        <f t="shared" si="31"/>
        <v>0</v>
      </c>
      <c r="H186" s="1">
        <v>0</v>
      </c>
      <c r="I186" s="1">
        <v>0</v>
      </c>
      <c r="J186" s="1">
        <v>0</v>
      </c>
      <c r="K186" s="1">
        <v>0</v>
      </c>
      <c r="L186" s="1">
        <f t="shared" si="32"/>
        <v>0</v>
      </c>
      <c r="M186" s="1">
        <v>0</v>
      </c>
      <c r="N186" s="1">
        <v>286232.54</v>
      </c>
      <c r="O186" s="1">
        <v>0</v>
      </c>
      <c r="P186" s="1">
        <f t="shared" si="33"/>
        <v>286232.54</v>
      </c>
      <c r="Q186" s="1">
        <v>0</v>
      </c>
      <c r="R186" s="1">
        <v>0</v>
      </c>
      <c r="S186" s="1">
        <v>0</v>
      </c>
      <c r="T186" s="1">
        <v>0</v>
      </c>
      <c r="U186" s="1">
        <f t="shared" si="34"/>
        <v>0</v>
      </c>
      <c r="V186" s="1">
        <v>0</v>
      </c>
      <c r="W186" s="3">
        <f t="shared" si="35"/>
        <v>286232.54</v>
      </c>
      <c r="X186" s="1">
        <v>0</v>
      </c>
      <c r="Y186" s="63">
        <f t="shared" si="36"/>
        <v>286232.54</v>
      </c>
    </row>
    <row r="187" spans="1:25" ht="12.75" hidden="1" outlineLevel="1">
      <c r="A187" s="1" t="s">
        <v>8</v>
      </c>
      <c r="C187" s="1" t="s">
        <v>9</v>
      </c>
      <c r="D187" s="2" t="s">
        <v>10</v>
      </c>
      <c r="E187" s="1">
        <v>33664611.72</v>
      </c>
      <c r="F187" s="1">
        <v>0</v>
      </c>
      <c r="G187" s="1">
        <f t="shared" si="31"/>
        <v>33664611.72</v>
      </c>
      <c r="H187" s="1">
        <v>0</v>
      </c>
      <c r="I187" s="1">
        <v>0</v>
      </c>
      <c r="J187" s="1">
        <v>0</v>
      </c>
      <c r="K187" s="1">
        <v>0</v>
      </c>
      <c r="L187" s="1">
        <f t="shared" si="32"/>
        <v>0</v>
      </c>
      <c r="M187" s="1">
        <v>0</v>
      </c>
      <c r="N187" s="1">
        <v>0</v>
      </c>
      <c r="O187" s="1">
        <v>0</v>
      </c>
      <c r="P187" s="1">
        <f t="shared" si="33"/>
        <v>0</v>
      </c>
      <c r="Q187" s="1">
        <v>0</v>
      </c>
      <c r="R187" s="1">
        <v>0</v>
      </c>
      <c r="S187" s="1">
        <v>0</v>
      </c>
      <c r="T187" s="1">
        <v>0</v>
      </c>
      <c r="U187" s="1">
        <f t="shared" si="34"/>
        <v>0</v>
      </c>
      <c r="V187" s="1">
        <v>0</v>
      </c>
      <c r="W187" s="3">
        <f t="shared" si="35"/>
        <v>33664611.72</v>
      </c>
      <c r="X187" s="1">
        <v>0</v>
      </c>
      <c r="Y187" s="63">
        <f t="shared" si="36"/>
        <v>33664611.72</v>
      </c>
    </row>
    <row r="188" spans="1:25" ht="12.75" hidden="1" outlineLevel="1">
      <c r="A188" s="1" t="s">
        <v>11</v>
      </c>
      <c r="C188" s="1" t="s">
        <v>12</v>
      </c>
      <c r="D188" s="2" t="s">
        <v>13</v>
      </c>
      <c r="E188" s="1">
        <v>1225663.43</v>
      </c>
      <c r="F188" s="1">
        <v>0</v>
      </c>
      <c r="G188" s="1">
        <f t="shared" si="31"/>
        <v>1225663.43</v>
      </c>
      <c r="H188" s="1">
        <v>0</v>
      </c>
      <c r="I188" s="1">
        <v>0</v>
      </c>
      <c r="J188" s="1">
        <v>0</v>
      </c>
      <c r="K188" s="1">
        <v>0</v>
      </c>
      <c r="L188" s="1">
        <f t="shared" si="32"/>
        <v>0</v>
      </c>
      <c r="M188" s="1">
        <v>0</v>
      </c>
      <c r="N188" s="1">
        <v>0</v>
      </c>
      <c r="O188" s="1">
        <v>0</v>
      </c>
      <c r="P188" s="1">
        <f t="shared" si="33"/>
        <v>0</v>
      </c>
      <c r="Q188" s="1">
        <v>0</v>
      </c>
      <c r="R188" s="1">
        <v>0</v>
      </c>
      <c r="S188" s="1">
        <v>0</v>
      </c>
      <c r="T188" s="1">
        <v>0</v>
      </c>
      <c r="U188" s="1">
        <f t="shared" si="34"/>
        <v>0</v>
      </c>
      <c r="V188" s="1">
        <v>0</v>
      </c>
      <c r="W188" s="3">
        <f t="shared" si="35"/>
        <v>1225663.43</v>
      </c>
      <c r="X188" s="1">
        <v>0</v>
      </c>
      <c r="Y188" s="63">
        <f t="shared" si="36"/>
        <v>1225663.43</v>
      </c>
    </row>
    <row r="189" spans="1:25" ht="12.75" hidden="1" outlineLevel="1">
      <c r="A189" s="1" t="s">
        <v>14</v>
      </c>
      <c r="C189" s="1" t="s">
        <v>15</v>
      </c>
      <c r="D189" s="2" t="s">
        <v>16</v>
      </c>
      <c r="E189" s="1">
        <v>0</v>
      </c>
      <c r="F189" s="1">
        <v>0</v>
      </c>
      <c r="G189" s="1">
        <f t="shared" si="31"/>
        <v>0</v>
      </c>
      <c r="H189" s="1">
        <v>0</v>
      </c>
      <c r="I189" s="1">
        <v>0</v>
      </c>
      <c r="J189" s="1">
        <v>0</v>
      </c>
      <c r="K189" s="1">
        <v>0</v>
      </c>
      <c r="L189" s="1">
        <f t="shared" si="32"/>
        <v>0</v>
      </c>
      <c r="M189" s="1">
        <v>0</v>
      </c>
      <c r="N189" s="1">
        <v>274550.55</v>
      </c>
      <c r="O189" s="1">
        <v>0</v>
      </c>
      <c r="P189" s="1">
        <f t="shared" si="33"/>
        <v>274550.55</v>
      </c>
      <c r="Q189" s="1">
        <v>0</v>
      </c>
      <c r="R189" s="1">
        <v>65787</v>
      </c>
      <c r="S189" s="1">
        <v>0</v>
      </c>
      <c r="T189" s="1">
        <v>0</v>
      </c>
      <c r="U189" s="1">
        <f t="shared" si="34"/>
        <v>65787</v>
      </c>
      <c r="V189" s="1">
        <v>0</v>
      </c>
      <c r="W189" s="3">
        <f t="shared" si="35"/>
        <v>340337.55</v>
      </c>
      <c r="X189" s="1">
        <v>0</v>
      </c>
      <c r="Y189" s="63">
        <f t="shared" si="36"/>
        <v>340337.55</v>
      </c>
    </row>
    <row r="190" spans="1:25" ht="12.75" hidden="1" outlineLevel="1">
      <c r="A190" s="1" t="s">
        <v>17</v>
      </c>
      <c r="C190" s="1" t="s">
        <v>18</v>
      </c>
      <c r="D190" s="2" t="s">
        <v>19</v>
      </c>
      <c r="E190" s="1">
        <v>382941580.21000004</v>
      </c>
      <c r="F190" s="1">
        <v>0</v>
      </c>
      <c r="G190" s="1">
        <f t="shared" si="31"/>
        <v>382941580.21000004</v>
      </c>
      <c r="H190" s="1">
        <v>0</v>
      </c>
      <c r="I190" s="1">
        <v>0</v>
      </c>
      <c r="J190" s="1">
        <v>0</v>
      </c>
      <c r="K190" s="1">
        <v>13050864.68</v>
      </c>
      <c r="L190" s="1">
        <f t="shared" si="32"/>
        <v>13050864.68</v>
      </c>
      <c r="M190" s="1">
        <v>5592936.55</v>
      </c>
      <c r="N190" s="1">
        <v>1558691.7</v>
      </c>
      <c r="O190" s="1">
        <v>0</v>
      </c>
      <c r="P190" s="1">
        <f t="shared" si="33"/>
        <v>7151628.25</v>
      </c>
      <c r="Q190" s="1">
        <v>87114328.43</v>
      </c>
      <c r="R190" s="1">
        <v>15379870.78</v>
      </c>
      <c r="S190" s="1">
        <v>6289542.63</v>
      </c>
      <c r="T190" s="1">
        <v>0</v>
      </c>
      <c r="U190" s="1">
        <f t="shared" si="34"/>
        <v>108783741.84</v>
      </c>
      <c r="V190" s="1">
        <v>20778733.27</v>
      </c>
      <c r="W190" s="3">
        <f t="shared" si="35"/>
        <v>532706548.25</v>
      </c>
      <c r="X190" s="1">
        <v>253.76</v>
      </c>
      <c r="Y190" s="63">
        <f t="shared" si="36"/>
        <v>532706802.01</v>
      </c>
    </row>
    <row r="191" spans="1:25" ht="12.75" hidden="1" outlineLevel="1">
      <c r="A191" s="1" t="s">
        <v>20</v>
      </c>
      <c r="C191" s="1" t="s">
        <v>21</v>
      </c>
      <c r="D191" s="2" t="s">
        <v>22</v>
      </c>
      <c r="E191" s="1">
        <v>14287801.47</v>
      </c>
      <c r="F191" s="1">
        <v>0</v>
      </c>
      <c r="G191" s="1">
        <f t="shared" si="31"/>
        <v>14287801.47</v>
      </c>
      <c r="H191" s="1">
        <v>0</v>
      </c>
      <c r="I191" s="1">
        <v>0</v>
      </c>
      <c r="J191" s="1">
        <v>0</v>
      </c>
      <c r="K191" s="1">
        <v>0</v>
      </c>
      <c r="L191" s="1">
        <f t="shared" si="32"/>
        <v>0</v>
      </c>
      <c r="M191" s="1">
        <v>0</v>
      </c>
      <c r="N191" s="1">
        <v>0</v>
      </c>
      <c r="O191" s="1">
        <v>0</v>
      </c>
      <c r="P191" s="1">
        <f t="shared" si="33"/>
        <v>0</v>
      </c>
      <c r="Q191" s="1">
        <v>0</v>
      </c>
      <c r="R191" s="1">
        <v>0</v>
      </c>
      <c r="S191" s="1">
        <v>0</v>
      </c>
      <c r="T191" s="1">
        <v>0</v>
      </c>
      <c r="U191" s="1">
        <f t="shared" si="34"/>
        <v>0</v>
      </c>
      <c r="V191" s="1">
        <v>0</v>
      </c>
      <c r="W191" s="3">
        <f t="shared" si="35"/>
        <v>14287801.47</v>
      </c>
      <c r="X191" s="1">
        <v>0</v>
      </c>
      <c r="Y191" s="63">
        <f t="shared" si="36"/>
        <v>14287801.47</v>
      </c>
    </row>
    <row r="192" spans="1:25" ht="12.75" hidden="1" outlineLevel="1">
      <c r="A192" s="1" t="s">
        <v>23</v>
      </c>
      <c r="C192" s="1" t="s">
        <v>24</v>
      </c>
      <c r="D192" s="2" t="s">
        <v>25</v>
      </c>
      <c r="E192" s="1">
        <v>6717839.2700000005</v>
      </c>
      <c r="F192" s="1">
        <v>0</v>
      </c>
      <c r="G192" s="1">
        <f t="shared" si="31"/>
        <v>6717839.2700000005</v>
      </c>
      <c r="H192" s="1">
        <v>789428.2</v>
      </c>
      <c r="I192" s="1">
        <v>0</v>
      </c>
      <c r="J192" s="1">
        <v>0</v>
      </c>
      <c r="K192" s="1">
        <v>217572.89</v>
      </c>
      <c r="L192" s="1">
        <f t="shared" si="32"/>
        <v>217572.89</v>
      </c>
      <c r="M192" s="1">
        <v>87428.22</v>
      </c>
      <c r="N192" s="1">
        <v>194324.13</v>
      </c>
      <c r="O192" s="1">
        <v>129290.87</v>
      </c>
      <c r="P192" s="1">
        <f t="shared" si="33"/>
        <v>411043.22</v>
      </c>
      <c r="Q192" s="1">
        <v>1361762.39</v>
      </c>
      <c r="R192" s="1">
        <v>240416.59</v>
      </c>
      <c r="S192" s="1">
        <v>98317.49</v>
      </c>
      <c r="T192" s="1">
        <v>0</v>
      </c>
      <c r="U192" s="1">
        <f t="shared" si="34"/>
        <v>1700496.47</v>
      </c>
      <c r="V192" s="1">
        <v>325689.45</v>
      </c>
      <c r="W192" s="3">
        <f t="shared" si="35"/>
        <v>10162069.5</v>
      </c>
      <c r="X192" s="1">
        <v>3.97</v>
      </c>
      <c r="Y192" s="63">
        <f t="shared" si="36"/>
        <v>10162073.47</v>
      </c>
    </row>
    <row r="193" spans="1:25" ht="12.75" customHeight="1" collapsed="1">
      <c r="A193" s="59" t="s">
        <v>26</v>
      </c>
      <c r="B193" s="58"/>
      <c r="C193" s="59" t="s">
        <v>27</v>
      </c>
      <c r="D193" s="60"/>
      <c r="E193" s="61">
        <v>439662934.7000001</v>
      </c>
      <c r="F193" s="61">
        <v>20827.81</v>
      </c>
      <c r="G193" s="67">
        <f t="shared" si="31"/>
        <v>439683762.5100001</v>
      </c>
      <c r="H193" s="67">
        <v>802051.56</v>
      </c>
      <c r="I193" s="67">
        <v>0</v>
      </c>
      <c r="J193" s="67">
        <v>0</v>
      </c>
      <c r="K193" s="67">
        <v>13268437.57</v>
      </c>
      <c r="L193" s="67">
        <f t="shared" si="32"/>
        <v>13268437.57</v>
      </c>
      <c r="M193" s="67">
        <v>129484433.91</v>
      </c>
      <c r="N193" s="67">
        <v>589634068.55</v>
      </c>
      <c r="O193" s="67">
        <v>135246243.57000002</v>
      </c>
      <c r="P193" s="67">
        <f t="shared" si="33"/>
        <v>854364746.03</v>
      </c>
      <c r="Q193" s="67">
        <v>88476090.82000001</v>
      </c>
      <c r="R193" s="67">
        <v>15696093.37</v>
      </c>
      <c r="S193" s="67">
        <v>6387860.12</v>
      </c>
      <c r="T193" s="67">
        <v>0</v>
      </c>
      <c r="U193" s="67">
        <f t="shared" si="34"/>
        <v>110560044.31000002</v>
      </c>
      <c r="V193" s="67">
        <v>67274921.93</v>
      </c>
      <c r="W193" s="68">
        <f t="shared" si="35"/>
        <v>1485953963.91</v>
      </c>
      <c r="X193" s="67">
        <v>2468236456.9900002</v>
      </c>
      <c r="Y193" s="69">
        <f t="shared" si="36"/>
        <v>3954190420.9000006</v>
      </c>
    </row>
    <row r="194" spans="1:25" ht="12.75" hidden="1" outlineLevel="1">
      <c r="A194" s="1" t="s">
        <v>28</v>
      </c>
      <c r="C194" s="1" t="s">
        <v>29</v>
      </c>
      <c r="D194" s="2" t="s">
        <v>30</v>
      </c>
      <c r="E194" s="1">
        <v>0</v>
      </c>
      <c r="F194" s="1">
        <v>0</v>
      </c>
      <c r="G194" s="1">
        <f t="shared" si="31"/>
        <v>0</v>
      </c>
      <c r="H194" s="1">
        <v>0</v>
      </c>
      <c r="I194" s="1">
        <v>0</v>
      </c>
      <c r="J194" s="1">
        <v>0</v>
      </c>
      <c r="K194" s="1">
        <v>0</v>
      </c>
      <c r="L194" s="1">
        <f t="shared" si="32"/>
        <v>0</v>
      </c>
      <c r="M194" s="1">
        <v>0</v>
      </c>
      <c r="N194" s="1">
        <v>0</v>
      </c>
      <c r="O194" s="1">
        <v>0</v>
      </c>
      <c r="P194" s="1">
        <f t="shared" si="33"/>
        <v>0</v>
      </c>
      <c r="Q194" s="1">
        <v>0</v>
      </c>
      <c r="R194" s="1">
        <v>0</v>
      </c>
      <c r="S194" s="1">
        <v>0</v>
      </c>
      <c r="T194" s="1">
        <v>60113963.54</v>
      </c>
      <c r="U194" s="1">
        <f t="shared" si="34"/>
        <v>60113963.54</v>
      </c>
      <c r="V194" s="1">
        <v>0</v>
      </c>
      <c r="W194" s="3">
        <f t="shared" si="35"/>
        <v>60113963.54</v>
      </c>
      <c r="X194" s="1">
        <v>0</v>
      </c>
      <c r="Y194" s="63">
        <f t="shared" si="36"/>
        <v>60113963.54</v>
      </c>
    </row>
    <row r="195" spans="1:25" ht="12.75" hidden="1" outlineLevel="1">
      <c r="A195" s="1" t="s">
        <v>31</v>
      </c>
      <c r="C195" s="1" t="s">
        <v>32</v>
      </c>
      <c r="D195" s="2" t="s">
        <v>33</v>
      </c>
      <c r="E195" s="1">
        <v>0</v>
      </c>
      <c r="F195" s="1">
        <v>0</v>
      </c>
      <c r="G195" s="1">
        <f t="shared" si="31"/>
        <v>0</v>
      </c>
      <c r="H195" s="1">
        <v>0</v>
      </c>
      <c r="I195" s="1">
        <v>0</v>
      </c>
      <c r="J195" s="1">
        <v>0</v>
      </c>
      <c r="K195" s="1">
        <v>0</v>
      </c>
      <c r="L195" s="1">
        <f t="shared" si="32"/>
        <v>0</v>
      </c>
      <c r="M195" s="1">
        <v>0</v>
      </c>
      <c r="N195" s="1">
        <v>0</v>
      </c>
      <c r="O195" s="1">
        <v>0</v>
      </c>
      <c r="P195" s="1">
        <f t="shared" si="33"/>
        <v>0</v>
      </c>
      <c r="Q195" s="1">
        <v>0</v>
      </c>
      <c r="R195" s="1">
        <v>0</v>
      </c>
      <c r="S195" s="1">
        <v>0</v>
      </c>
      <c r="T195" s="1">
        <v>206681320.33</v>
      </c>
      <c r="U195" s="1">
        <f t="shared" si="34"/>
        <v>206681320.33</v>
      </c>
      <c r="V195" s="1">
        <v>0</v>
      </c>
      <c r="W195" s="3">
        <f t="shared" si="35"/>
        <v>206681320.33</v>
      </c>
      <c r="X195" s="1">
        <v>0</v>
      </c>
      <c r="Y195" s="63">
        <f t="shared" si="36"/>
        <v>206681320.33</v>
      </c>
    </row>
    <row r="196" spans="1:25" ht="12.75" hidden="1" outlineLevel="1">
      <c r="A196" s="1" t="s">
        <v>34</v>
      </c>
      <c r="C196" s="1" t="s">
        <v>35</v>
      </c>
      <c r="D196" s="2" t="s">
        <v>36</v>
      </c>
      <c r="E196" s="1">
        <v>0</v>
      </c>
      <c r="F196" s="1">
        <v>0</v>
      </c>
      <c r="G196" s="1">
        <f t="shared" si="31"/>
        <v>0</v>
      </c>
      <c r="H196" s="1">
        <v>0</v>
      </c>
      <c r="I196" s="1">
        <v>0</v>
      </c>
      <c r="J196" s="1">
        <v>0</v>
      </c>
      <c r="K196" s="1">
        <v>0</v>
      </c>
      <c r="L196" s="1">
        <f t="shared" si="32"/>
        <v>0</v>
      </c>
      <c r="M196" s="1">
        <v>0</v>
      </c>
      <c r="N196" s="1">
        <v>0</v>
      </c>
      <c r="O196" s="1">
        <v>0</v>
      </c>
      <c r="P196" s="1">
        <f t="shared" si="33"/>
        <v>0</v>
      </c>
      <c r="Q196" s="1">
        <v>0</v>
      </c>
      <c r="R196" s="1">
        <v>0</v>
      </c>
      <c r="S196" s="1">
        <v>0</v>
      </c>
      <c r="T196" s="1">
        <v>-74924953.33</v>
      </c>
      <c r="U196" s="1">
        <f t="shared" si="34"/>
        <v>-74924953.33</v>
      </c>
      <c r="V196" s="1">
        <v>0</v>
      </c>
      <c r="W196" s="3">
        <f t="shared" si="35"/>
        <v>-74924953.33</v>
      </c>
      <c r="X196" s="1">
        <v>0</v>
      </c>
      <c r="Y196" s="63">
        <f t="shared" si="36"/>
        <v>-74924953.33</v>
      </c>
    </row>
    <row r="197" spans="1:25" ht="12.75" hidden="1" outlineLevel="1">
      <c r="A197" s="1" t="s">
        <v>37</v>
      </c>
      <c r="C197" s="1" t="s">
        <v>38</v>
      </c>
      <c r="D197" s="2" t="s">
        <v>39</v>
      </c>
      <c r="E197" s="1">
        <v>0</v>
      </c>
      <c r="F197" s="1">
        <v>0</v>
      </c>
      <c r="G197" s="1">
        <f t="shared" si="31"/>
        <v>0</v>
      </c>
      <c r="H197" s="1">
        <v>0</v>
      </c>
      <c r="I197" s="1">
        <v>0</v>
      </c>
      <c r="J197" s="1">
        <v>0</v>
      </c>
      <c r="K197" s="1">
        <v>0</v>
      </c>
      <c r="L197" s="1">
        <f t="shared" si="32"/>
        <v>0</v>
      </c>
      <c r="M197" s="1">
        <v>0</v>
      </c>
      <c r="N197" s="1">
        <v>0</v>
      </c>
      <c r="O197" s="1">
        <v>0</v>
      </c>
      <c r="P197" s="1">
        <f t="shared" si="33"/>
        <v>0</v>
      </c>
      <c r="Q197" s="1">
        <v>0</v>
      </c>
      <c r="R197" s="1">
        <v>0</v>
      </c>
      <c r="S197" s="1">
        <v>0</v>
      </c>
      <c r="T197" s="1">
        <v>2037574426.94</v>
      </c>
      <c r="U197" s="1">
        <f t="shared" si="34"/>
        <v>2037574426.94</v>
      </c>
      <c r="V197" s="1">
        <v>0</v>
      </c>
      <c r="W197" s="3">
        <f t="shared" si="35"/>
        <v>2037574426.94</v>
      </c>
      <c r="X197" s="1">
        <v>0</v>
      </c>
      <c r="Y197" s="63">
        <f t="shared" si="36"/>
        <v>2037574426.94</v>
      </c>
    </row>
    <row r="198" spans="1:25" ht="12.75" hidden="1" outlineLevel="1">
      <c r="A198" s="1" t="s">
        <v>40</v>
      </c>
      <c r="C198" s="1" t="s">
        <v>41</v>
      </c>
      <c r="D198" s="2" t="s">
        <v>42</v>
      </c>
      <c r="E198" s="1">
        <v>0</v>
      </c>
      <c r="F198" s="1">
        <v>0</v>
      </c>
      <c r="G198" s="1">
        <f t="shared" si="31"/>
        <v>0</v>
      </c>
      <c r="H198" s="1">
        <v>0</v>
      </c>
      <c r="I198" s="1">
        <v>0</v>
      </c>
      <c r="J198" s="1">
        <v>0</v>
      </c>
      <c r="K198" s="1">
        <v>0</v>
      </c>
      <c r="L198" s="1">
        <f t="shared" si="32"/>
        <v>0</v>
      </c>
      <c r="M198" s="1">
        <v>0</v>
      </c>
      <c r="N198" s="1">
        <v>0</v>
      </c>
      <c r="O198" s="1">
        <v>0</v>
      </c>
      <c r="P198" s="1">
        <f t="shared" si="33"/>
        <v>0</v>
      </c>
      <c r="Q198" s="1">
        <v>0</v>
      </c>
      <c r="R198" s="1">
        <v>0</v>
      </c>
      <c r="S198" s="1">
        <v>0</v>
      </c>
      <c r="T198" s="1">
        <v>-698101611.06</v>
      </c>
      <c r="U198" s="1">
        <f t="shared" si="34"/>
        <v>-698101611.06</v>
      </c>
      <c r="V198" s="1">
        <v>0</v>
      </c>
      <c r="W198" s="3">
        <f t="shared" si="35"/>
        <v>-698101611.06</v>
      </c>
      <c r="X198" s="1">
        <v>0</v>
      </c>
      <c r="Y198" s="63">
        <f t="shared" si="36"/>
        <v>-698101611.06</v>
      </c>
    </row>
    <row r="199" spans="1:25" ht="12.75" hidden="1" outlineLevel="1">
      <c r="A199" s="1" t="s">
        <v>43</v>
      </c>
      <c r="C199" s="1" t="s">
        <v>44</v>
      </c>
      <c r="D199" s="2" t="s">
        <v>45</v>
      </c>
      <c r="E199" s="1">
        <v>0</v>
      </c>
      <c r="F199" s="1">
        <v>0</v>
      </c>
      <c r="G199" s="1">
        <f t="shared" si="31"/>
        <v>0</v>
      </c>
      <c r="H199" s="1">
        <v>0</v>
      </c>
      <c r="I199" s="1">
        <v>0</v>
      </c>
      <c r="J199" s="1">
        <v>0</v>
      </c>
      <c r="K199" s="1">
        <v>0</v>
      </c>
      <c r="L199" s="1">
        <f t="shared" si="32"/>
        <v>0</v>
      </c>
      <c r="M199" s="1">
        <v>0</v>
      </c>
      <c r="N199" s="1">
        <v>0</v>
      </c>
      <c r="O199" s="1">
        <v>0</v>
      </c>
      <c r="P199" s="1">
        <f t="shared" si="33"/>
        <v>0</v>
      </c>
      <c r="Q199" s="1">
        <v>0</v>
      </c>
      <c r="R199" s="1">
        <v>0</v>
      </c>
      <c r="S199" s="1">
        <v>0</v>
      </c>
      <c r="T199" s="1">
        <v>473025617.42</v>
      </c>
      <c r="U199" s="1">
        <f t="shared" si="34"/>
        <v>473025617.42</v>
      </c>
      <c r="V199" s="1">
        <v>0</v>
      </c>
      <c r="W199" s="3">
        <f t="shared" si="35"/>
        <v>473025617.42</v>
      </c>
      <c r="X199" s="1">
        <v>0</v>
      </c>
      <c r="Y199" s="63">
        <f t="shared" si="36"/>
        <v>473025617.42</v>
      </c>
    </row>
    <row r="200" spans="1:25" ht="12.75" hidden="1" outlineLevel="1">
      <c r="A200" s="1" t="s">
        <v>46</v>
      </c>
      <c r="C200" s="1" t="s">
        <v>47</v>
      </c>
      <c r="D200" s="2" t="s">
        <v>48</v>
      </c>
      <c r="E200" s="1">
        <v>0</v>
      </c>
      <c r="F200" s="1">
        <v>0</v>
      </c>
      <c r="G200" s="1">
        <f t="shared" si="31"/>
        <v>0</v>
      </c>
      <c r="H200" s="1">
        <v>0</v>
      </c>
      <c r="I200" s="1">
        <v>0</v>
      </c>
      <c r="J200" s="1">
        <v>0</v>
      </c>
      <c r="K200" s="1">
        <v>0</v>
      </c>
      <c r="L200" s="1">
        <f t="shared" si="32"/>
        <v>0</v>
      </c>
      <c r="M200" s="1">
        <v>0</v>
      </c>
      <c r="N200" s="1">
        <v>0</v>
      </c>
      <c r="O200" s="1">
        <v>0</v>
      </c>
      <c r="P200" s="1">
        <f t="shared" si="33"/>
        <v>0</v>
      </c>
      <c r="Q200" s="1">
        <v>0</v>
      </c>
      <c r="R200" s="1">
        <v>0</v>
      </c>
      <c r="S200" s="1">
        <v>0</v>
      </c>
      <c r="T200" s="1">
        <v>1710409.98</v>
      </c>
      <c r="U200" s="1">
        <f t="shared" si="34"/>
        <v>1710409.98</v>
      </c>
      <c r="V200" s="1">
        <v>0</v>
      </c>
      <c r="W200" s="3">
        <f t="shared" si="35"/>
        <v>1710409.98</v>
      </c>
      <c r="X200" s="1">
        <v>0</v>
      </c>
      <c r="Y200" s="63">
        <f t="shared" si="36"/>
        <v>1710409.98</v>
      </c>
    </row>
    <row r="201" spans="1:25" ht="12.75" hidden="1" outlineLevel="1">
      <c r="A201" s="1" t="s">
        <v>49</v>
      </c>
      <c r="C201" s="1" t="s">
        <v>50</v>
      </c>
      <c r="D201" s="2" t="s">
        <v>51</v>
      </c>
      <c r="E201" s="1">
        <v>0</v>
      </c>
      <c r="F201" s="1">
        <v>0</v>
      </c>
      <c r="G201" s="1">
        <f t="shared" si="31"/>
        <v>0</v>
      </c>
      <c r="H201" s="1">
        <v>0</v>
      </c>
      <c r="I201" s="1">
        <v>0</v>
      </c>
      <c r="J201" s="1">
        <v>0</v>
      </c>
      <c r="K201" s="1">
        <v>0</v>
      </c>
      <c r="L201" s="1">
        <f t="shared" si="32"/>
        <v>0</v>
      </c>
      <c r="M201" s="1">
        <v>0</v>
      </c>
      <c r="N201" s="1">
        <v>0</v>
      </c>
      <c r="O201" s="1">
        <v>0</v>
      </c>
      <c r="P201" s="1">
        <f t="shared" si="33"/>
        <v>0</v>
      </c>
      <c r="Q201" s="1">
        <v>0</v>
      </c>
      <c r="R201" s="1">
        <v>0</v>
      </c>
      <c r="S201" s="1">
        <v>0</v>
      </c>
      <c r="T201" s="1">
        <v>-290182772.36</v>
      </c>
      <c r="U201" s="1">
        <f t="shared" si="34"/>
        <v>-290182772.36</v>
      </c>
      <c r="V201" s="1">
        <v>0</v>
      </c>
      <c r="W201" s="3">
        <f t="shared" si="35"/>
        <v>-290182772.36</v>
      </c>
      <c r="X201" s="1">
        <v>0</v>
      </c>
      <c r="Y201" s="63">
        <f t="shared" si="36"/>
        <v>-290182772.36</v>
      </c>
    </row>
    <row r="202" spans="1:25" ht="12.75" hidden="1" outlineLevel="1">
      <c r="A202" s="1" t="s">
        <v>52</v>
      </c>
      <c r="C202" s="1" t="s">
        <v>53</v>
      </c>
      <c r="D202" s="2" t="s">
        <v>54</v>
      </c>
      <c r="E202" s="1">
        <v>0</v>
      </c>
      <c r="F202" s="1">
        <v>0</v>
      </c>
      <c r="G202" s="1">
        <f t="shared" si="31"/>
        <v>0</v>
      </c>
      <c r="H202" s="1">
        <v>0</v>
      </c>
      <c r="I202" s="1">
        <v>0</v>
      </c>
      <c r="J202" s="1">
        <v>0</v>
      </c>
      <c r="K202" s="1">
        <v>0</v>
      </c>
      <c r="L202" s="1">
        <f t="shared" si="32"/>
        <v>0</v>
      </c>
      <c r="M202" s="1">
        <v>0</v>
      </c>
      <c r="N202" s="1">
        <v>0</v>
      </c>
      <c r="O202" s="1">
        <v>0</v>
      </c>
      <c r="P202" s="1">
        <f t="shared" si="33"/>
        <v>0</v>
      </c>
      <c r="Q202" s="1">
        <v>0</v>
      </c>
      <c r="R202" s="1">
        <v>0</v>
      </c>
      <c r="S202" s="1">
        <v>0</v>
      </c>
      <c r="T202" s="1">
        <v>210838018.66</v>
      </c>
      <c r="U202" s="1">
        <f t="shared" si="34"/>
        <v>210838018.66</v>
      </c>
      <c r="V202" s="1">
        <v>0</v>
      </c>
      <c r="W202" s="3">
        <f t="shared" si="35"/>
        <v>210838018.66</v>
      </c>
      <c r="X202" s="1">
        <v>0</v>
      </c>
      <c r="Y202" s="63">
        <f t="shared" si="36"/>
        <v>210838018.66</v>
      </c>
    </row>
    <row r="203" spans="1:25" ht="12.75" hidden="1" outlineLevel="1">
      <c r="A203" s="1" t="s">
        <v>55</v>
      </c>
      <c r="C203" s="1" t="s">
        <v>56</v>
      </c>
      <c r="D203" s="2" t="s">
        <v>57</v>
      </c>
      <c r="E203" s="1">
        <v>0</v>
      </c>
      <c r="F203" s="1">
        <v>0</v>
      </c>
      <c r="G203" s="1">
        <f t="shared" si="31"/>
        <v>0</v>
      </c>
      <c r="H203" s="1">
        <v>0</v>
      </c>
      <c r="I203" s="1">
        <v>0</v>
      </c>
      <c r="J203" s="1">
        <v>0</v>
      </c>
      <c r="K203" s="1">
        <v>0</v>
      </c>
      <c r="L203" s="1">
        <f t="shared" si="32"/>
        <v>0</v>
      </c>
      <c r="M203" s="1">
        <v>0</v>
      </c>
      <c r="N203" s="1">
        <v>0</v>
      </c>
      <c r="O203" s="1">
        <v>0</v>
      </c>
      <c r="P203" s="1">
        <f t="shared" si="33"/>
        <v>0</v>
      </c>
      <c r="Q203" s="1">
        <v>0</v>
      </c>
      <c r="R203" s="1">
        <v>0</v>
      </c>
      <c r="S203" s="1">
        <v>0</v>
      </c>
      <c r="T203" s="1">
        <v>-123322379.37</v>
      </c>
      <c r="U203" s="1">
        <f t="shared" si="34"/>
        <v>-123322379.37</v>
      </c>
      <c r="V203" s="1">
        <v>0</v>
      </c>
      <c r="W203" s="3">
        <f t="shared" si="35"/>
        <v>-123322379.37</v>
      </c>
      <c r="X203" s="1">
        <v>0</v>
      </c>
      <c r="Y203" s="63">
        <f t="shared" si="36"/>
        <v>-123322379.37</v>
      </c>
    </row>
    <row r="204" spans="1:25" ht="12.75" hidden="1" outlineLevel="1">
      <c r="A204" s="1" t="s">
        <v>58</v>
      </c>
      <c r="C204" s="1" t="s">
        <v>59</v>
      </c>
      <c r="D204" s="2" t="s">
        <v>60</v>
      </c>
      <c r="E204" s="1">
        <v>0</v>
      </c>
      <c r="F204" s="1">
        <v>0</v>
      </c>
      <c r="G204" s="1">
        <f t="shared" si="31"/>
        <v>0</v>
      </c>
      <c r="H204" s="1">
        <v>0</v>
      </c>
      <c r="I204" s="1">
        <v>0</v>
      </c>
      <c r="J204" s="1">
        <v>0</v>
      </c>
      <c r="K204" s="1">
        <v>0</v>
      </c>
      <c r="L204" s="1">
        <f t="shared" si="32"/>
        <v>0</v>
      </c>
      <c r="M204" s="1">
        <v>0</v>
      </c>
      <c r="N204" s="1">
        <v>0</v>
      </c>
      <c r="O204" s="1">
        <v>0</v>
      </c>
      <c r="P204" s="1">
        <f t="shared" si="33"/>
        <v>0</v>
      </c>
      <c r="Q204" s="1">
        <v>0</v>
      </c>
      <c r="R204" s="1">
        <v>0</v>
      </c>
      <c r="S204" s="1">
        <v>0</v>
      </c>
      <c r="T204" s="1">
        <v>2497830</v>
      </c>
      <c r="U204" s="1">
        <f t="shared" si="34"/>
        <v>2497830</v>
      </c>
      <c r="V204" s="1">
        <v>0</v>
      </c>
      <c r="W204" s="3">
        <f t="shared" si="35"/>
        <v>2497830</v>
      </c>
      <c r="X204" s="1">
        <v>0</v>
      </c>
      <c r="Y204" s="63">
        <f t="shared" si="36"/>
        <v>2497830</v>
      </c>
    </row>
    <row r="205" spans="1:25" ht="12.75" hidden="1" outlineLevel="1">
      <c r="A205" s="1" t="s">
        <v>61</v>
      </c>
      <c r="C205" s="1" t="s">
        <v>62</v>
      </c>
      <c r="D205" s="2" t="s">
        <v>63</v>
      </c>
      <c r="E205" s="1">
        <v>0</v>
      </c>
      <c r="F205" s="1">
        <v>0</v>
      </c>
      <c r="G205" s="1">
        <f t="shared" si="31"/>
        <v>0</v>
      </c>
      <c r="H205" s="1">
        <v>0</v>
      </c>
      <c r="I205" s="1">
        <v>0</v>
      </c>
      <c r="J205" s="1">
        <v>0</v>
      </c>
      <c r="K205" s="1">
        <v>0</v>
      </c>
      <c r="L205" s="1">
        <f t="shared" si="32"/>
        <v>0</v>
      </c>
      <c r="M205" s="1">
        <v>0</v>
      </c>
      <c r="N205" s="1">
        <v>0</v>
      </c>
      <c r="O205" s="1">
        <v>0</v>
      </c>
      <c r="P205" s="1">
        <f t="shared" si="33"/>
        <v>0</v>
      </c>
      <c r="Q205" s="1">
        <v>0</v>
      </c>
      <c r="R205" s="1">
        <v>0</v>
      </c>
      <c r="S205" s="1">
        <v>0</v>
      </c>
      <c r="T205" s="1">
        <v>109753267.8</v>
      </c>
      <c r="U205" s="1">
        <f t="shared" si="34"/>
        <v>109753267.8</v>
      </c>
      <c r="V205" s="1">
        <v>0</v>
      </c>
      <c r="W205" s="3">
        <f t="shared" si="35"/>
        <v>109753267.8</v>
      </c>
      <c r="X205" s="1">
        <v>0</v>
      </c>
      <c r="Y205" s="63">
        <f t="shared" si="36"/>
        <v>109753267.8</v>
      </c>
    </row>
    <row r="206" spans="1:25" ht="12.75" hidden="1" outlineLevel="1">
      <c r="A206" s="1" t="s">
        <v>64</v>
      </c>
      <c r="C206" s="1" t="s">
        <v>65</v>
      </c>
      <c r="D206" s="2" t="s">
        <v>66</v>
      </c>
      <c r="E206" s="1">
        <v>0</v>
      </c>
      <c r="F206" s="1">
        <v>0</v>
      </c>
      <c r="G206" s="1">
        <f t="shared" si="31"/>
        <v>0</v>
      </c>
      <c r="H206" s="1">
        <v>0</v>
      </c>
      <c r="I206" s="1">
        <v>0</v>
      </c>
      <c r="J206" s="1">
        <v>0</v>
      </c>
      <c r="K206" s="1">
        <v>0</v>
      </c>
      <c r="L206" s="1">
        <f t="shared" si="32"/>
        <v>0</v>
      </c>
      <c r="M206" s="1">
        <v>0</v>
      </c>
      <c r="N206" s="1">
        <v>0</v>
      </c>
      <c r="O206" s="1">
        <v>0</v>
      </c>
      <c r="P206" s="1">
        <f t="shared" si="33"/>
        <v>0</v>
      </c>
      <c r="Q206" s="1">
        <v>0</v>
      </c>
      <c r="R206" s="1">
        <v>0</v>
      </c>
      <c r="S206" s="1">
        <v>0</v>
      </c>
      <c r="T206" s="1">
        <v>11278573.95</v>
      </c>
      <c r="U206" s="1">
        <f t="shared" si="34"/>
        <v>11278573.95</v>
      </c>
      <c r="V206" s="1">
        <v>0</v>
      </c>
      <c r="W206" s="3">
        <f t="shared" si="35"/>
        <v>11278573.95</v>
      </c>
      <c r="X206" s="1">
        <v>0</v>
      </c>
      <c r="Y206" s="63">
        <f t="shared" si="36"/>
        <v>11278573.95</v>
      </c>
    </row>
    <row r="207" spans="1:25" ht="12.75" customHeight="1" collapsed="1">
      <c r="A207" s="59" t="s">
        <v>67</v>
      </c>
      <c r="B207" s="58"/>
      <c r="C207" s="59" t="s">
        <v>68</v>
      </c>
      <c r="D207" s="60"/>
      <c r="E207" s="61">
        <v>0</v>
      </c>
      <c r="F207" s="61">
        <v>0</v>
      </c>
      <c r="G207" s="67">
        <f t="shared" si="31"/>
        <v>0</v>
      </c>
      <c r="H207" s="67">
        <v>0</v>
      </c>
      <c r="I207" s="67">
        <v>0</v>
      </c>
      <c r="J207" s="67">
        <v>0</v>
      </c>
      <c r="K207" s="67">
        <v>0</v>
      </c>
      <c r="L207" s="67">
        <f t="shared" si="32"/>
        <v>0</v>
      </c>
      <c r="M207" s="67">
        <v>0</v>
      </c>
      <c r="N207" s="67">
        <v>0</v>
      </c>
      <c r="O207" s="67">
        <v>0</v>
      </c>
      <c r="P207" s="67">
        <f t="shared" si="33"/>
        <v>0</v>
      </c>
      <c r="Q207" s="67">
        <v>0</v>
      </c>
      <c r="R207" s="67">
        <v>0</v>
      </c>
      <c r="S207" s="67">
        <v>0</v>
      </c>
      <c r="T207" s="67">
        <v>1926941712.5</v>
      </c>
      <c r="U207" s="67">
        <f t="shared" si="34"/>
        <v>1926941712.5</v>
      </c>
      <c r="V207" s="67">
        <v>0</v>
      </c>
      <c r="W207" s="68">
        <f t="shared" si="35"/>
        <v>1926941712.5</v>
      </c>
      <c r="X207" s="67">
        <v>0</v>
      </c>
      <c r="Y207" s="69">
        <f t="shared" si="36"/>
        <v>1926941712.5</v>
      </c>
    </row>
    <row r="208" spans="1:25" ht="12.75" customHeight="1">
      <c r="A208" s="2"/>
      <c r="B208" s="58"/>
      <c r="C208" s="59"/>
      <c r="D208" s="60"/>
      <c r="E208" s="61"/>
      <c r="F208" s="61"/>
      <c r="G208" s="67"/>
      <c r="H208" s="67"/>
      <c r="I208" s="67"/>
      <c r="J208" s="67"/>
      <c r="K208" s="67"/>
      <c r="L208" s="70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8"/>
      <c r="X208" s="67"/>
      <c r="Y208" s="69"/>
    </row>
    <row r="209" spans="1:25" s="71" customFormat="1" ht="12.75" customHeight="1">
      <c r="A209" s="44"/>
      <c r="B209" s="55" t="s">
        <v>69</v>
      </c>
      <c r="C209" s="56"/>
      <c r="D209" s="57"/>
      <c r="E209" s="36">
        <f aca="true" t="shared" si="37" ref="E209:Y209">+E169+E174+E177+E193+E207+E167</f>
        <v>445264525.17000014</v>
      </c>
      <c r="F209" s="36">
        <f t="shared" si="37"/>
        <v>20827.81</v>
      </c>
      <c r="G209" s="70">
        <f t="shared" si="37"/>
        <v>445285352.98000014</v>
      </c>
      <c r="H209" s="70">
        <f t="shared" si="37"/>
        <v>25483309.34</v>
      </c>
      <c r="I209" s="70">
        <f t="shared" si="37"/>
        <v>586137.09</v>
      </c>
      <c r="J209" s="70">
        <f t="shared" si="37"/>
        <v>0</v>
      </c>
      <c r="K209" s="70">
        <f t="shared" si="37"/>
        <v>56245649.29</v>
      </c>
      <c r="L209" s="70">
        <f t="shared" si="37"/>
        <v>56831786.38</v>
      </c>
      <c r="M209" s="70">
        <f t="shared" si="37"/>
        <v>129484433.91</v>
      </c>
      <c r="N209" s="70">
        <f t="shared" si="37"/>
        <v>589634068.55</v>
      </c>
      <c r="O209" s="70">
        <f t="shared" si="37"/>
        <v>135246243.57000002</v>
      </c>
      <c r="P209" s="70">
        <f t="shared" si="37"/>
        <v>854364746.03</v>
      </c>
      <c r="Q209" s="70">
        <f t="shared" si="37"/>
        <v>88476090.82000001</v>
      </c>
      <c r="R209" s="70">
        <f t="shared" si="37"/>
        <v>20451627.43</v>
      </c>
      <c r="S209" s="70">
        <f t="shared" si="37"/>
        <v>10654119.14</v>
      </c>
      <c r="T209" s="70">
        <f t="shared" si="37"/>
        <v>1926941712.5</v>
      </c>
      <c r="U209" s="70">
        <f t="shared" si="37"/>
        <v>2046523549.89</v>
      </c>
      <c r="V209" s="70">
        <f t="shared" si="37"/>
        <v>67763726.08000001</v>
      </c>
      <c r="W209" s="72">
        <f t="shared" si="37"/>
        <v>3496252470.7</v>
      </c>
      <c r="X209" s="70">
        <f t="shared" si="37"/>
        <v>2468236456.9900002</v>
      </c>
      <c r="Y209" s="70">
        <f t="shared" si="37"/>
        <v>5964488927.690001</v>
      </c>
    </row>
    <row r="210" spans="1:25" ht="12.75" customHeight="1">
      <c r="A210" s="2"/>
      <c r="B210" s="58"/>
      <c r="C210" s="59"/>
      <c r="D210" s="60"/>
      <c r="E210" s="61"/>
      <c r="F210" s="61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8"/>
      <c r="X210" s="67"/>
      <c r="Y210" s="67"/>
    </row>
    <row r="211" spans="1:25" s="71" customFormat="1" ht="12.75" customHeight="1">
      <c r="A211" s="44"/>
      <c r="B211" s="55" t="s">
        <v>70</v>
      </c>
      <c r="C211" s="56"/>
      <c r="D211" s="57"/>
      <c r="E211" s="36">
        <f aca="true" t="shared" si="38" ref="E211:K211">+E164+E209</f>
        <v>772625698.4590012</v>
      </c>
      <c r="F211" s="36">
        <f t="shared" si="38"/>
        <v>22001849.010000035</v>
      </c>
      <c r="G211" s="73">
        <f t="shared" si="38"/>
        <v>794627547.4690012</v>
      </c>
      <c r="H211" s="73">
        <f t="shared" si="38"/>
        <v>166692905.1139999</v>
      </c>
      <c r="I211" s="73">
        <f t="shared" si="38"/>
        <v>3916969.7399999998</v>
      </c>
      <c r="J211" s="73">
        <f t="shared" si="38"/>
        <v>0</v>
      </c>
      <c r="K211" s="73">
        <f t="shared" si="38"/>
        <v>74841264.50999999</v>
      </c>
      <c r="L211" s="73">
        <f>I211+J211+K211</f>
        <v>78758234.24999999</v>
      </c>
      <c r="M211" s="73">
        <f>+M164+M209</f>
        <v>188466407.79</v>
      </c>
      <c r="N211" s="73">
        <f>+N164+N209</f>
        <v>745021587.16</v>
      </c>
      <c r="O211" s="73">
        <f>+O164+O209</f>
        <v>136289616.27</v>
      </c>
      <c r="P211" s="73">
        <f>M211+N211+O211</f>
        <v>1069777611.2199999</v>
      </c>
      <c r="Q211" s="73">
        <f aca="true" t="shared" si="39" ref="Q211:Y211">+Q164+Q209</f>
        <v>131269597.19999999</v>
      </c>
      <c r="R211" s="73">
        <f t="shared" si="39"/>
        <v>37102287.05999997</v>
      </c>
      <c r="S211" s="73">
        <f t="shared" si="39"/>
        <v>13954042.909999985</v>
      </c>
      <c r="T211" s="73">
        <f t="shared" si="39"/>
        <v>1926941355.52</v>
      </c>
      <c r="U211" s="73">
        <f t="shared" si="39"/>
        <v>2109267282.69</v>
      </c>
      <c r="V211" s="73">
        <f t="shared" si="39"/>
        <v>86262893.55000019</v>
      </c>
      <c r="W211" s="74">
        <f t="shared" si="39"/>
        <v>4305386474.293001</v>
      </c>
      <c r="X211" s="73">
        <f t="shared" si="39"/>
        <v>2862719045.3100004</v>
      </c>
      <c r="Y211" s="73">
        <f t="shared" si="39"/>
        <v>7168105519.603002</v>
      </c>
    </row>
    <row r="212" spans="1:25" ht="12.75" customHeight="1">
      <c r="A212" s="2"/>
      <c r="B212" s="58"/>
      <c r="C212" s="59"/>
      <c r="D212" s="60"/>
      <c r="E212" s="61"/>
      <c r="F212" s="61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8"/>
      <c r="X212" s="61"/>
      <c r="Y212" s="49"/>
    </row>
    <row r="213" spans="1:25" ht="12.75" customHeight="1">
      <c r="A213" s="44"/>
      <c r="B213" s="55" t="s">
        <v>71</v>
      </c>
      <c r="C213" s="56"/>
      <c r="D213" s="57"/>
      <c r="E213" s="36"/>
      <c r="F213" s="36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2"/>
      <c r="X213" s="36"/>
      <c r="Y213" s="49"/>
    </row>
    <row r="214" spans="1:25" ht="12.75" customHeight="1">
      <c r="A214" s="2"/>
      <c r="B214" s="55"/>
      <c r="C214" s="56"/>
      <c r="D214" s="57"/>
      <c r="E214" s="61"/>
      <c r="F214" s="61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8"/>
      <c r="X214" s="61"/>
      <c r="Y214" s="49"/>
    </row>
    <row r="215" spans="1:25" ht="12.75" customHeight="1">
      <c r="A215" s="44"/>
      <c r="B215" s="55" t="s">
        <v>72</v>
      </c>
      <c r="C215" s="56"/>
      <c r="D215" s="57"/>
      <c r="E215" s="36"/>
      <c r="F215" s="36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2"/>
      <c r="X215" s="36"/>
      <c r="Y215" s="49"/>
    </row>
    <row r="216" spans="1:25" ht="12.75" hidden="1" outlineLevel="1">
      <c r="A216" s="1" t="s">
        <v>73</v>
      </c>
      <c r="C216" s="1" t="s">
        <v>74</v>
      </c>
      <c r="D216" s="2" t="s">
        <v>75</v>
      </c>
      <c r="E216" s="1">
        <v>3174157</v>
      </c>
      <c r="F216" s="1">
        <v>8094816.99</v>
      </c>
      <c r="G216" s="1">
        <f aca="true" t="shared" si="40" ref="G216:G248">E216+F216</f>
        <v>11268973.99</v>
      </c>
      <c r="H216" s="1">
        <v>882499.13</v>
      </c>
      <c r="I216" s="1">
        <v>7221.91</v>
      </c>
      <c r="J216" s="1">
        <v>0</v>
      </c>
      <c r="K216" s="1">
        <v>18250.54</v>
      </c>
      <c r="L216" s="1">
        <f aca="true" t="shared" si="41" ref="L216:L248">I216+J216+K216</f>
        <v>25472.45</v>
      </c>
      <c r="M216" s="1">
        <v>0</v>
      </c>
      <c r="N216" s="1">
        <v>0</v>
      </c>
      <c r="O216" s="1">
        <v>108618.95</v>
      </c>
      <c r="P216" s="1">
        <f aca="true" t="shared" si="42" ref="P216:P260">M216+N216+O216</f>
        <v>108618.95</v>
      </c>
      <c r="Q216" s="1">
        <v>7200494.41</v>
      </c>
      <c r="R216" s="1">
        <v>138690.59</v>
      </c>
      <c r="S216" s="1">
        <v>0</v>
      </c>
      <c r="T216" s="1">
        <v>0</v>
      </c>
      <c r="U216" s="1">
        <f aca="true" t="shared" si="43" ref="U216:U248">Q216+R216+S216+T216</f>
        <v>7339185</v>
      </c>
      <c r="V216" s="1">
        <v>17057074.45</v>
      </c>
      <c r="W216" s="3">
        <f aca="true" t="shared" si="44" ref="W216:W260">G216+H216+L216+P216+U216+V216</f>
        <v>36681823.97</v>
      </c>
      <c r="X216" s="1">
        <v>0</v>
      </c>
      <c r="Y216" s="63">
        <f aca="true" t="shared" si="45" ref="Y216:Y260">W216+X216</f>
        <v>36681823.97</v>
      </c>
    </row>
    <row r="217" spans="1:25" ht="12.75" hidden="1" outlineLevel="1">
      <c r="A217" s="1" t="s">
        <v>76</v>
      </c>
      <c r="C217" s="1" t="s">
        <v>77</v>
      </c>
      <c r="D217" s="2" t="s">
        <v>78</v>
      </c>
      <c r="E217" s="1">
        <v>13991251.47</v>
      </c>
      <c r="F217" s="1">
        <v>798520.99</v>
      </c>
      <c r="G217" s="1">
        <f t="shared" si="40"/>
        <v>14789772.46</v>
      </c>
      <c r="H217" s="1">
        <v>1562665.85</v>
      </c>
      <c r="I217" s="1">
        <v>1500</v>
      </c>
      <c r="J217" s="1">
        <v>0</v>
      </c>
      <c r="K217" s="1">
        <v>-2445</v>
      </c>
      <c r="L217" s="1">
        <f t="shared" si="41"/>
        <v>-945</v>
      </c>
      <c r="M217" s="1">
        <v>0</v>
      </c>
      <c r="N217" s="1">
        <v>0</v>
      </c>
      <c r="O217" s="1">
        <v>0</v>
      </c>
      <c r="P217" s="1">
        <f t="shared" si="42"/>
        <v>0</v>
      </c>
      <c r="Q217" s="1">
        <v>12594534.55</v>
      </c>
      <c r="R217" s="1">
        <v>5042729.1</v>
      </c>
      <c r="S217" s="1">
        <v>0</v>
      </c>
      <c r="T217" s="1">
        <v>0</v>
      </c>
      <c r="U217" s="1">
        <f t="shared" si="43"/>
        <v>17637263.65</v>
      </c>
      <c r="V217" s="1">
        <v>386591.09</v>
      </c>
      <c r="W217" s="3">
        <f t="shared" si="44"/>
        <v>34375348.050000004</v>
      </c>
      <c r="X217" s="1">
        <v>0</v>
      </c>
      <c r="Y217" s="63">
        <f t="shared" si="45"/>
        <v>34375348.050000004</v>
      </c>
    </row>
    <row r="218" spans="1:25" ht="12.75" hidden="1" outlineLevel="1">
      <c r="A218" s="1" t="s">
        <v>79</v>
      </c>
      <c r="C218" s="1" t="s">
        <v>80</v>
      </c>
      <c r="D218" s="2" t="s">
        <v>81</v>
      </c>
      <c r="E218" s="1">
        <v>640725.9</v>
      </c>
      <c r="F218" s="1">
        <v>408.82</v>
      </c>
      <c r="G218" s="1">
        <f t="shared" si="40"/>
        <v>641134.72</v>
      </c>
      <c r="H218" s="1">
        <v>0</v>
      </c>
      <c r="I218" s="1">
        <v>0</v>
      </c>
      <c r="J218" s="1">
        <v>0</v>
      </c>
      <c r="K218" s="1">
        <v>0</v>
      </c>
      <c r="L218" s="1">
        <f t="shared" si="41"/>
        <v>0</v>
      </c>
      <c r="M218" s="1">
        <v>0</v>
      </c>
      <c r="N218" s="1">
        <v>0</v>
      </c>
      <c r="O218" s="1">
        <v>0</v>
      </c>
      <c r="P218" s="1">
        <f t="shared" si="42"/>
        <v>0</v>
      </c>
      <c r="Q218" s="1">
        <v>3883.32</v>
      </c>
      <c r="R218" s="1">
        <v>0</v>
      </c>
      <c r="S218" s="1">
        <v>0</v>
      </c>
      <c r="T218" s="1">
        <v>0</v>
      </c>
      <c r="U218" s="1">
        <f t="shared" si="43"/>
        <v>3883.32</v>
      </c>
      <c r="V218" s="1">
        <v>0</v>
      </c>
      <c r="W218" s="3">
        <f t="shared" si="44"/>
        <v>645018.0399999999</v>
      </c>
      <c r="X218" s="1">
        <v>0</v>
      </c>
      <c r="Y218" s="63">
        <f t="shared" si="45"/>
        <v>645018.0399999999</v>
      </c>
    </row>
    <row r="219" spans="1:25" ht="12.75" hidden="1" outlineLevel="1">
      <c r="A219" s="1" t="s">
        <v>82</v>
      </c>
      <c r="C219" s="1" t="s">
        <v>83</v>
      </c>
      <c r="D219" s="2" t="s">
        <v>84</v>
      </c>
      <c r="E219" s="1">
        <v>2717478.27</v>
      </c>
      <c r="F219" s="1">
        <v>104276.22</v>
      </c>
      <c r="G219" s="1">
        <f t="shared" si="40"/>
        <v>2821754.49</v>
      </c>
      <c r="H219" s="1">
        <v>901473.99</v>
      </c>
      <c r="I219" s="1">
        <v>0</v>
      </c>
      <c r="J219" s="1">
        <v>0</v>
      </c>
      <c r="K219" s="1">
        <v>0</v>
      </c>
      <c r="L219" s="1">
        <f t="shared" si="41"/>
        <v>0</v>
      </c>
      <c r="M219" s="1">
        <v>0</v>
      </c>
      <c r="N219" s="1">
        <v>0</v>
      </c>
      <c r="O219" s="1">
        <v>0</v>
      </c>
      <c r="P219" s="1">
        <f t="shared" si="42"/>
        <v>0</v>
      </c>
      <c r="Q219" s="1">
        <v>1725795.85</v>
      </c>
      <c r="R219" s="1">
        <v>3891962.34</v>
      </c>
      <c r="S219" s="1">
        <v>0</v>
      </c>
      <c r="T219" s="1">
        <v>0</v>
      </c>
      <c r="U219" s="1">
        <f t="shared" si="43"/>
        <v>5617758.1899999995</v>
      </c>
      <c r="V219" s="1">
        <v>3558.87</v>
      </c>
      <c r="W219" s="3">
        <f t="shared" si="44"/>
        <v>9344545.54</v>
      </c>
      <c r="X219" s="1">
        <v>0</v>
      </c>
      <c r="Y219" s="63">
        <f t="shared" si="45"/>
        <v>9344545.54</v>
      </c>
    </row>
    <row r="220" spans="1:25" ht="12.75" hidden="1" outlineLevel="1">
      <c r="A220" s="1" t="s">
        <v>85</v>
      </c>
      <c r="C220" s="1" t="s">
        <v>86</v>
      </c>
      <c r="D220" s="2" t="s">
        <v>87</v>
      </c>
      <c r="E220" s="1">
        <v>2300000</v>
      </c>
      <c r="F220" s="1">
        <v>0</v>
      </c>
      <c r="G220" s="1">
        <f t="shared" si="40"/>
        <v>2300000</v>
      </c>
      <c r="H220" s="1">
        <v>0</v>
      </c>
      <c r="I220" s="1">
        <v>0</v>
      </c>
      <c r="J220" s="1">
        <v>0</v>
      </c>
      <c r="K220" s="1">
        <v>0</v>
      </c>
      <c r="L220" s="1">
        <f t="shared" si="41"/>
        <v>0</v>
      </c>
      <c r="M220" s="1">
        <v>0</v>
      </c>
      <c r="N220" s="1">
        <v>0</v>
      </c>
      <c r="O220" s="1">
        <v>0</v>
      </c>
      <c r="P220" s="1">
        <f t="shared" si="42"/>
        <v>0</v>
      </c>
      <c r="Q220" s="1">
        <v>0</v>
      </c>
      <c r="R220" s="1">
        <v>0</v>
      </c>
      <c r="S220" s="1">
        <v>0</v>
      </c>
      <c r="T220" s="1">
        <v>0</v>
      </c>
      <c r="U220" s="1">
        <f t="shared" si="43"/>
        <v>0</v>
      </c>
      <c r="V220" s="1">
        <v>0</v>
      </c>
      <c r="W220" s="3">
        <f t="shared" si="44"/>
        <v>2300000</v>
      </c>
      <c r="X220" s="1">
        <v>0</v>
      </c>
      <c r="Y220" s="63">
        <f t="shared" si="45"/>
        <v>2300000</v>
      </c>
    </row>
    <row r="221" spans="1:25" ht="12.75" hidden="1" outlineLevel="1">
      <c r="A221" s="1" t="s">
        <v>88</v>
      </c>
      <c r="C221" s="1" t="s">
        <v>89</v>
      </c>
      <c r="D221" s="2" t="s">
        <v>90</v>
      </c>
      <c r="E221" s="1">
        <v>0</v>
      </c>
      <c r="F221" s="1">
        <v>0</v>
      </c>
      <c r="G221" s="1">
        <f t="shared" si="40"/>
        <v>0</v>
      </c>
      <c r="H221" s="1">
        <v>0</v>
      </c>
      <c r="I221" s="1">
        <v>0</v>
      </c>
      <c r="J221" s="1">
        <v>0</v>
      </c>
      <c r="K221" s="1">
        <v>0</v>
      </c>
      <c r="L221" s="1">
        <f t="shared" si="41"/>
        <v>0</v>
      </c>
      <c r="M221" s="1">
        <v>0</v>
      </c>
      <c r="N221" s="1">
        <v>0</v>
      </c>
      <c r="O221" s="1">
        <v>0</v>
      </c>
      <c r="P221" s="1">
        <f t="shared" si="42"/>
        <v>0</v>
      </c>
      <c r="Q221" s="1">
        <v>0</v>
      </c>
      <c r="R221" s="1">
        <v>0</v>
      </c>
      <c r="S221" s="1">
        <v>0</v>
      </c>
      <c r="T221" s="1">
        <v>0</v>
      </c>
      <c r="U221" s="1">
        <f t="shared" si="43"/>
        <v>0</v>
      </c>
      <c r="V221" s="1">
        <v>212536.3</v>
      </c>
      <c r="W221" s="3">
        <f t="shared" si="44"/>
        <v>212536.3</v>
      </c>
      <c r="X221" s="1">
        <v>0</v>
      </c>
      <c r="Y221" s="63">
        <f t="shared" si="45"/>
        <v>212536.3</v>
      </c>
    </row>
    <row r="222" spans="1:25" ht="12.75" hidden="1" outlineLevel="1">
      <c r="A222" s="1" t="s">
        <v>91</v>
      </c>
      <c r="C222" s="1" t="s">
        <v>92</v>
      </c>
      <c r="D222" s="2" t="s">
        <v>93</v>
      </c>
      <c r="E222" s="1">
        <v>67.97</v>
      </c>
      <c r="F222" s="1">
        <v>0</v>
      </c>
      <c r="G222" s="1">
        <f t="shared" si="40"/>
        <v>67.97</v>
      </c>
      <c r="H222" s="1">
        <v>0</v>
      </c>
      <c r="I222" s="1">
        <v>0</v>
      </c>
      <c r="J222" s="1">
        <v>0</v>
      </c>
      <c r="K222" s="1">
        <v>0</v>
      </c>
      <c r="L222" s="1">
        <f t="shared" si="41"/>
        <v>0</v>
      </c>
      <c r="M222" s="1">
        <v>0</v>
      </c>
      <c r="N222" s="1">
        <v>0</v>
      </c>
      <c r="O222" s="1">
        <v>0</v>
      </c>
      <c r="P222" s="1">
        <f t="shared" si="42"/>
        <v>0</v>
      </c>
      <c r="Q222" s="1">
        <v>0</v>
      </c>
      <c r="R222" s="1">
        <v>0</v>
      </c>
      <c r="S222" s="1">
        <v>0</v>
      </c>
      <c r="T222" s="1">
        <v>0</v>
      </c>
      <c r="U222" s="1">
        <f t="shared" si="43"/>
        <v>0</v>
      </c>
      <c r="V222" s="1">
        <v>-2.67</v>
      </c>
      <c r="W222" s="3">
        <f t="shared" si="44"/>
        <v>65.3</v>
      </c>
      <c r="X222" s="1">
        <v>0</v>
      </c>
      <c r="Y222" s="63">
        <f t="shared" si="45"/>
        <v>65.3</v>
      </c>
    </row>
    <row r="223" spans="1:25" ht="12.75" hidden="1" outlineLevel="1">
      <c r="A223" s="1" t="s">
        <v>94</v>
      </c>
      <c r="C223" s="1" t="s">
        <v>95</v>
      </c>
      <c r="D223" s="2" t="s">
        <v>96</v>
      </c>
      <c r="E223" s="1">
        <v>1315.1</v>
      </c>
      <c r="F223" s="1">
        <v>0</v>
      </c>
      <c r="G223" s="1">
        <f t="shared" si="40"/>
        <v>1315.1</v>
      </c>
      <c r="H223" s="1">
        <v>0</v>
      </c>
      <c r="I223" s="1">
        <v>0</v>
      </c>
      <c r="J223" s="1">
        <v>0</v>
      </c>
      <c r="K223" s="1">
        <v>0</v>
      </c>
      <c r="L223" s="1">
        <f t="shared" si="41"/>
        <v>0</v>
      </c>
      <c r="M223" s="1">
        <v>0</v>
      </c>
      <c r="N223" s="1">
        <v>0</v>
      </c>
      <c r="O223" s="1">
        <v>0</v>
      </c>
      <c r="P223" s="1">
        <f t="shared" si="42"/>
        <v>0</v>
      </c>
      <c r="Q223" s="1">
        <v>0</v>
      </c>
      <c r="R223" s="1">
        <v>0</v>
      </c>
      <c r="S223" s="1">
        <v>0</v>
      </c>
      <c r="T223" s="1">
        <v>0</v>
      </c>
      <c r="U223" s="1">
        <f t="shared" si="43"/>
        <v>0</v>
      </c>
      <c r="V223" s="1">
        <v>0</v>
      </c>
      <c r="W223" s="3">
        <f t="shared" si="44"/>
        <v>1315.1</v>
      </c>
      <c r="X223" s="1">
        <v>0</v>
      </c>
      <c r="Y223" s="63">
        <f t="shared" si="45"/>
        <v>1315.1</v>
      </c>
    </row>
    <row r="224" spans="1:25" ht="12.75" hidden="1" outlineLevel="1">
      <c r="A224" s="1" t="s">
        <v>97</v>
      </c>
      <c r="C224" s="1" t="s">
        <v>98</v>
      </c>
      <c r="D224" s="2" t="s">
        <v>99</v>
      </c>
      <c r="E224" s="1">
        <v>0</v>
      </c>
      <c r="F224" s="1">
        <v>0</v>
      </c>
      <c r="G224" s="1">
        <f t="shared" si="40"/>
        <v>0</v>
      </c>
      <c r="H224" s="1">
        <v>0</v>
      </c>
      <c r="I224" s="1">
        <v>0</v>
      </c>
      <c r="J224" s="1">
        <v>0</v>
      </c>
      <c r="K224" s="1">
        <v>0</v>
      </c>
      <c r="L224" s="1">
        <f t="shared" si="41"/>
        <v>0</v>
      </c>
      <c r="M224" s="1">
        <v>0</v>
      </c>
      <c r="N224" s="1">
        <v>0</v>
      </c>
      <c r="O224" s="1">
        <v>0</v>
      </c>
      <c r="P224" s="1">
        <f t="shared" si="42"/>
        <v>0</v>
      </c>
      <c r="Q224" s="1">
        <v>0</v>
      </c>
      <c r="R224" s="1">
        <v>0</v>
      </c>
      <c r="S224" s="1">
        <v>0</v>
      </c>
      <c r="T224" s="1">
        <v>0</v>
      </c>
      <c r="U224" s="1">
        <f t="shared" si="43"/>
        <v>0</v>
      </c>
      <c r="V224" s="1">
        <v>61.24</v>
      </c>
      <c r="W224" s="3">
        <f t="shared" si="44"/>
        <v>61.24</v>
      </c>
      <c r="X224" s="1">
        <v>0</v>
      </c>
      <c r="Y224" s="63">
        <f t="shared" si="45"/>
        <v>61.24</v>
      </c>
    </row>
    <row r="225" spans="1:25" ht="12.75" hidden="1" outlineLevel="1">
      <c r="A225" s="1" t="s">
        <v>100</v>
      </c>
      <c r="C225" s="1" t="s">
        <v>101</v>
      </c>
      <c r="D225" s="2" t="s">
        <v>102</v>
      </c>
      <c r="E225" s="1">
        <v>2943073.03</v>
      </c>
      <c r="F225" s="1">
        <v>2056</v>
      </c>
      <c r="G225" s="1">
        <f t="shared" si="40"/>
        <v>2945129.03</v>
      </c>
      <c r="H225" s="1">
        <v>37203.97</v>
      </c>
      <c r="I225" s="1">
        <v>0</v>
      </c>
      <c r="J225" s="1">
        <v>0</v>
      </c>
      <c r="K225" s="1">
        <v>0</v>
      </c>
      <c r="L225" s="1">
        <f t="shared" si="41"/>
        <v>0</v>
      </c>
      <c r="M225" s="1">
        <v>0</v>
      </c>
      <c r="N225" s="1">
        <v>0</v>
      </c>
      <c r="O225" s="1">
        <v>1049662.11</v>
      </c>
      <c r="P225" s="1">
        <f t="shared" si="42"/>
        <v>1049662.11</v>
      </c>
      <c r="Q225" s="1">
        <v>0</v>
      </c>
      <c r="R225" s="1">
        <v>0</v>
      </c>
      <c r="S225" s="1">
        <v>0</v>
      </c>
      <c r="T225" s="1">
        <v>0</v>
      </c>
      <c r="U225" s="1">
        <f t="shared" si="43"/>
        <v>0</v>
      </c>
      <c r="V225" s="1">
        <v>0</v>
      </c>
      <c r="W225" s="3">
        <f t="shared" si="44"/>
        <v>4031995.1100000003</v>
      </c>
      <c r="X225" s="1">
        <v>2275000</v>
      </c>
      <c r="Y225" s="63">
        <f t="shared" si="45"/>
        <v>6306995.11</v>
      </c>
    </row>
    <row r="226" spans="1:25" ht="12.75" hidden="1" outlineLevel="1">
      <c r="A226" s="1" t="s">
        <v>103</v>
      </c>
      <c r="C226" s="1" t="s">
        <v>104</v>
      </c>
      <c r="D226" s="2" t="s">
        <v>105</v>
      </c>
      <c r="E226" s="1">
        <v>26709474.7</v>
      </c>
      <c r="F226" s="1">
        <v>0</v>
      </c>
      <c r="G226" s="1">
        <f t="shared" si="40"/>
        <v>26709474.7</v>
      </c>
      <c r="H226" s="1">
        <v>0</v>
      </c>
      <c r="I226" s="1">
        <v>0</v>
      </c>
      <c r="J226" s="1">
        <v>0</v>
      </c>
      <c r="K226" s="1">
        <v>0</v>
      </c>
      <c r="L226" s="1">
        <f t="shared" si="41"/>
        <v>0</v>
      </c>
      <c r="M226" s="1">
        <v>0</v>
      </c>
      <c r="N226" s="1">
        <v>0</v>
      </c>
      <c r="O226" s="1">
        <v>0</v>
      </c>
      <c r="P226" s="1">
        <f t="shared" si="42"/>
        <v>0</v>
      </c>
      <c r="Q226" s="1">
        <v>0</v>
      </c>
      <c r="R226" s="1">
        <v>0</v>
      </c>
      <c r="S226" s="1">
        <v>0</v>
      </c>
      <c r="T226" s="1">
        <v>0</v>
      </c>
      <c r="U226" s="1">
        <f t="shared" si="43"/>
        <v>0</v>
      </c>
      <c r="V226" s="1">
        <v>0</v>
      </c>
      <c r="W226" s="3">
        <f t="shared" si="44"/>
        <v>26709474.7</v>
      </c>
      <c r="X226" s="1">
        <v>0</v>
      </c>
      <c r="Y226" s="63">
        <f t="shared" si="45"/>
        <v>26709474.7</v>
      </c>
    </row>
    <row r="227" spans="1:25" ht="12.75" customHeight="1" collapsed="1">
      <c r="A227" s="59" t="s">
        <v>2478</v>
      </c>
      <c r="B227" s="58"/>
      <c r="C227" s="59" t="s">
        <v>2479</v>
      </c>
      <c r="D227" s="60"/>
      <c r="E227" s="61">
        <v>52477543.44000001</v>
      </c>
      <c r="F227" s="61">
        <v>9000079.020000001</v>
      </c>
      <c r="G227" s="64">
        <f t="shared" si="40"/>
        <v>61477622.460000016</v>
      </c>
      <c r="H227" s="64">
        <v>3383842.94</v>
      </c>
      <c r="I227" s="64">
        <v>8721.91</v>
      </c>
      <c r="J227" s="64">
        <v>0</v>
      </c>
      <c r="K227" s="64">
        <v>15805.54</v>
      </c>
      <c r="L227" s="64">
        <f t="shared" si="41"/>
        <v>24527.45</v>
      </c>
      <c r="M227" s="64">
        <v>0</v>
      </c>
      <c r="N227" s="64">
        <v>0</v>
      </c>
      <c r="O227" s="64">
        <v>1158281.06</v>
      </c>
      <c r="P227" s="64">
        <f t="shared" si="42"/>
        <v>1158281.06</v>
      </c>
      <c r="Q227" s="64">
        <v>21524708.130000003</v>
      </c>
      <c r="R227" s="64">
        <v>9073382.03</v>
      </c>
      <c r="S227" s="64">
        <v>0</v>
      </c>
      <c r="T227" s="64">
        <v>0</v>
      </c>
      <c r="U227" s="64">
        <f t="shared" si="43"/>
        <v>30598090.160000004</v>
      </c>
      <c r="V227" s="64">
        <v>17659819.279999997</v>
      </c>
      <c r="W227" s="65">
        <f t="shared" si="44"/>
        <v>114302183.35000002</v>
      </c>
      <c r="X227" s="64">
        <v>2275000</v>
      </c>
      <c r="Y227" s="66">
        <f t="shared" si="45"/>
        <v>116577183.35000002</v>
      </c>
    </row>
    <row r="228" spans="1:25" ht="12.75" hidden="1" outlineLevel="1">
      <c r="A228" s="1" t="s">
        <v>2480</v>
      </c>
      <c r="C228" s="1" t="s">
        <v>2481</v>
      </c>
      <c r="D228" s="2" t="s">
        <v>2482</v>
      </c>
      <c r="E228" s="1">
        <v>28821567.25</v>
      </c>
      <c r="F228" s="1">
        <v>77828.24</v>
      </c>
      <c r="G228" s="1">
        <f t="shared" si="40"/>
        <v>28899395.49</v>
      </c>
      <c r="H228" s="1">
        <v>928845.92</v>
      </c>
      <c r="I228" s="1">
        <v>0</v>
      </c>
      <c r="J228" s="1">
        <v>0</v>
      </c>
      <c r="K228" s="1">
        <v>0</v>
      </c>
      <c r="L228" s="1">
        <f t="shared" si="41"/>
        <v>0</v>
      </c>
      <c r="M228" s="1">
        <v>0</v>
      </c>
      <c r="N228" s="1">
        <v>0</v>
      </c>
      <c r="O228" s="1">
        <v>0</v>
      </c>
      <c r="P228" s="1">
        <f t="shared" si="42"/>
        <v>0</v>
      </c>
      <c r="Q228" s="1">
        <v>0</v>
      </c>
      <c r="R228" s="1">
        <v>0</v>
      </c>
      <c r="S228" s="1">
        <v>0</v>
      </c>
      <c r="T228" s="1">
        <v>0</v>
      </c>
      <c r="U228" s="1">
        <f t="shared" si="43"/>
        <v>0</v>
      </c>
      <c r="V228" s="1">
        <v>98311.03</v>
      </c>
      <c r="W228" s="3">
        <f t="shared" si="44"/>
        <v>29926552.44</v>
      </c>
      <c r="X228" s="1">
        <v>9879.59</v>
      </c>
      <c r="Y228" s="63">
        <f t="shared" si="45"/>
        <v>29936432.03</v>
      </c>
    </row>
    <row r="229" spans="1:25" ht="12.75" hidden="1" outlineLevel="1">
      <c r="A229" s="1" t="s">
        <v>2483</v>
      </c>
      <c r="C229" s="1" t="s">
        <v>2484</v>
      </c>
      <c r="D229" s="2" t="s">
        <v>2485</v>
      </c>
      <c r="E229" s="1">
        <v>-2616375.89</v>
      </c>
      <c r="F229" s="1">
        <v>10151856.44</v>
      </c>
      <c r="G229" s="1">
        <f t="shared" si="40"/>
        <v>7535480.549999999</v>
      </c>
      <c r="H229" s="1">
        <v>0</v>
      </c>
      <c r="I229" s="1">
        <v>0</v>
      </c>
      <c r="J229" s="1">
        <v>0</v>
      </c>
      <c r="K229" s="1">
        <v>0</v>
      </c>
      <c r="L229" s="1">
        <f t="shared" si="41"/>
        <v>0</v>
      </c>
      <c r="M229" s="1">
        <v>0</v>
      </c>
      <c r="N229" s="1">
        <v>0</v>
      </c>
      <c r="O229" s="1">
        <v>0</v>
      </c>
      <c r="P229" s="1">
        <f t="shared" si="42"/>
        <v>0</v>
      </c>
      <c r="Q229" s="1">
        <v>0</v>
      </c>
      <c r="R229" s="1">
        <v>0</v>
      </c>
      <c r="S229" s="1">
        <v>0</v>
      </c>
      <c r="T229" s="1">
        <v>0</v>
      </c>
      <c r="U229" s="1">
        <f t="shared" si="43"/>
        <v>0</v>
      </c>
      <c r="V229" s="1">
        <v>0</v>
      </c>
      <c r="W229" s="3">
        <f t="shared" si="44"/>
        <v>7535480.549999999</v>
      </c>
      <c r="X229" s="1">
        <v>0</v>
      </c>
      <c r="Y229" s="63">
        <f t="shared" si="45"/>
        <v>7535480.549999999</v>
      </c>
    </row>
    <row r="230" spans="1:25" ht="12.75" customHeight="1" collapsed="1">
      <c r="A230" s="59" t="s">
        <v>2486</v>
      </c>
      <c r="B230" s="58"/>
      <c r="C230" s="59" t="s">
        <v>2487</v>
      </c>
      <c r="D230" s="60"/>
      <c r="E230" s="61">
        <v>26205191.36</v>
      </c>
      <c r="F230" s="61">
        <v>10229684.68</v>
      </c>
      <c r="G230" s="67">
        <f t="shared" si="40"/>
        <v>36434876.04</v>
      </c>
      <c r="H230" s="67">
        <v>928845.92</v>
      </c>
      <c r="I230" s="67">
        <v>0</v>
      </c>
      <c r="J230" s="67">
        <v>0</v>
      </c>
      <c r="K230" s="67">
        <v>0</v>
      </c>
      <c r="L230" s="67">
        <f t="shared" si="41"/>
        <v>0</v>
      </c>
      <c r="M230" s="67">
        <v>0</v>
      </c>
      <c r="N230" s="67">
        <v>0</v>
      </c>
      <c r="O230" s="67">
        <v>0</v>
      </c>
      <c r="P230" s="67">
        <f t="shared" si="42"/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f t="shared" si="43"/>
        <v>0</v>
      </c>
      <c r="V230" s="67">
        <v>98311.03</v>
      </c>
      <c r="W230" s="68">
        <f t="shared" si="44"/>
        <v>37462032.99</v>
      </c>
      <c r="X230" s="67">
        <v>9879.59</v>
      </c>
      <c r="Y230" s="69">
        <f t="shared" si="45"/>
        <v>37471912.580000006</v>
      </c>
    </row>
    <row r="231" spans="1:25" ht="12.75" hidden="1" outlineLevel="1">
      <c r="A231" s="1" t="s">
        <v>2488</v>
      </c>
      <c r="C231" s="1" t="s">
        <v>2489</v>
      </c>
      <c r="D231" s="2" t="s">
        <v>2490</v>
      </c>
      <c r="E231" s="1">
        <v>41688441.879999995</v>
      </c>
      <c r="F231" s="1">
        <v>636153.46</v>
      </c>
      <c r="G231" s="1">
        <f t="shared" si="40"/>
        <v>42324595.339999996</v>
      </c>
      <c r="H231" s="1">
        <v>3533916.34</v>
      </c>
      <c r="I231" s="1">
        <v>0</v>
      </c>
      <c r="J231" s="1">
        <v>0</v>
      </c>
      <c r="K231" s="1">
        <v>0</v>
      </c>
      <c r="L231" s="1">
        <f t="shared" si="41"/>
        <v>0</v>
      </c>
      <c r="M231" s="1">
        <v>0</v>
      </c>
      <c r="N231" s="1">
        <v>0</v>
      </c>
      <c r="O231" s="1">
        <v>0</v>
      </c>
      <c r="P231" s="1">
        <f t="shared" si="42"/>
        <v>0</v>
      </c>
      <c r="Q231" s="1">
        <v>0</v>
      </c>
      <c r="R231" s="1">
        <v>0</v>
      </c>
      <c r="S231" s="1">
        <v>0</v>
      </c>
      <c r="T231" s="1">
        <v>0</v>
      </c>
      <c r="U231" s="1">
        <f t="shared" si="43"/>
        <v>0</v>
      </c>
      <c r="V231" s="1">
        <v>433121.21</v>
      </c>
      <c r="W231" s="3">
        <f t="shared" si="44"/>
        <v>46291632.88999999</v>
      </c>
      <c r="X231" s="1">
        <v>77660.81</v>
      </c>
      <c r="Y231" s="63">
        <f t="shared" si="45"/>
        <v>46369293.699999996</v>
      </c>
    </row>
    <row r="232" spans="1:25" ht="12.75" customHeight="1" collapsed="1">
      <c r="A232" s="59" t="s">
        <v>2491</v>
      </c>
      <c r="B232" s="58"/>
      <c r="C232" s="59" t="s">
        <v>2492</v>
      </c>
      <c r="D232" s="60"/>
      <c r="E232" s="61">
        <v>41688441.879999995</v>
      </c>
      <c r="F232" s="61">
        <v>636153.46</v>
      </c>
      <c r="G232" s="67">
        <f t="shared" si="40"/>
        <v>42324595.339999996</v>
      </c>
      <c r="H232" s="67">
        <v>3533916.34</v>
      </c>
      <c r="I232" s="67">
        <v>0</v>
      </c>
      <c r="J232" s="67">
        <v>0</v>
      </c>
      <c r="K232" s="67">
        <v>0</v>
      </c>
      <c r="L232" s="67">
        <f t="shared" si="41"/>
        <v>0</v>
      </c>
      <c r="M232" s="67">
        <v>0</v>
      </c>
      <c r="N232" s="67">
        <v>0</v>
      </c>
      <c r="O232" s="67">
        <v>0</v>
      </c>
      <c r="P232" s="67">
        <f t="shared" si="42"/>
        <v>0</v>
      </c>
      <c r="Q232" s="67">
        <v>0</v>
      </c>
      <c r="R232" s="67">
        <v>0</v>
      </c>
      <c r="S232" s="67">
        <v>0</v>
      </c>
      <c r="T232" s="67">
        <v>0</v>
      </c>
      <c r="U232" s="67">
        <f t="shared" si="43"/>
        <v>0</v>
      </c>
      <c r="V232" s="67">
        <v>433121.21</v>
      </c>
      <c r="W232" s="68">
        <f t="shared" si="44"/>
        <v>46291632.88999999</v>
      </c>
      <c r="X232" s="67">
        <v>77660.81</v>
      </c>
      <c r="Y232" s="69">
        <f t="shared" si="45"/>
        <v>46369293.699999996</v>
      </c>
    </row>
    <row r="233" spans="1:25" ht="12.75" hidden="1" outlineLevel="1">
      <c r="A233" s="1" t="s">
        <v>2493</v>
      </c>
      <c r="C233" s="1" t="s">
        <v>2494</v>
      </c>
      <c r="D233" s="2" t="s">
        <v>2495</v>
      </c>
      <c r="E233" s="1">
        <v>0</v>
      </c>
      <c r="F233" s="1">
        <v>0</v>
      </c>
      <c r="G233" s="1">
        <f t="shared" si="40"/>
        <v>0</v>
      </c>
      <c r="H233" s="1">
        <v>0</v>
      </c>
      <c r="I233" s="1">
        <v>0</v>
      </c>
      <c r="J233" s="1">
        <v>0</v>
      </c>
      <c r="K233" s="1">
        <v>0</v>
      </c>
      <c r="L233" s="1">
        <f t="shared" si="41"/>
        <v>0</v>
      </c>
      <c r="M233" s="1">
        <v>0</v>
      </c>
      <c r="N233" s="1">
        <v>0</v>
      </c>
      <c r="O233" s="1">
        <v>0</v>
      </c>
      <c r="P233" s="1">
        <f t="shared" si="42"/>
        <v>0</v>
      </c>
      <c r="Q233" s="1">
        <v>0</v>
      </c>
      <c r="R233" s="1">
        <v>0</v>
      </c>
      <c r="S233" s="1">
        <v>4807598.19</v>
      </c>
      <c r="T233" s="1">
        <v>0</v>
      </c>
      <c r="U233" s="1">
        <f t="shared" si="43"/>
        <v>4807598.19</v>
      </c>
      <c r="V233" s="1">
        <v>0</v>
      </c>
      <c r="W233" s="3">
        <f t="shared" si="44"/>
        <v>4807598.19</v>
      </c>
      <c r="X233" s="1">
        <v>0</v>
      </c>
      <c r="Y233" s="63">
        <f t="shared" si="45"/>
        <v>4807598.19</v>
      </c>
    </row>
    <row r="234" spans="1:25" ht="12.75" customHeight="1" collapsed="1">
      <c r="A234" s="59" t="s">
        <v>2496</v>
      </c>
      <c r="B234" s="58"/>
      <c r="C234" s="59" t="s">
        <v>2497</v>
      </c>
      <c r="D234" s="60"/>
      <c r="E234" s="61">
        <v>0</v>
      </c>
      <c r="F234" s="61">
        <v>0</v>
      </c>
      <c r="G234" s="67">
        <f t="shared" si="40"/>
        <v>0</v>
      </c>
      <c r="H234" s="67">
        <v>0</v>
      </c>
      <c r="I234" s="67">
        <v>0</v>
      </c>
      <c r="J234" s="67">
        <v>0</v>
      </c>
      <c r="K234" s="67">
        <v>0</v>
      </c>
      <c r="L234" s="67">
        <f t="shared" si="41"/>
        <v>0</v>
      </c>
      <c r="M234" s="67">
        <v>0</v>
      </c>
      <c r="N234" s="67">
        <v>0</v>
      </c>
      <c r="O234" s="67">
        <v>0</v>
      </c>
      <c r="P234" s="67">
        <f t="shared" si="42"/>
        <v>0</v>
      </c>
      <c r="Q234" s="67">
        <v>0</v>
      </c>
      <c r="R234" s="67">
        <v>0</v>
      </c>
      <c r="S234" s="67">
        <v>4807598.19</v>
      </c>
      <c r="T234" s="67">
        <v>0</v>
      </c>
      <c r="U234" s="67">
        <f t="shared" si="43"/>
        <v>4807598.19</v>
      </c>
      <c r="V234" s="67">
        <v>0</v>
      </c>
      <c r="W234" s="68">
        <f t="shared" si="44"/>
        <v>4807598.19</v>
      </c>
      <c r="X234" s="67">
        <v>0</v>
      </c>
      <c r="Y234" s="69">
        <f t="shared" si="45"/>
        <v>4807598.19</v>
      </c>
    </row>
    <row r="235" spans="1:25" ht="12.75" hidden="1" outlineLevel="1">
      <c r="A235" s="1" t="s">
        <v>2498</v>
      </c>
      <c r="C235" s="1" t="s">
        <v>2499</v>
      </c>
      <c r="D235" s="2" t="s">
        <v>2500</v>
      </c>
      <c r="E235" s="1">
        <v>86850005.4</v>
      </c>
      <c r="F235" s="1">
        <v>0</v>
      </c>
      <c r="G235" s="1">
        <f t="shared" si="40"/>
        <v>86850005.4</v>
      </c>
      <c r="H235" s="1">
        <v>0</v>
      </c>
      <c r="I235" s="1">
        <v>0</v>
      </c>
      <c r="J235" s="1">
        <v>0</v>
      </c>
      <c r="K235" s="1">
        <v>0</v>
      </c>
      <c r="L235" s="1">
        <f t="shared" si="41"/>
        <v>0</v>
      </c>
      <c r="M235" s="1">
        <v>0</v>
      </c>
      <c r="N235" s="1">
        <v>0</v>
      </c>
      <c r="O235" s="1">
        <v>0</v>
      </c>
      <c r="P235" s="1">
        <f t="shared" si="42"/>
        <v>0</v>
      </c>
      <c r="Q235" s="1">
        <v>0</v>
      </c>
      <c r="R235" s="1">
        <v>0</v>
      </c>
      <c r="S235" s="1">
        <v>0</v>
      </c>
      <c r="T235" s="1">
        <v>0</v>
      </c>
      <c r="U235" s="1">
        <f t="shared" si="43"/>
        <v>0</v>
      </c>
      <c r="V235" s="1">
        <v>0</v>
      </c>
      <c r="W235" s="3">
        <f t="shared" si="44"/>
        <v>86850005.4</v>
      </c>
      <c r="X235" s="1">
        <v>0</v>
      </c>
      <c r="Y235" s="63">
        <f t="shared" si="45"/>
        <v>86850005.4</v>
      </c>
    </row>
    <row r="236" spans="1:25" ht="12.75" customHeight="1" collapsed="1">
      <c r="A236" s="59" t="s">
        <v>2501</v>
      </c>
      <c r="B236" s="58"/>
      <c r="C236" s="59" t="s">
        <v>2502</v>
      </c>
      <c r="D236" s="60"/>
      <c r="E236" s="61">
        <v>86850005.4</v>
      </c>
      <c r="F236" s="61">
        <v>0</v>
      </c>
      <c r="G236" s="67">
        <f t="shared" si="40"/>
        <v>86850005.4</v>
      </c>
      <c r="H236" s="67">
        <v>0</v>
      </c>
      <c r="I236" s="67">
        <v>0</v>
      </c>
      <c r="J236" s="67">
        <v>0</v>
      </c>
      <c r="K236" s="67">
        <v>0</v>
      </c>
      <c r="L236" s="67">
        <f t="shared" si="41"/>
        <v>0</v>
      </c>
      <c r="M236" s="67">
        <v>0</v>
      </c>
      <c r="N236" s="67">
        <v>0</v>
      </c>
      <c r="O236" s="67">
        <v>0</v>
      </c>
      <c r="P236" s="67">
        <f t="shared" si="42"/>
        <v>0</v>
      </c>
      <c r="Q236" s="67">
        <v>0</v>
      </c>
      <c r="R236" s="67">
        <v>0</v>
      </c>
      <c r="S236" s="67">
        <v>0</v>
      </c>
      <c r="T236" s="67">
        <v>0</v>
      </c>
      <c r="U236" s="67">
        <f t="shared" si="43"/>
        <v>0</v>
      </c>
      <c r="V236" s="67">
        <v>0</v>
      </c>
      <c r="W236" s="68">
        <f t="shared" si="44"/>
        <v>86850005.4</v>
      </c>
      <c r="X236" s="67">
        <v>0</v>
      </c>
      <c r="Y236" s="69">
        <f t="shared" si="45"/>
        <v>86850005.4</v>
      </c>
    </row>
    <row r="237" spans="1:25" ht="12.75" hidden="1" outlineLevel="1">
      <c r="A237" s="1" t="s">
        <v>2503</v>
      </c>
      <c r="C237" s="1" t="s">
        <v>2504</v>
      </c>
      <c r="D237" s="2" t="s">
        <v>2505</v>
      </c>
      <c r="E237" s="1">
        <v>18792970.729999997</v>
      </c>
      <c r="F237" s="1">
        <v>-17.5</v>
      </c>
      <c r="G237" s="1">
        <f t="shared" si="40"/>
        <v>18792953.229999997</v>
      </c>
      <c r="H237" s="1">
        <v>0</v>
      </c>
      <c r="I237" s="1">
        <v>0</v>
      </c>
      <c r="J237" s="1">
        <v>0</v>
      </c>
      <c r="K237" s="1">
        <v>0</v>
      </c>
      <c r="L237" s="1">
        <f t="shared" si="41"/>
        <v>0</v>
      </c>
      <c r="M237" s="1">
        <v>0</v>
      </c>
      <c r="N237" s="1">
        <v>0</v>
      </c>
      <c r="O237" s="1">
        <v>0</v>
      </c>
      <c r="P237" s="1">
        <f t="shared" si="42"/>
        <v>0</v>
      </c>
      <c r="Q237" s="1">
        <v>0</v>
      </c>
      <c r="R237" s="1">
        <v>0</v>
      </c>
      <c r="S237" s="1">
        <v>0</v>
      </c>
      <c r="T237" s="1">
        <v>0</v>
      </c>
      <c r="U237" s="1">
        <f t="shared" si="43"/>
        <v>0</v>
      </c>
      <c r="V237" s="1">
        <v>129996.11</v>
      </c>
      <c r="W237" s="3">
        <f t="shared" si="44"/>
        <v>18922949.339999996</v>
      </c>
      <c r="X237" s="1">
        <v>0</v>
      </c>
      <c r="Y237" s="63">
        <f t="shared" si="45"/>
        <v>18922949.339999996</v>
      </c>
    </row>
    <row r="238" spans="1:25" ht="12.75" hidden="1" outlineLevel="1">
      <c r="A238" s="1" t="s">
        <v>2506</v>
      </c>
      <c r="C238" s="1" t="s">
        <v>2507</v>
      </c>
      <c r="D238" s="2" t="s">
        <v>2508</v>
      </c>
      <c r="E238" s="1">
        <v>167401.08</v>
      </c>
      <c r="F238" s="1">
        <v>0</v>
      </c>
      <c r="G238" s="1">
        <f t="shared" si="40"/>
        <v>167401.08</v>
      </c>
      <c r="H238" s="1">
        <v>0</v>
      </c>
      <c r="I238" s="1">
        <v>0</v>
      </c>
      <c r="J238" s="1">
        <v>0</v>
      </c>
      <c r="K238" s="1">
        <v>0</v>
      </c>
      <c r="L238" s="1">
        <f t="shared" si="41"/>
        <v>0</v>
      </c>
      <c r="M238" s="1">
        <v>0</v>
      </c>
      <c r="N238" s="1">
        <v>0</v>
      </c>
      <c r="O238" s="1">
        <v>0</v>
      </c>
      <c r="P238" s="1">
        <f t="shared" si="42"/>
        <v>0</v>
      </c>
      <c r="Q238" s="1">
        <v>0</v>
      </c>
      <c r="R238" s="1">
        <v>0</v>
      </c>
      <c r="S238" s="1">
        <v>0</v>
      </c>
      <c r="T238" s="1">
        <v>0</v>
      </c>
      <c r="U238" s="1">
        <f t="shared" si="43"/>
        <v>0</v>
      </c>
      <c r="V238" s="1">
        <v>0</v>
      </c>
      <c r="W238" s="3">
        <f t="shared" si="44"/>
        <v>167401.08</v>
      </c>
      <c r="X238" s="1">
        <v>0</v>
      </c>
      <c r="Y238" s="63">
        <f t="shared" si="45"/>
        <v>167401.08</v>
      </c>
    </row>
    <row r="239" spans="1:25" ht="12.75" hidden="1" outlineLevel="1">
      <c r="A239" s="1" t="s">
        <v>2509</v>
      </c>
      <c r="C239" s="1" t="s">
        <v>2510</v>
      </c>
      <c r="D239" s="2" t="s">
        <v>2511</v>
      </c>
      <c r="E239" s="1">
        <v>11559888.36</v>
      </c>
      <c r="F239" s="1">
        <v>2143377.55</v>
      </c>
      <c r="G239" s="1">
        <f t="shared" si="40"/>
        <v>13703265.91</v>
      </c>
      <c r="H239" s="1">
        <v>225463.26</v>
      </c>
      <c r="I239" s="1">
        <v>0</v>
      </c>
      <c r="J239" s="1">
        <v>0</v>
      </c>
      <c r="K239" s="1">
        <v>0</v>
      </c>
      <c r="L239" s="1">
        <f t="shared" si="41"/>
        <v>0</v>
      </c>
      <c r="M239" s="1">
        <v>0</v>
      </c>
      <c r="N239" s="1">
        <v>0</v>
      </c>
      <c r="O239" s="1">
        <v>0</v>
      </c>
      <c r="P239" s="1">
        <f t="shared" si="42"/>
        <v>0</v>
      </c>
      <c r="Q239" s="1">
        <v>1451584.4</v>
      </c>
      <c r="R239" s="1">
        <v>0</v>
      </c>
      <c r="S239" s="1">
        <v>0</v>
      </c>
      <c r="T239" s="1">
        <v>0</v>
      </c>
      <c r="U239" s="1">
        <f t="shared" si="43"/>
        <v>1451584.4</v>
      </c>
      <c r="V239" s="1">
        <v>11901</v>
      </c>
      <c r="W239" s="3">
        <f t="shared" si="44"/>
        <v>15392214.57</v>
      </c>
      <c r="X239" s="1">
        <v>0</v>
      </c>
      <c r="Y239" s="63">
        <f t="shared" si="45"/>
        <v>15392214.57</v>
      </c>
    </row>
    <row r="240" spans="1:25" ht="12.75" hidden="1" outlineLevel="1">
      <c r="A240" s="1" t="s">
        <v>2512</v>
      </c>
      <c r="C240" s="1" t="s">
        <v>2513</v>
      </c>
      <c r="D240" s="2" t="s">
        <v>2514</v>
      </c>
      <c r="E240" s="1">
        <v>0</v>
      </c>
      <c r="F240" s="1">
        <v>0</v>
      </c>
      <c r="G240" s="1">
        <f t="shared" si="40"/>
        <v>0</v>
      </c>
      <c r="H240" s="1">
        <v>26241033.84</v>
      </c>
      <c r="I240" s="1">
        <v>0</v>
      </c>
      <c r="J240" s="1">
        <v>0</v>
      </c>
      <c r="K240" s="1">
        <v>0</v>
      </c>
      <c r="L240" s="1">
        <f t="shared" si="41"/>
        <v>0</v>
      </c>
      <c r="M240" s="1">
        <v>0</v>
      </c>
      <c r="N240" s="1">
        <v>0</v>
      </c>
      <c r="O240" s="1">
        <v>0</v>
      </c>
      <c r="P240" s="1">
        <f t="shared" si="42"/>
        <v>0</v>
      </c>
      <c r="Q240" s="1">
        <v>0</v>
      </c>
      <c r="R240" s="1">
        <v>0</v>
      </c>
      <c r="S240" s="1">
        <v>0</v>
      </c>
      <c r="T240" s="1">
        <v>0</v>
      </c>
      <c r="U240" s="1">
        <f t="shared" si="43"/>
        <v>0</v>
      </c>
      <c r="V240" s="1">
        <v>0</v>
      </c>
      <c r="W240" s="3">
        <f t="shared" si="44"/>
        <v>26241033.84</v>
      </c>
      <c r="X240" s="1">
        <v>0</v>
      </c>
      <c r="Y240" s="63">
        <f t="shared" si="45"/>
        <v>26241033.84</v>
      </c>
    </row>
    <row r="241" spans="1:25" ht="12.75" hidden="1" outlineLevel="1">
      <c r="A241" s="1" t="s">
        <v>2515</v>
      </c>
      <c r="C241" s="1" t="s">
        <v>2516</v>
      </c>
      <c r="D241" s="2" t="s">
        <v>2517</v>
      </c>
      <c r="E241" s="1">
        <v>870</v>
      </c>
      <c r="F241" s="1">
        <v>0</v>
      </c>
      <c r="G241" s="1">
        <f t="shared" si="40"/>
        <v>870</v>
      </c>
      <c r="H241" s="1">
        <v>0</v>
      </c>
      <c r="I241" s="1">
        <v>0</v>
      </c>
      <c r="J241" s="1">
        <v>0</v>
      </c>
      <c r="K241" s="1">
        <v>0</v>
      </c>
      <c r="L241" s="1">
        <f t="shared" si="41"/>
        <v>0</v>
      </c>
      <c r="M241" s="1">
        <v>0</v>
      </c>
      <c r="N241" s="1">
        <v>0</v>
      </c>
      <c r="O241" s="1">
        <v>0</v>
      </c>
      <c r="P241" s="1">
        <f t="shared" si="42"/>
        <v>0</v>
      </c>
      <c r="Q241" s="1">
        <v>0</v>
      </c>
      <c r="R241" s="1">
        <v>0</v>
      </c>
      <c r="S241" s="1">
        <v>0</v>
      </c>
      <c r="T241" s="1">
        <v>0</v>
      </c>
      <c r="U241" s="1">
        <f t="shared" si="43"/>
        <v>0</v>
      </c>
      <c r="V241" s="1">
        <v>89410.17</v>
      </c>
      <c r="W241" s="3">
        <f t="shared" si="44"/>
        <v>90280.17</v>
      </c>
      <c r="X241" s="1">
        <v>0</v>
      </c>
      <c r="Y241" s="63">
        <f t="shared" si="45"/>
        <v>90280.17</v>
      </c>
    </row>
    <row r="242" spans="1:25" ht="12.75" customHeight="1" collapsed="1">
      <c r="A242" s="59" t="s">
        <v>2518</v>
      </c>
      <c r="B242" s="58"/>
      <c r="C242" s="59" t="s">
        <v>2519</v>
      </c>
      <c r="D242" s="60"/>
      <c r="E242" s="61">
        <v>30521130.169999994</v>
      </c>
      <c r="F242" s="61">
        <v>2143360.05</v>
      </c>
      <c r="G242" s="67">
        <f t="shared" si="40"/>
        <v>32664490.219999995</v>
      </c>
      <c r="H242" s="67">
        <v>26466497.1</v>
      </c>
      <c r="I242" s="67">
        <v>0</v>
      </c>
      <c r="J242" s="67">
        <v>0</v>
      </c>
      <c r="K242" s="67">
        <v>0</v>
      </c>
      <c r="L242" s="67">
        <f t="shared" si="41"/>
        <v>0</v>
      </c>
      <c r="M242" s="67">
        <v>0</v>
      </c>
      <c r="N242" s="67">
        <v>0</v>
      </c>
      <c r="O242" s="67">
        <v>0</v>
      </c>
      <c r="P242" s="67">
        <f t="shared" si="42"/>
        <v>0</v>
      </c>
      <c r="Q242" s="67">
        <v>1451584.4</v>
      </c>
      <c r="R242" s="67">
        <v>0</v>
      </c>
      <c r="S242" s="67">
        <v>0</v>
      </c>
      <c r="T242" s="67">
        <v>0</v>
      </c>
      <c r="U242" s="67">
        <f t="shared" si="43"/>
        <v>1451584.4</v>
      </c>
      <c r="V242" s="67">
        <v>231307.28</v>
      </c>
      <c r="W242" s="68">
        <f t="shared" si="44"/>
        <v>60813878.99999999</v>
      </c>
      <c r="X242" s="67">
        <v>0</v>
      </c>
      <c r="Y242" s="69">
        <f t="shared" si="45"/>
        <v>60813878.99999999</v>
      </c>
    </row>
    <row r="243" spans="1:25" ht="12.75" hidden="1" outlineLevel="1">
      <c r="A243" s="1" t="s">
        <v>2520</v>
      </c>
      <c r="C243" s="1" t="s">
        <v>2521</v>
      </c>
      <c r="D243" s="2" t="s">
        <v>2522</v>
      </c>
      <c r="E243" s="1">
        <v>-580.54</v>
      </c>
      <c r="F243" s="1">
        <v>0</v>
      </c>
      <c r="G243" s="1">
        <f t="shared" si="40"/>
        <v>-580.54</v>
      </c>
      <c r="H243" s="1">
        <v>0</v>
      </c>
      <c r="I243" s="1">
        <v>0</v>
      </c>
      <c r="J243" s="1">
        <v>0</v>
      </c>
      <c r="K243" s="1">
        <v>0</v>
      </c>
      <c r="L243" s="1">
        <f t="shared" si="41"/>
        <v>0</v>
      </c>
      <c r="M243" s="1">
        <v>0</v>
      </c>
      <c r="N243" s="1">
        <v>0</v>
      </c>
      <c r="O243" s="1">
        <v>0</v>
      </c>
      <c r="P243" s="1">
        <f t="shared" si="42"/>
        <v>0</v>
      </c>
      <c r="Q243" s="1">
        <v>0</v>
      </c>
      <c r="R243" s="1">
        <v>0</v>
      </c>
      <c r="S243" s="1">
        <v>0</v>
      </c>
      <c r="T243" s="1">
        <v>0</v>
      </c>
      <c r="U243" s="1">
        <f t="shared" si="43"/>
        <v>0</v>
      </c>
      <c r="V243" s="1">
        <v>19736633.72</v>
      </c>
      <c r="W243" s="3">
        <f t="shared" si="44"/>
        <v>19736053.18</v>
      </c>
      <c r="X243" s="1">
        <v>0</v>
      </c>
      <c r="Y243" s="63">
        <f t="shared" si="45"/>
        <v>19736053.18</v>
      </c>
    </row>
    <row r="244" spans="1:25" ht="12.75" hidden="1" outlineLevel="1">
      <c r="A244" s="1" t="s">
        <v>2523</v>
      </c>
      <c r="C244" s="1" t="s">
        <v>2524</v>
      </c>
      <c r="D244" s="2" t="s">
        <v>2525</v>
      </c>
      <c r="E244" s="1">
        <v>0</v>
      </c>
      <c r="F244" s="1">
        <v>0</v>
      </c>
      <c r="G244" s="1">
        <f t="shared" si="40"/>
        <v>0</v>
      </c>
      <c r="H244" s="1">
        <v>0</v>
      </c>
      <c r="I244" s="1">
        <v>0</v>
      </c>
      <c r="J244" s="1">
        <v>0</v>
      </c>
      <c r="K244" s="1">
        <v>0</v>
      </c>
      <c r="L244" s="1">
        <f t="shared" si="41"/>
        <v>0</v>
      </c>
      <c r="M244" s="1">
        <v>0</v>
      </c>
      <c r="N244" s="1">
        <v>0</v>
      </c>
      <c r="O244" s="1">
        <v>0</v>
      </c>
      <c r="P244" s="1">
        <f t="shared" si="42"/>
        <v>0</v>
      </c>
      <c r="Q244" s="1">
        <v>0</v>
      </c>
      <c r="R244" s="1">
        <v>0</v>
      </c>
      <c r="S244" s="1">
        <v>0</v>
      </c>
      <c r="T244" s="1">
        <v>0</v>
      </c>
      <c r="U244" s="1">
        <f t="shared" si="43"/>
        <v>0</v>
      </c>
      <c r="V244" s="1">
        <v>6450969.53</v>
      </c>
      <c r="W244" s="3">
        <f t="shared" si="44"/>
        <v>6450969.53</v>
      </c>
      <c r="X244" s="1">
        <v>0</v>
      </c>
      <c r="Y244" s="63">
        <f t="shared" si="45"/>
        <v>6450969.53</v>
      </c>
    </row>
    <row r="245" spans="1:25" ht="12.75" hidden="1" outlineLevel="1">
      <c r="A245" s="1" t="s">
        <v>2526</v>
      </c>
      <c r="C245" s="1" t="s">
        <v>2527</v>
      </c>
      <c r="D245" s="2" t="s">
        <v>2528</v>
      </c>
      <c r="E245" s="1">
        <v>438.58</v>
      </c>
      <c r="F245" s="1">
        <v>0</v>
      </c>
      <c r="G245" s="1">
        <f t="shared" si="40"/>
        <v>438.58</v>
      </c>
      <c r="H245" s="1">
        <v>0</v>
      </c>
      <c r="I245" s="1">
        <v>0</v>
      </c>
      <c r="J245" s="1">
        <v>0</v>
      </c>
      <c r="K245" s="1">
        <v>0</v>
      </c>
      <c r="L245" s="1">
        <f t="shared" si="41"/>
        <v>0</v>
      </c>
      <c r="M245" s="1">
        <v>0</v>
      </c>
      <c r="N245" s="1">
        <v>0</v>
      </c>
      <c r="O245" s="1">
        <v>0</v>
      </c>
      <c r="P245" s="1">
        <f t="shared" si="42"/>
        <v>0</v>
      </c>
      <c r="Q245" s="1">
        <v>0</v>
      </c>
      <c r="R245" s="1">
        <v>0</v>
      </c>
      <c r="S245" s="1">
        <v>0</v>
      </c>
      <c r="T245" s="1">
        <v>0</v>
      </c>
      <c r="U245" s="1">
        <f t="shared" si="43"/>
        <v>0</v>
      </c>
      <c r="V245" s="1">
        <v>-25767118.45</v>
      </c>
      <c r="W245" s="3">
        <f t="shared" si="44"/>
        <v>-25766679.87</v>
      </c>
      <c r="X245" s="1">
        <v>0</v>
      </c>
      <c r="Y245" s="63">
        <f t="shared" si="45"/>
        <v>-25766679.87</v>
      </c>
    </row>
    <row r="246" spans="1:25" ht="12.75" hidden="1" outlineLevel="1">
      <c r="A246" s="1" t="s">
        <v>2529</v>
      </c>
      <c r="C246" s="1" t="s">
        <v>2530</v>
      </c>
      <c r="D246" s="2" t="s">
        <v>2531</v>
      </c>
      <c r="E246" s="1">
        <v>0</v>
      </c>
      <c r="F246" s="1">
        <v>0</v>
      </c>
      <c r="G246" s="1">
        <f t="shared" si="40"/>
        <v>0</v>
      </c>
      <c r="H246" s="1">
        <v>0</v>
      </c>
      <c r="I246" s="1">
        <v>0</v>
      </c>
      <c r="J246" s="1">
        <v>0</v>
      </c>
      <c r="K246" s="1">
        <v>0</v>
      </c>
      <c r="L246" s="1">
        <f t="shared" si="41"/>
        <v>0</v>
      </c>
      <c r="M246" s="1">
        <v>0</v>
      </c>
      <c r="N246" s="1">
        <v>0</v>
      </c>
      <c r="O246" s="1">
        <v>0</v>
      </c>
      <c r="P246" s="1">
        <f t="shared" si="42"/>
        <v>0</v>
      </c>
      <c r="Q246" s="1">
        <v>0</v>
      </c>
      <c r="R246" s="1">
        <v>0</v>
      </c>
      <c r="S246" s="1">
        <v>0</v>
      </c>
      <c r="T246" s="1">
        <v>0</v>
      </c>
      <c r="U246" s="1">
        <f t="shared" si="43"/>
        <v>0</v>
      </c>
      <c r="V246" s="1">
        <v>5379423.8</v>
      </c>
      <c r="W246" s="3">
        <f t="shared" si="44"/>
        <v>5379423.8</v>
      </c>
      <c r="X246" s="1">
        <v>0</v>
      </c>
      <c r="Y246" s="63">
        <f t="shared" si="45"/>
        <v>5379423.8</v>
      </c>
    </row>
    <row r="247" spans="1:25" ht="12.75" hidden="1" outlineLevel="1">
      <c r="A247" s="1" t="s">
        <v>2532</v>
      </c>
      <c r="C247" s="1" t="s">
        <v>2533</v>
      </c>
      <c r="D247" s="2" t="s">
        <v>2534</v>
      </c>
      <c r="E247" s="1">
        <v>0</v>
      </c>
      <c r="F247" s="1">
        <v>0</v>
      </c>
      <c r="G247" s="1">
        <f t="shared" si="40"/>
        <v>0</v>
      </c>
      <c r="H247" s="1">
        <v>0</v>
      </c>
      <c r="I247" s="1">
        <v>0</v>
      </c>
      <c r="J247" s="1">
        <v>0</v>
      </c>
      <c r="K247" s="1">
        <v>0</v>
      </c>
      <c r="L247" s="1">
        <f t="shared" si="41"/>
        <v>0</v>
      </c>
      <c r="M247" s="1">
        <v>0</v>
      </c>
      <c r="N247" s="1">
        <v>0</v>
      </c>
      <c r="O247" s="1">
        <v>0</v>
      </c>
      <c r="P247" s="1">
        <f t="shared" si="42"/>
        <v>0</v>
      </c>
      <c r="Q247" s="1">
        <v>0</v>
      </c>
      <c r="R247" s="1">
        <v>0</v>
      </c>
      <c r="S247" s="1">
        <v>0</v>
      </c>
      <c r="T247" s="1">
        <v>0</v>
      </c>
      <c r="U247" s="1">
        <f t="shared" si="43"/>
        <v>0</v>
      </c>
      <c r="V247" s="1">
        <v>27911.44</v>
      </c>
      <c r="W247" s="3">
        <f t="shared" si="44"/>
        <v>27911.44</v>
      </c>
      <c r="X247" s="1">
        <v>0</v>
      </c>
      <c r="Y247" s="63">
        <f t="shared" si="45"/>
        <v>27911.44</v>
      </c>
    </row>
    <row r="248" spans="1:25" ht="12.75" customHeight="1" collapsed="1">
      <c r="A248" s="59" t="s">
        <v>2535</v>
      </c>
      <c r="B248" s="58"/>
      <c r="C248" s="59" t="s">
        <v>2536</v>
      </c>
      <c r="D248" s="60"/>
      <c r="E248" s="61">
        <v>-141.96</v>
      </c>
      <c r="F248" s="61">
        <v>0</v>
      </c>
      <c r="G248" s="67">
        <f t="shared" si="40"/>
        <v>-141.96</v>
      </c>
      <c r="H248" s="67">
        <v>0</v>
      </c>
      <c r="I248" s="67">
        <v>0</v>
      </c>
      <c r="J248" s="67">
        <v>0</v>
      </c>
      <c r="K248" s="67">
        <v>0</v>
      </c>
      <c r="L248" s="67">
        <f t="shared" si="41"/>
        <v>0</v>
      </c>
      <c r="M248" s="67">
        <v>0</v>
      </c>
      <c r="N248" s="67">
        <v>0</v>
      </c>
      <c r="O248" s="67">
        <v>0</v>
      </c>
      <c r="P248" s="67">
        <f t="shared" si="42"/>
        <v>0</v>
      </c>
      <c r="Q248" s="67">
        <v>0</v>
      </c>
      <c r="R248" s="67">
        <v>0</v>
      </c>
      <c r="S248" s="67">
        <v>0</v>
      </c>
      <c r="T248" s="67">
        <v>0</v>
      </c>
      <c r="U248" s="67">
        <f t="shared" si="43"/>
        <v>0</v>
      </c>
      <c r="V248" s="67">
        <v>5827820.040000001</v>
      </c>
      <c r="W248" s="68">
        <f t="shared" si="44"/>
        <v>5827678.080000001</v>
      </c>
      <c r="X248" s="67">
        <v>0</v>
      </c>
      <c r="Y248" s="69">
        <f t="shared" si="45"/>
        <v>5827678.080000001</v>
      </c>
    </row>
    <row r="249" spans="1:25" ht="12.75" customHeight="1">
      <c r="A249" s="59" t="s">
        <v>1864</v>
      </c>
      <c r="B249" s="58"/>
      <c r="C249" s="59" t="s">
        <v>2537</v>
      </c>
      <c r="D249" s="60"/>
      <c r="E249" s="61">
        <v>0</v>
      </c>
      <c r="F249" s="61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67">
        <v>0</v>
      </c>
      <c r="M249" s="67">
        <v>0</v>
      </c>
      <c r="N249" s="67">
        <v>0</v>
      </c>
      <c r="O249" s="67">
        <v>0</v>
      </c>
      <c r="P249" s="67">
        <f t="shared" si="42"/>
        <v>0</v>
      </c>
      <c r="Q249" s="67">
        <v>0</v>
      </c>
      <c r="R249" s="67">
        <v>0</v>
      </c>
      <c r="S249" s="67">
        <v>0</v>
      </c>
      <c r="T249" s="67">
        <v>0</v>
      </c>
      <c r="U249" s="67">
        <v>0</v>
      </c>
      <c r="V249" s="67">
        <f>V211-V227-V230-V232-V234-V236-V242-V248-V253-V255-V257-V260</f>
        <v>62012514.710000195</v>
      </c>
      <c r="W249" s="68">
        <f t="shared" si="44"/>
        <v>62012514.710000195</v>
      </c>
      <c r="X249" s="67">
        <v>0</v>
      </c>
      <c r="Y249" s="69">
        <f t="shared" si="45"/>
        <v>62012514.710000195</v>
      </c>
    </row>
    <row r="250" spans="1:25" ht="12.75" hidden="1" outlineLevel="1">
      <c r="A250" s="1" t="s">
        <v>2538</v>
      </c>
      <c r="C250" s="1" t="s">
        <v>2539</v>
      </c>
      <c r="D250" s="2" t="s">
        <v>2540</v>
      </c>
      <c r="E250" s="1">
        <v>0</v>
      </c>
      <c r="F250" s="1">
        <v>0</v>
      </c>
      <c r="G250" s="1">
        <f aca="true" t="shared" si="46" ref="G250:G260">E250+F250</f>
        <v>0</v>
      </c>
      <c r="H250" s="1">
        <v>0</v>
      </c>
      <c r="I250" s="1">
        <v>0</v>
      </c>
      <c r="J250" s="1">
        <v>0</v>
      </c>
      <c r="K250" s="1">
        <v>0</v>
      </c>
      <c r="L250" s="1">
        <f aca="true" t="shared" si="47" ref="L250:L260">I250+J250+K250</f>
        <v>0</v>
      </c>
      <c r="M250" s="1">
        <v>0</v>
      </c>
      <c r="N250" s="1">
        <v>19582459.08</v>
      </c>
      <c r="O250" s="1">
        <v>0</v>
      </c>
      <c r="P250" s="1">
        <f t="shared" si="42"/>
        <v>19582459.08</v>
      </c>
      <c r="Q250" s="1">
        <v>0</v>
      </c>
      <c r="R250" s="1">
        <v>0</v>
      </c>
      <c r="S250" s="1">
        <v>0</v>
      </c>
      <c r="T250" s="1">
        <v>0</v>
      </c>
      <c r="U250" s="1">
        <f aca="true" t="shared" si="48" ref="U250:U260">Q250+R250+S250+T250</f>
        <v>0</v>
      </c>
      <c r="V250" s="1">
        <v>0</v>
      </c>
      <c r="W250" s="3">
        <f t="shared" si="44"/>
        <v>19582459.08</v>
      </c>
      <c r="X250" s="1">
        <v>94398880.51</v>
      </c>
      <c r="Y250" s="63">
        <f t="shared" si="45"/>
        <v>113981339.59</v>
      </c>
    </row>
    <row r="251" spans="1:25" ht="12.75" customHeight="1" collapsed="1">
      <c r="A251" s="59" t="s">
        <v>2541</v>
      </c>
      <c r="B251" s="58"/>
      <c r="C251" s="59" t="s">
        <v>2542</v>
      </c>
      <c r="D251" s="60"/>
      <c r="E251" s="61">
        <v>0</v>
      </c>
      <c r="F251" s="61">
        <v>0</v>
      </c>
      <c r="G251" s="67">
        <f t="shared" si="46"/>
        <v>0</v>
      </c>
      <c r="H251" s="67">
        <v>0</v>
      </c>
      <c r="I251" s="67">
        <v>0</v>
      </c>
      <c r="J251" s="67">
        <v>0</v>
      </c>
      <c r="K251" s="67">
        <v>0</v>
      </c>
      <c r="L251" s="67">
        <f t="shared" si="47"/>
        <v>0</v>
      </c>
      <c r="M251" s="67">
        <v>0</v>
      </c>
      <c r="N251" s="67">
        <v>19582459.08</v>
      </c>
      <c r="O251" s="67">
        <v>0</v>
      </c>
      <c r="P251" s="67">
        <f t="shared" si="42"/>
        <v>19582459.08</v>
      </c>
      <c r="Q251" s="67">
        <v>0</v>
      </c>
      <c r="R251" s="67">
        <v>0</v>
      </c>
      <c r="S251" s="67">
        <v>0</v>
      </c>
      <c r="T251" s="67">
        <v>0</v>
      </c>
      <c r="U251" s="67">
        <f t="shared" si="48"/>
        <v>0</v>
      </c>
      <c r="V251" s="67">
        <v>0</v>
      </c>
      <c r="W251" s="68">
        <f t="shared" si="44"/>
        <v>19582459.08</v>
      </c>
      <c r="X251" s="67">
        <v>94398880.51</v>
      </c>
      <c r="Y251" s="69">
        <f t="shared" si="45"/>
        <v>113981339.59</v>
      </c>
    </row>
    <row r="252" spans="1:25" ht="12.75" hidden="1" outlineLevel="1">
      <c r="A252" s="1" t="s">
        <v>2543</v>
      </c>
      <c r="C252" s="1" t="s">
        <v>2544</v>
      </c>
      <c r="D252" s="2" t="s">
        <v>2545</v>
      </c>
      <c r="E252" s="1">
        <v>0</v>
      </c>
      <c r="F252" s="1">
        <v>0</v>
      </c>
      <c r="G252" s="1">
        <f t="shared" si="46"/>
        <v>0</v>
      </c>
      <c r="H252" s="1">
        <v>0</v>
      </c>
      <c r="I252" s="1">
        <v>0</v>
      </c>
      <c r="J252" s="1">
        <v>0</v>
      </c>
      <c r="K252" s="1">
        <v>0</v>
      </c>
      <c r="L252" s="1">
        <f t="shared" si="47"/>
        <v>0</v>
      </c>
      <c r="M252" s="1">
        <v>0</v>
      </c>
      <c r="N252" s="1">
        <v>100617692.73</v>
      </c>
      <c r="O252" s="1">
        <v>0</v>
      </c>
      <c r="P252" s="1">
        <f t="shared" si="42"/>
        <v>100617692.73</v>
      </c>
      <c r="Q252" s="1">
        <v>0</v>
      </c>
      <c r="R252" s="1">
        <v>0</v>
      </c>
      <c r="S252" s="1">
        <v>0</v>
      </c>
      <c r="T252" s="1">
        <v>0</v>
      </c>
      <c r="U252" s="1">
        <f t="shared" si="48"/>
        <v>0</v>
      </c>
      <c r="V252" s="1">
        <v>0</v>
      </c>
      <c r="W252" s="3">
        <f t="shared" si="44"/>
        <v>100617692.73</v>
      </c>
      <c r="X252" s="1">
        <v>271216716.27</v>
      </c>
      <c r="Y252" s="63">
        <f t="shared" si="45"/>
        <v>371834409</v>
      </c>
    </row>
    <row r="253" spans="1:25" ht="12.75" customHeight="1" collapsed="1">
      <c r="A253" s="59" t="s">
        <v>2546</v>
      </c>
      <c r="B253" s="58"/>
      <c r="C253" s="59" t="s">
        <v>2547</v>
      </c>
      <c r="D253" s="60"/>
      <c r="E253" s="61">
        <v>0</v>
      </c>
      <c r="F253" s="61">
        <v>0</v>
      </c>
      <c r="G253" s="67">
        <f t="shared" si="46"/>
        <v>0</v>
      </c>
      <c r="H253" s="67">
        <v>0</v>
      </c>
      <c r="I253" s="67">
        <v>0</v>
      </c>
      <c r="J253" s="67">
        <v>0</v>
      </c>
      <c r="K253" s="67">
        <v>0</v>
      </c>
      <c r="L253" s="67">
        <f t="shared" si="47"/>
        <v>0</v>
      </c>
      <c r="M253" s="67">
        <v>0</v>
      </c>
      <c r="N253" s="67">
        <v>100617692.73</v>
      </c>
      <c r="O253" s="67">
        <v>0</v>
      </c>
      <c r="P253" s="67">
        <f t="shared" si="42"/>
        <v>100617692.73</v>
      </c>
      <c r="Q253" s="67">
        <v>0</v>
      </c>
      <c r="R253" s="67">
        <v>0</v>
      </c>
      <c r="S253" s="67">
        <v>0</v>
      </c>
      <c r="T253" s="67">
        <v>0</v>
      </c>
      <c r="U253" s="67">
        <f t="shared" si="48"/>
        <v>0</v>
      </c>
      <c r="V253" s="67">
        <v>0</v>
      </c>
      <c r="W253" s="68">
        <f t="shared" si="44"/>
        <v>100617692.73</v>
      </c>
      <c r="X253" s="67">
        <v>271216716.27</v>
      </c>
      <c r="Y253" s="69">
        <f t="shared" si="45"/>
        <v>371834409</v>
      </c>
    </row>
    <row r="254" spans="1:25" ht="12.75" hidden="1" outlineLevel="1">
      <c r="A254" s="1" t="s">
        <v>2548</v>
      </c>
      <c r="C254" s="1" t="s">
        <v>2549</v>
      </c>
      <c r="D254" s="2" t="s">
        <v>2550</v>
      </c>
      <c r="E254" s="1">
        <v>0</v>
      </c>
      <c r="F254" s="1">
        <v>0</v>
      </c>
      <c r="G254" s="1">
        <f t="shared" si="46"/>
        <v>0</v>
      </c>
      <c r="H254" s="1">
        <v>0</v>
      </c>
      <c r="I254" s="1">
        <v>0</v>
      </c>
      <c r="J254" s="1">
        <v>0</v>
      </c>
      <c r="K254" s="1">
        <v>0</v>
      </c>
      <c r="L254" s="1">
        <f t="shared" si="47"/>
        <v>0</v>
      </c>
      <c r="M254" s="1">
        <v>0</v>
      </c>
      <c r="N254" s="1">
        <v>0</v>
      </c>
      <c r="O254" s="1">
        <v>0</v>
      </c>
      <c r="P254" s="1">
        <f t="shared" si="42"/>
        <v>0</v>
      </c>
      <c r="Q254" s="1">
        <v>0</v>
      </c>
      <c r="R254" s="1">
        <v>0</v>
      </c>
      <c r="S254" s="1">
        <v>0</v>
      </c>
      <c r="T254" s="1">
        <v>425220.36</v>
      </c>
      <c r="U254" s="1">
        <f t="shared" si="48"/>
        <v>425220.36</v>
      </c>
      <c r="V254" s="1">
        <v>0</v>
      </c>
      <c r="W254" s="3">
        <f t="shared" si="44"/>
        <v>425220.36</v>
      </c>
      <c r="X254" s="1">
        <v>0</v>
      </c>
      <c r="Y254" s="63">
        <f t="shared" si="45"/>
        <v>425220.36</v>
      </c>
    </row>
    <row r="255" spans="1:25" ht="12.75" customHeight="1" collapsed="1">
      <c r="A255" s="59" t="s">
        <v>2551</v>
      </c>
      <c r="B255" s="58"/>
      <c r="C255" s="59" t="s">
        <v>2552</v>
      </c>
      <c r="D255" s="60"/>
      <c r="E255" s="61">
        <v>0</v>
      </c>
      <c r="F255" s="61">
        <v>0</v>
      </c>
      <c r="G255" s="67">
        <f t="shared" si="46"/>
        <v>0</v>
      </c>
      <c r="H255" s="67">
        <v>0</v>
      </c>
      <c r="I255" s="67">
        <v>0</v>
      </c>
      <c r="J255" s="67">
        <v>0</v>
      </c>
      <c r="K255" s="67">
        <v>0</v>
      </c>
      <c r="L255" s="67">
        <f t="shared" si="47"/>
        <v>0</v>
      </c>
      <c r="M255" s="67">
        <v>0</v>
      </c>
      <c r="N255" s="67">
        <v>0</v>
      </c>
      <c r="O255" s="67">
        <v>0</v>
      </c>
      <c r="P255" s="67">
        <f t="shared" si="42"/>
        <v>0</v>
      </c>
      <c r="Q255" s="67">
        <v>0</v>
      </c>
      <c r="R255" s="67">
        <v>0</v>
      </c>
      <c r="S255" s="67">
        <v>0</v>
      </c>
      <c r="T255" s="67">
        <v>425220.36</v>
      </c>
      <c r="U255" s="67">
        <f t="shared" si="48"/>
        <v>425220.36</v>
      </c>
      <c r="V255" s="67">
        <v>0</v>
      </c>
      <c r="W255" s="68">
        <f t="shared" si="44"/>
        <v>425220.36</v>
      </c>
      <c r="X255" s="67">
        <v>0</v>
      </c>
      <c r="Y255" s="69">
        <f t="shared" si="45"/>
        <v>425220.36</v>
      </c>
    </row>
    <row r="256" spans="1:25" ht="12.75" hidden="1" outlineLevel="1">
      <c r="A256" s="1" t="s">
        <v>2553</v>
      </c>
      <c r="C256" s="1" t="s">
        <v>2554</v>
      </c>
      <c r="D256" s="2" t="s">
        <v>2555</v>
      </c>
      <c r="E256" s="1">
        <v>0</v>
      </c>
      <c r="F256" s="1">
        <v>0</v>
      </c>
      <c r="G256" s="1">
        <f t="shared" si="46"/>
        <v>0</v>
      </c>
      <c r="H256" s="1">
        <v>0</v>
      </c>
      <c r="I256" s="1">
        <v>0</v>
      </c>
      <c r="J256" s="1">
        <v>0</v>
      </c>
      <c r="K256" s="1">
        <v>0</v>
      </c>
      <c r="L256" s="1">
        <f t="shared" si="47"/>
        <v>0</v>
      </c>
      <c r="M256" s="1">
        <v>0</v>
      </c>
      <c r="N256" s="1">
        <v>0</v>
      </c>
      <c r="O256" s="1">
        <v>0</v>
      </c>
      <c r="P256" s="1">
        <f t="shared" si="42"/>
        <v>0</v>
      </c>
      <c r="Q256" s="1">
        <v>0</v>
      </c>
      <c r="R256" s="1">
        <v>0</v>
      </c>
      <c r="S256" s="1">
        <v>0</v>
      </c>
      <c r="T256" s="1">
        <v>14760000.04</v>
      </c>
      <c r="U256" s="1">
        <f t="shared" si="48"/>
        <v>14760000.04</v>
      </c>
      <c r="V256" s="1">
        <v>0</v>
      </c>
      <c r="W256" s="3">
        <f t="shared" si="44"/>
        <v>14760000.04</v>
      </c>
      <c r="X256" s="1">
        <v>0</v>
      </c>
      <c r="Y256" s="63">
        <f t="shared" si="45"/>
        <v>14760000.04</v>
      </c>
    </row>
    <row r="257" spans="1:25" ht="12.75" customHeight="1" collapsed="1">
      <c r="A257" s="59" t="s">
        <v>2556</v>
      </c>
      <c r="B257" s="58"/>
      <c r="C257" s="59" t="s">
        <v>2557</v>
      </c>
      <c r="D257" s="60"/>
      <c r="E257" s="61">
        <v>0</v>
      </c>
      <c r="F257" s="61">
        <v>0</v>
      </c>
      <c r="G257" s="67">
        <f t="shared" si="46"/>
        <v>0</v>
      </c>
      <c r="H257" s="67">
        <v>0</v>
      </c>
      <c r="I257" s="67">
        <v>0</v>
      </c>
      <c r="J257" s="67">
        <v>0</v>
      </c>
      <c r="K257" s="67">
        <v>0</v>
      </c>
      <c r="L257" s="67">
        <f t="shared" si="47"/>
        <v>0</v>
      </c>
      <c r="M257" s="67">
        <v>0</v>
      </c>
      <c r="N257" s="67">
        <v>0</v>
      </c>
      <c r="O257" s="67">
        <v>0</v>
      </c>
      <c r="P257" s="67">
        <f t="shared" si="42"/>
        <v>0</v>
      </c>
      <c r="Q257" s="67">
        <v>0</v>
      </c>
      <c r="R257" s="67">
        <v>0</v>
      </c>
      <c r="S257" s="67">
        <v>0</v>
      </c>
      <c r="T257" s="67">
        <v>14760000.04</v>
      </c>
      <c r="U257" s="67">
        <f t="shared" si="48"/>
        <v>14760000.04</v>
      </c>
      <c r="V257" s="67">
        <v>0</v>
      </c>
      <c r="W257" s="68">
        <f t="shared" si="44"/>
        <v>14760000.04</v>
      </c>
      <c r="X257" s="67">
        <v>0</v>
      </c>
      <c r="Y257" s="69">
        <f t="shared" si="45"/>
        <v>14760000.04</v>
      </c>
    </row>
    <row r="258" spans="1:25" ht="12.75" hidden="1" outlineLevel="1">
      <c r="A258" s="1" t="s">
        <v>2558</v>
      </c>
      <c r="C258" s="1" t="s">
        <v>2559</v>
      </c>
      <c r="D258" s="2" t="s">
        <v>2560</v>
      </c>
      <c r="E258" s="1">
        <v>37147132.63</v>
      </c>
      <c r="F258" s="1">
        <v>0</v>
      </c>
      <c r="G258" s="1">
        <f t="shared" si="46"/>
        <v>37147132.63</v>
      </c>
      <c r="H258" s="1">
        <v>0</v>
      </c>
      <c r="I258" s="1">
        <v>0</v>
      </c>
      <c r="J258" s="1">
        <v>0</v>
      </c>
      <c r="K258" s="1">
        <v>0</v>
      </c>
      <c r="L258" s="1">
        <f t="shared" si="47"/>
        <v>0</v>
      </c>
      <c r="M258" s="1">
        <v>0</v>
      </c>
      <c r="N258" s="1">
        <v>0</v>
      </c>
      <c r="O258" s="1">
        <v>0</v>
      </c>
      <c r="P258" s="1">
        <f t="shared" si="42"/>
        <v>0</v>
      </c>
      <c r="Q258" s="1">
        <v>0</v>
      </c>
      <c r="R258" s="1">
        <v>0</v>
      </c>
      <c r="S258" s="1">
        <v>0</v>
      </c>
      <c r="T258" s="1">
        <v>0</v>
      </c>
      <c r="U258" s="1">
        <f t="shared" si="48"/>
        <v>0</v>
      </c>
      <c r="V258" s="1">
        <v>0</v>
      </c>
      <c r="W258" s="3">
        <f t="shared" si="44"/>
        <v>37147132.63</v>
      </c>
      <c r="X258" s="1">
        <v>0</v>
      </c>
      <c r="Y258" s="63">
        <f t="shared" si="45"/>
        <v>37147132.63</v>
      </c>
    </row>
    <row r="259" spans="1:25" ht="12.75" hidden="1" outlineLevel="1">
      <c r="A259" s="1" t="s">
        <v>211</v>
      </c>
      <c r="C259" s="1" t="s">
        <v>212</v>
      </c>
      <c r="D259" s="2" t="s">
        <v>213</v>
      </c>
      <c r="E259" s="1">
        <v>0</v>
      </c>
      <c r="F259" s="1">
        <v>0</v>
      </c>
      <c r="G259" s="1">
        <f t="shared" si="46"/>
        <v>0</v>
      </c>
      <c r="H259" s="1">
        <v>0</v>
      </c>
      <c r="I259" s="1">
        <v>0</v>
      </c>
      <c r="J259" s="1">
        <v>0</v>
      </c>
      <c r="K259" s="1">
        <v>0</v>
      </c>
      <c r="L259" s="1">
        <f t="shared" si="47"/>
        <v>0</v>
      </c>
      <c r="M259" s="1">
        <v>55000000</v>
      </c>
      <c r="N259" s="1">
        <v>0</v>
      </c>
      <c r="O259" s="1">
        <v>0</v>
      </c>
      <c r="P259" s="1">
        <f t="shared" si="42"/>
        <v>55000000</v>
      </c>
      <c r="Q259" s="1">
        <v>0</v>
      </c>
      <c r="R259" s="1">
        <v>0</v>
      </c>
      <c r="S259" s="1">
        <v>0</v>
      </c>
      <c r="T259" s="1">
        <v>0</v>
      </c>
      <c r="U259" s="1">
        <f t="shared" si="48"/>
        <v>0</v>
      </c>
      <c r="V259" s="1">
        <v>0</v>
      </c>
      <c r="W259" s="3">
        <f t="shared" si="44"/>
        <v>55000000</v>
      </c>
      <c r="X259" s="1">
        <v>0</v>
      </c>
      <c r="Y259" s="63">
        <f t="shared" si="45"/>
        <v>55000000</v>
      </c>
    </row>
    <row r="260" spans="1:25" ht="12.75" customHeight="1" collapsed="1">
      <c r="A260" s="59" t="s">
        <v>214</v>
      </c>
      <c r="B260" s="58"/>
      <c r="C260" s="59" t="s">
        <v>215</v>
      </c>
      <c r="D260" s="60"/>
      <c r="E260" s="61">
        <v>37147132.63</v>
      </c>
      <c r="F260" s="61">
        <v>0</v>
      </c>
      <c r="G260" s="67">
        <f t="shared" si="46"/>
        <v>37147132.63</v>
      </c>
      <c r="H260" s="67">
        <v>0</v>
      </c>
      <c r="I260" s="67">
        <v>0</v>
      </c>
      <c r="J260" s="67">
        <v>0</v>
      </c>
      <c r="K260" s="67">
        <v>0</v>
      </c>
      <c r="L260" s="67">
        <f t="shared" si="47"/>
        <v>0</v>
      </c>
      <c r="M260" s="67">
        <v>55000000</v>
      </c>
      <c r="N260" s="67">
        <v>0</v>
      </c>
      <c r="O260" s="67">
        <v>0</v>
      </c>
      <c r="P260" s="67">
        <f t="shared" si="42"/>
        <v>55000000</v>
      </c>
      <c r="Q260" s="67">
        <v>0</v>
      </c>
      <c r="R260" s="67">
        <v>0</v>
      </c>
      <c r="S260" s="67">
        <v>0</v>
      </c>
      <c r="T260" s="67">
        <v>0</v>
      </c>
      <c r="U260" s="67">
        <f t="shared" si="48"/>
        <v>0</v>
      </c>
      <c r="V260" s="67">
        <v>0</v>
      </c>
      <c r="W260" s="68">
        <f t="shared" si="44"/>
        <v>92147132.63</v>
      </c>
      <c r="X260" s="67">
        <v>0</v>
      </c>
      <c r="Y260" s="69">
        <f t="shared" si="45"/>
        <v>92147132.63</v>
      </c>
    </row>
    <row r="261" spans="1:25" ht="12.75" customHeight="1">
      <c r="A261" s="2"/>
      <c r="B261" s="58"/>
      <c r="C261" s="59"/>
      <c r="D261" s="60"/>
      <c r="E261" s="61"/>
      <c r="F261" s="61"/>
      <c r="G261" s="67"/>
      <c r="H261" s="67"/>
      <c r="I261" s="67"/>
      <c r="J261" s="67"/>
      <c r="K261" s="67"/>
      <c r="L261" s="67"/>
      <c r="M261" s="67"/>
      <c r="N261" s="67"/>
      <c r="O261" s="67"/>
      <c r="P261" s="70"/>
      <c r="Q261" s="67"/>
      <c r="R261" s="67"/>
      <c r="S261" s="67"/>
      <c r="T261" s="67"/>
      <c r="U261" s="67"/>
      <c r="V261" s="67"/>
      <c r="W261" s="68"/>
      <c r="X261" s="67"/>
      <c r="Y261" s="69"/>
    </row>
    <row r="262" spans="1:25" s="71" customFormat="1" ht="12.75" customHeight="1">
      <c r="A262" s="44"/>
      <c r="B262" s="55" t="s">
        <v>216</v>
      </c>
      <c r="C262" s="56"/>
      <c r="D262" s="57"/>
      <c r="E262" s="36">
        <f aca="true" t="shared" si="49" ref="E262:Y262">E227+E230+E232+E234+E248+E236+E242+E249+E253+E255+E257+E260+E251</f>
        <v>274889302.92</v>
      </c>
      <c r="F262" s="36">
        <f t="shared" si="49"/>
        <v>22009277.210000005</v>
      </c>
      <c r="G262" s="70">
        <f t="shared" si="49"/>
        <v>296898580.13</v>
      </c>
      <c r="H262" s="70">
        <f t="shared" si="49"/>
        <v>34313102.300000004</v>
      </c>
      <c r="I262" s="70">
        <f t="shared" si="49"/>
        <v>8721.91</v>
      </c>
      <c r="J262" s="70">
        <f t="shared" si="49"/>
        <v>0</v>
      </c>
      <c r="K262" s="70">
        <f t="shared" si="49"/>
        <v>15805.54</v>
      </c>
      <c r="L262" s="70">
        <f t="shared" si="49"/>
        <v>24527.45</v>
      </c>
      <c r="M262" s="70">
        <f t="shared" si="49"/>
        <v>55000000</v>
      </c>
      <c r="N262" s="70">
        <f t="shared" si="49"/>
        <v>120200151.81</v>
      </c>
      <c r="O262" s="70">
        <f t="shared" si="49"/>
        <v>1158281.06</v>
      </c>
      <c r="P262" s="70">
        <f t="shared" si="49"/>
        <v>176358432.87</v>
      </c>
      <c r="Q262" s="70">
        <f t="shared" si="49"/>
        <v>22976292.53</v>
      </c>
      <c r="R262" s="70">
        <f t="shared" si="49"/>
        <v>9073382.03</v>
      </c>
      <c r="S262" s="70">
        <f t="shared" si="49"/>
        <v>4807598.19</v>
      </c>
      <c r="T262" s="70">
        <f t="shared" si="49"/>
        <v>15185220.399999999</v>
      </c>
      <c r="U262" s="70">
        <f t="shared" si="49"/>
        <v>52042493.15</v>
      </c>
      <c r="V262" s="70">
        <f t="shared" si="49"/>
        <v>86262893.55000019</v>
      </c>
      <c r="W262" s="70">
        <f t="shared" si="49"/>
        <v>645900029.4500004</v>
      </c>
      <c r="X262" s="70">
        <f t="shared" si="49"/>
        <v>367978137.17999995</v>
      </c>
      <c r="Y262" s="70">
        <f t="shared" si="49"/>
        <v>1013878166.6300002</v>
      </c>
    </row>
    <row r="263" spans="1:25" ht="12.75" customHeight="1">
      <c r="A263" s="2"/>
      <c r="B263" s="58"/>
      <c r="C263" s="59"/>
      <c r="D263" s="60"/>
      <c r="E263" s="61"/>
      <c r="F263" s="61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8"/>
      <c r="X263" s="67"/>
      <c r="Y263" s="69"/>
    </row>
    <row r="264" spans="1:25" ht="12.75" customHeight="1">
      <c r="A264" s="44"/>
      <c r="B264" s="55" t="s">
        <v>217</v>
      </c>
      <c r="C264" s="56"/>
      <c r="D264" s="57"/>
      <c r="E264" s="36"/>
      <c r="F264" s="36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2"/>
      <c r="X264" s="70"/>
      <c r="Y264" s="69"/>
    </row>
    <row r="265" spans="1:25" ht="12.75" hidden="1" outlineLevel="1">
      <c r="A265" s="1" t="s">
        <v>218</v>
      </c>
      <c r="C265" s="1" t="s">
        <v>219</v>
      </c>
      <c r="D265" s="2" t="s">
        <v>220</v>
      </c>
      <c r="E265" s="1">
        <v>2459503</v>
      </c>
      <c r="F265" s="1">
        <v>0</v>
      </c>
      <c r="G265" s="1">
        <f aca="true" t="shared" si="50" ref="G265:G272">E265+F265</f>
        <v>2459503</v>
      </c>
      <c r="H265" s="1">
        <v>0</v>
      </c>
      <c r="I265" s="1">
        <v>0</v>
      </c>
      <c r="J265" s="1">
        <v>0</v>
      </c>
      <c r="K265" s="1">
        <v>0</v>
      </c>
      <c r="L265" s="1">
        <f aca="true" t="shared" si="51" ref="L265:L272">I265+J265+K265</f>
        <v>0</v>
      </c>
      <c r="M265" s="1">
        <v>0</v>
      </c>
      <c r="N265" s="1">
        <v>0</v>
      </c>
      <c r="O265" s="1">
        <v>0</v>
      </c>
      <c r="P265" s="1">
        <f aca="true" t="shared" si="52" ref="P265:P272">M265+N265+O265</f>
        <v>0</v>
      </c>
      <c r="Q265" s="1">
        <v>0</v>
      </c>
      <c r="R265" s="1">
        <v>0</v>
      </c>
      <c r="S265" s="1">
        <v>0</v>
      </c>
      <c r="T265" s="1">
        <v>0</v>
      </c>
      <c r="U265" s="1">
        <f aca="true" t="shared" si="53" ref="U265:U272">Q265+R265+S265+T265</f>
        <v>0</v>
      </c>
      <c r="V265" s="1">
        <v>0</v>
      </c>
      <c r="W265" s="3">
        <f aca="true" t="shared" si="54" ref="W265:W272">G265+H265+L265+P265+U265+V265</f>
        <v>2459503</v>
      </c>
      <c r="X265" s="1">
        <v>0</v>
      </c>
      <c r="Y265" s="63">
        <f aca="true" t="shared" si="55" ref="Y265:Y272">W265+X265</f>
        <v>2459503</v>
      </c>
    </row>
    <row r="266" spans="1:25" ht="12.75" customHeight="1" collapsed="1">
      <c r="A266" s="1" t="s">
        <v>221</v>
      </c>
      <c r="B266" s="58"/>
      <c r="C266" s="59" t="s">
        <v>222</v>
      </c>
      <c r="D266" s="60"/>
      <c r="E266" s="61">
        <v>2459503</v>
      </c>
      <c r="F266" s="61">
        <v>0</v>
      </c>
      <c r="G266" s="67">
        <f t="shared" si="50"/>
        <v>2459503</v>
      </c>
      <c r="H266" s="67">
        <v>0</v>
      </c>
      <c r="I266" s="67">
        <v>0</v>
      </c>
      <c r="J266" s="67">
        <v>0</v>
      </c>
      <c r="K266" s="67">
        <v>0</v>
      </c>
      <c r="L266" s="67">
        <f t="shared" si="51"/>
        <v>0</v>
      </c>
      <c r="M266" s="67">
        <v>0</v>
      </c>
      <c r="N266" s="67">
        <v>0</v>
      </c>
      <c r="O266" s="67">
        <v>0</v>
      </c>
      <c r="P266" s="67">
        <f t="shared" si="52"/>
        <v>0</v>
      </c>
      <c r="Q266" s="67">
        <v>0</v>
      </c>
      <c r="R266" s="67">
        <v>0</v>
      </c>
      <c r="S266" s="67">
        <v>0</v>
      </c>
      <c r="T266" s="67">
        <v>0</v>
      </c>
      <c r="U266" s="67">
        <f t="shared" si="53"/>
        <v>0</v>
      </c>
      <c r="V266" s="67">
        <v>0</v>
      </c>
      <c r="W266" s="68">
        <f t="shared" si="54"/>
        <v>2459503</v>
      </c>
      <c r="X266" s="67">
        <v>0</v>
      </c>
      <c r="Y266" s="69">
        <f t="shared" si="55"/>
        <v>2459503</v>
      </c>
    </row>
    <row r="267" spans="1:25" ht="12.75" hidden="1" outlineLevel="1">
      <c r="A267" s="1" t="s">
        <v>223</v>
      </c>
      <c r="C267" s="1" t="s">
        <v>224</v>
      </c>
      <c r="D267" s="2" t="s">
        <v>225</v>
      </c>
      <c r="E267" s="1">
        <v>0</v>
      </c>
      <c r="F267" s="1">
        <v>0</v>
      </c>
      <c r="G267" s="1">
        <f t="shared" si="50"/>
        <v>0</v>
      </c>
      <c r="H267" s="1">
        <v>0</v>
      </c>
      <c r="I267" s="1">
        <v>0</v>
      </c>
      <c r="J267" s="1">
        <v>0</v>
      </c>
      <c r="K267" s="1">
        <v>0</v>
      </c>
      <c r="L267" s="1">
        <f t="shared" si="51"/>
        <v>0</v>
      </c>
      <c r="M267" s="1">
        <v>0</v>
      </c>
      <c r="N267" s="1">
        <v>0</v>
      </c>
      <c r="O267" s="1">
        <v>0</v>
      </c>
      <c r="P267" s="1">
        <f t="shared" si="52"/>
        <v>0</v>
      </c>
      <c r="Q267" s="1">
        <v>0</v>
      </c>
      <c r="R267" s="1">
        <v>0</v>
      </c>
      <c r="S267" s="1">
        <v>0</v>
      </c>
      <c r="T267" s="1">
        <v>9353754.27</v>
      </c>
      <c r="U267" s="1">
        <f t="shared" si="53"/>
        <v>9353754.27</v>
      </c>
      <c r="V267" s="1">
        <v>0</v>
      </c>
      <c r="W267" s="3">
        <f t="shared" si="54"/>
        <v>9353754.27</v>
      </c>
      <c r="X267" s="1">
        <v>0</v>
      </c>
      <c r="Y267" s="63">
        <f t="shared" si="55"/>
        <v>9353754.27</v>
      </c>
    </row>
    <row r="268" spans="1:25" ht="12.75" customHeight="1" collapsed="1">
      <c r="A268" s="59" t="s">
        <v>226</v>
      </c>
      <c r="B268" s="58"/>
      <c r="C268" s="59" t="s">
        <v>227</v>
      </c>
      <c r="D268" s="60"/>
      <c r="E268" s="61">
        <v>0</v>
      </c>
      <c r="F268" s="61">
        <v>0</v>
      </c>
      <c r="G268" s="67">
        <f t="shared" si="50"/>
        <v>0</v>
      </c>
      <c r="H268" s="67">
        <v>0</v>
      </c>
      <c r="I268" s="67">
        <v>0</v>
      </c>
      <c r="J268" s="67">
        <v>0</v>
      </c>
      <c r="K268" s="67">
        <v>0</v>
      </c>
      <c r="L268" s="67">
        <f t="shared" si="51"/>
        <v>0</v>
      </c>
      <c r="M268" s="67">
        <v>0</v>
      </c>
      <c r="N268" s="67">
        <v>0</v>
      </c>
      <c r="O268" s="67">
        <v>0</v>
      </c>
      <c r="P268" s="67">
        <f t="shared" si="52"/>
        <v>0</v>
      </c>
      <c r="Q268" s="67">
        <v>0</v>
      </c>
      <c r="R268" s="67">
        <v>0</v>
      </c>
      <c r="S268" s="67">
        <v>0</v>
      </c>
      <c r="T268" s="67">
        <v>9353754.27</v>
      </c>
      <c r="U268" s="67">
        <f t="shared" si="53"/>
        <v>9353754.27</v>
      </c>
      <c r="V268" s="67">
        <v>0</v>
      </c>
      <c r="W268" s="68">
        <f t="shared" si="54"/>
        <v>9353754.27</v>
      </c>
      <c r="X268" s="67">
        <v>0</v>
      </c>
      <c r="Y268" s="69">
        <f t="shared" si="55"/>
        <v>9353754.27</v>
      </c>
    </row>
    <row r="269" spans="1:25" ht="12.75" hidden="1" outlineLevel="1">
      <c r="A269" s="1" t="s">
        <v>228</v>
      </c>
      <c r="C269" s="1" t="s">
        <v>229</v>
      </c>
      <c r="D269" s="2" t="s">
        <v>230</v>
      </c>
      <c r="E269" s="1">
        <v>0</v>
      </c>
      <c r="F269" s="1">
        <v>0</v>
      </c>
      <c r="G269" s="1">
        <f t="shared" si="50"/>
        <v>0</v>
      </c>
      <c r="H269" s="1">
        <v>0</v>
      </c>
      <c r="I269" s="1">
        <v>0</v>
      </c>
      <c r="J269" s="1">
        <v>0</v>
      </c>
      <c r="K269" s="1">
        <v>0</v>
      </c>
      <c r="L269" s="1">
        <f t="shared" si="51"/>
        <v>0</v>
      </c>
      <c r="M269" s="1">
        <v>0</v>
      </c>
      <c r="N269" s="1">
        <v>0</v>
      </c>
      <c r="O269" s="1">
        <v>0</v>
      </c>
      <c r="P269" s="1">
        <f t="shared" si="52"/>
        <v>0</v>
      </c>
      <c r="Q269" s="1">
        <v>0</v>
      </c>
      <c r="R269" s="1">
        <v>0</v>
      </c>
      <c r="S269" s="1">
        <v>17814180.98</v>
      </c>
      <c r="T269" s="1">
        <v>0</v>
      </c>
      <c r="U269" s="1">
        <f t="shared" si="53"/>
        <v>17814180.98</v>
      </c>
      <c r="V269" s="1">
        <v>0</v>
      </c>
      <c r="W269" s="3">
        <f t="shared" si="54"/>
        <v>17814180.98</v>
      </c>
      <c r="X269" s="1">
        <v>0</v>
      </c>
      <c r="Y269" s="63">
        <f t="shared" si="55"/>
        <v>17814180.98</v>
      </c>
    </row>
    <row r="270" spans="1:25" ht="12.75" hidden="1" outlineLevel="1">
      <c r="A270" s="1" t="s">
        <v>231</v>
      </c>
      <c r="C270" s="1" t="s">
        <v>232</v>
      </c>
      <c r="D270" s="2" t="s">
        <v>233</v>
      </c>
      <c r="E270" s="1">
        <v>0</v>
      </c>
      <c r="F270" s="1">
        <v>0</v>
      </c>
      <c r="G270" s="1">
        <f t="shared" si="50"/>
        <v>0</v>
      </c>
      <c r="H270" s="1">
        <v>0</v>
      </c>
      <c r="I270" s="1">
        <v>0</v>
      </c>
      <c r="J270" s="1">
        <v>0</v>
      </c>
      <c r="K270" s="1">
        <v>0</v>
      </c>
      <c r="L270" s="1">
        <f t="shared" si="51"/>
        <v>0</v>
      </c>
      <c r="M270" s="1">
        <v>0</v>
      </c>
      <c r="N270" s="1">
        <v>0</v>
      </c>
      <c r="O270" s="1">
        <v>0</v>
      </c>
      <c r="P270" s="1">
        <f t="shared" si="52"/>
        <v>0</v>
      </c>
      <c r="Q270" s="1">
        <v>0</v>
      </c>
      <c r="R270" s="1">
        <v>0</v>
      </c>
      <c r="S270" s="1">
        <v>-10945556.99</v>
      </c>
      <c r="T270" s="1">
        <v>0</v>
      </c>
      <c r="U270" s="1">
        <f t="shared" si="53"/>
        <v>-10945556.99</v>
      </c>
      <c r="V270" s="1">
        <v>0</v>
      </c>
      <c r="W270" s="3">
        <f t="shared" si="54"/>
        <v>-10945556.99</v>
      </c>
      <c r="X270" s="1">
        <v>0</v>
      </c>
      <c r="Y270" s="63">
        <f t="shared" si="55"/>
        <v>-10945556.99</v>
      </c>
    </row>
    <row r="271" spans="1:25" ht="12.75" hidden="1" outlineLevel="1">
      <c r="A271" s="1" t="s">
        <v>234</v>
      </c>
      <c r="C271" s="1" t="s">
        <v>235</v>
      </c>
      <c r="D271" s="2" t="s">
        <v>236</v>
      </c>
      <c r="E271" s="1">
        <v>0</v>
      </c>
      <c r="F271" s="1">
        <v>0</v>
      </c>
      <c r="G271" s="1">
        <f t="shared" si="50"/>
        <v>0</v>
      </c>
      <c r="H271" s="1">
        <v>0</v>
      </c>
      <c r="I271" s="1">
        <v>0</v>
      </c>
      <c r="J271" s="1">
        <v>0</v>
      </c>
      <c r="K271" s="1">
        <v>0</v>
      </c>
      <c r="L271" s="1">
        <f t="shared" si="51"/>
        <v>0</v>
      </c>
      <c r="M271" s="1">
        <v>0</v>
      </c>
      <c r="N271" s="1">
        <v>0</v>
      </c>
      <c r="O271" s="1">
        <v>0</v>
      </c>
      <c r="P271" s="1">
        <f t="shared" si="52"/>
        <v>0</v>
      </c>
      <c r="Q271" s="1">
        <v>0</v>
      </c>
      <c r="R271" s="1">
        <v>11257895</v>
      </c>
      <c r="S271" s="1">
        <v>-4647850.39</v>
      </c>
      <c r="T271" s="1">
        <v>639214955.35</v>
      </c>
      <c r="U271" s="1">
        <f t="shared" si="53"/>
        <v>645824999.96</v>
      </c>
      <c r="V271" s="1">
        <v>0</v>
      </c>
      <c r="W271" s="3">
        <f t="shared" si="54"/>
        <v>645824999.96</v>
      </c>
      <c r="X271" s="1">
        <v>0</v>
      </c>
      <c r="Y271" s="63">
        <f t="shared" si="55"/>
        <v>645824999.96</v>
      </c>
    </row>
    <row r="272" spans="1:25" ht="12.75" customHeight="1" collapsed="1">
      <c r="A272" s="59" t="s">
        <v>237</v>
      </c>
      <c r="B272" s="58"/>
      <c r="C272" s="59" t="s">
        <v>238</v>
      </c>
      <c r="D272" s="60"/>
      <c r="E272" s="61">
        <v>0</v>
      </c>
      <c r="F272" s="61">
        <v>0</v>
      </c>
      <c r="G272" s="67">
        <f t="shared" si="50"/>
        <v>0</v>
      </c>
      <c r="H272" s="67">
        <v>0</v>
      </c>
      <c r="I272" s="67">
        <v>0</v>
      </c>
      <c r="J272" s="67">
        <v>0</v>
      </c>
      <c r="K272" s="67">
        <v>0</v>
      </c>
      <c r="L272" s="67">
        <f t="shared" si="51"/>
        <v>0</v>
      </c>
      <c r="M272" s="67">
        <v>0</v>
      </c>
      <c r="N272" s="67">
        <v>0</v>
      </c>
      <c r="O272" s="67">
        <v>0</v>
      </c>
      <c r="P272" s="67">
        <f t="shared" si="52"/>
        <v>0</v>
      </c>
      <c r="Q272" s="67">
        <v>0</v>
      </c>
      <c r="R272" s="67">
        <v>11257895</v>
      </c>
      <c r="S272" s="67">
        <v>2220773.6</v>
      </c>
      <c r="T272" s="67">
        <v>639214955.35</v>
      </c>
      <c r="U272" s="67">
        <f t="shared" si="53"/>
        <v>652693623.95</v>
      </c>
      <c r="V272" s="67">
        <v>0</v>
      </c>
      <c r="W272" s="68">
        <f t="shared" si="54"/>
        <v>652693623.95</v>
      </c>
      <c r="X272" s="67">
        <v>0</v>
      </c>
      <c r="Y272" s="69">
        <f t="shared" si="55"/>
        <v>652693623.95</v>
      </c>
    </row>
    <row r="273" spans="1:25" ht="12.75" customHeight="1">
      <c r="A273" s="2"/>
      <c r="B273" s="58"/>
      <c r="C273" s="59"/>
      <c r="D273" s="60"/>
      <c r="E273" s="61"/>
      <c r="F273" s="61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8"/>
      <c r="X273" s="67"/>
      <c r="Y273" s="69"/>
    </row>
    <row r="274" spans="1:25" s="71" customFormat="1" ht="12.75" customHeight="1">
      <c r="A274" s="44"/>
      <c r="B274" s="55" t="s">
        <v>239</v>
      </c>
      <c r="C274" s="56"/>
      <c r="D274" s="57"/>
      <c r="E274" s="36">
        <f aca="true" t="shared" si="56" ref="E274:Y274">E266+E268+E272</f>
        <v>2459503</v>
      </c>
      <c r="F274" s="36">
        <f t="shared" si="56"/>
        <v>0</v>
      </c>
      <c r="G274" s="70">
        <f t="shared" si="56"/>
        <v>2459503</v>
      </c>
      <c r="H274" s="70">
        <f t="shared" si="56"/>
        <v>0</v>
      </c>
      <c r="I274" s="70">
        <f t="shared" si="56"/>
        <v>0</v>
      </c>
      <c r="J274" s="70">
        <f t="shared" si="56"/>
        <v>0</v>
      </c>
      <c r="K274" s="70">
        <f t="shared" si="56"/>
        <v>0</v>
      </c>
      <c r="L274" s="70">
        <f t="shared" si="56"/>
        <v>0</v>
      </c>
      <c r="M274" s="70">
        <f t="shared" si="56"/>
        <v>0</v>
      </c>
      <c r="N274" s="70">
        <f t="shared" si="56"/>
        <v>0</v>
      </c>
      <c r="O274" s="70">
        <f t="shared" si="56"/>
        <v>0</v>
      </c>
      <c r="P274" s="70">
        <f t="shared" si="56"/>
        <v>0</v>
      </c>
      <c r="Q274" s="70">
        <f t="shared" si="56"/>
        <v>0</v>
      </c>
      <c r="R274" s="70">
        <f t="shared" si="56"/>
        <v>11257895</v>
      </c>
      <c r="S274" s="70">
        <f t="shared" si="56"/>
        <v>2220773.6</v>
      </c>
      <c r="T274" s="70">
        <f t="shared" si="56"/>
        <v>648568709.62</v>
      </c>
      <c r="U274" s="70">
        <f t="shared" si="56"/>
        <v>662047378.22</v>
      </c>
      <c r="V274" s="70">
        <f t="shared" si="56"/>
        <v>0</v>
      </c>
      <c r="W274" s="72">
        <f t="shared" si="56"/>
        <v>664506881.22</v>
      </c>
      <c r="X274" s="70">
        <f t="shared" si="56"/>
        <v>0</v>
      </c>
      <c r="Y274" s="70">
        <f t="shared" si="56"/>
        <v>664506881.22</v>
      </c>
    </row>
    <row r="275" spans="1:25" ht="12.75" customHeight="1">
      <c r="A275" s="2"/>
      <c r="B275" s="58"/>
      <c r="C275" s="59"/>
      <c r="D275" s="60"/>
      <c r="E275" s="61"/>
      <c r="F275" s="61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8"/>
      <c r="X275" s="67"/>
      <c r="Y275" s="67"/>
    </row>
    <row r="276" spans="1:25" s="71" customFormat="1" ht="12.75" customHeight="1">
      <c r="A276" s="44"/>
      <c r="B276" s="55" t="s">
        <v>240</v>
      </c>
      <c r="C276" s="56"/>
      <c r="D276" s="57"/>
      <c r="E276" s="36">
        <f aca="true" t="shared" si="57" ref="E276:Y276">E262+E274</f>
        <v>277348805.92</v>
      </c>
      <c r="F276" s="36">
        <f t="shared" si="57"/>
        <v>22009277.210000005</v>
      </c>
      <c r="G276" s="70">
        <f t="shared" si="57"/>
        <v>299358083.13</v>
      </c>
      <c r="H276" s="70">
        <f t="shared" si="57"/>
        <v>34313102.300000004</v>
      </c>
      <c r="I276" s="70">
        <f t="shared" si="57"/>
        <v>8721.91</v>
      </c>
      <c r="J276" s="70">
        <f t="shared" si="57"/>
        <v>0</v>
      </c>
      <c r="K276" s="70">
        <f t="shared" si="57"/>
        <v>15805.54</v>
      </c>
      <c r="L276" s="70">
        <f t="shared" si="57"/>
        <v>24527.45</v>
      </c>
      <c r="M276" s="70">
        <f t="shared" si="57"/>
        <v>55000000</v>
      </c>
      <c r="N276" s="70">
        <f t="shared" si="57"/>
        <v>120200151.81</v>
      </c>
      <c r="O276" s="70">
        <f t="shared" si="57"/>
        <v>1158281.06</v>
      </c>
      <c r="P276" s="70">
        <f t="shared" si="57"/>
        <v>176358432.87</v>
      </c>
      <c r="Q276" s="70">
        <f t="shared" si="57"/>
        <v>22976292.53</v>
      </c>
      <c r="R276" s="70">
        <f t="shared" si="57"/>
        <v>20331277.03</v>
      </c>
      <c r="S276" s="70">
        <f t="shared" si="57"/>
        <v>7028371.790000001</v>
      </c>
      <c r="T276" s="70">
        <f t="shared" si="57"/>
        <v>663753930.02</v>
      </c>
      <c r="U276" s="70">
        <f t="shared" si="57"/>
        <v>714089871.37</v>
      </c>
      <c r="V276" s="70">
        <f t="shared" si="57"/>
        <v>86262893.55000019</v>
      </c>
      <c r="W276" s="72">
        <f t="shared" si="57"/>
        <v>1310406910.6700006</v>
      </c>
      <c r="X276" s="70">
        <f t="shared" si="57"/>
        <v>367978137.17999995</v>
      </c>
      <c r="Y276" s="70">
        <f t="shared" si="57"/>
        <v>1678385047.8500004</v>
      </c>
    </row>
    <row r="277" spans="1:25" ht="12.75" customHeight="1">
      <c r="A277" s="2"/>
      <c r="B277" s="58"/>
      <c r="C277" s="59"/>
      <c r="D277" s="60"/>
      <c r="E277" s="61"/>
      <c r="F277" s="61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8"/>
      <c r="X277" s="67"/>
      <c r="Y277" s="69"/>
    </row>
    <row r="278" spans="1:25" ht="12.75" customHeight="1">
      <c r="A278" s="2"/>
      <c r="B278" s="55" t="s">
        <v>241</v>
      </c>
      <c r="C278" s="56"/>
      <c r="D278" s="57"/>
      <c r="E278" s="61"/>
      <c r="F278" s="61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8"/>
      <c r="X278" s="67"/>
      <c r="Y278" s="69"/>
    </row>
    <row r="279" spans="1:25" ht="12.75" customHeight="1">
      <c r="A279" s="2"/>
      <c r="B279" s="58"/>
      <c r="C279" s="59"/>
      <c r="D279" s="60"/>
      <c r="E279" s="61"/>
      <c r="F279" s="61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8"/>
      <c r="X279" s="67"/>
      <c r="Y279" s="69"/>
    </row>
    <row r="280" spans="1:25" ht="12.75" customHeight="1">
      <c r="A280" s="59"/>
      <c r="B280" s="58" t="s">
        <v>242</v>
      </c>
      <c r="C280" s="59"/>
      <c r="D280" s="60"/>
      <c r="E280" s="61">
        <v>0</v>
      </c>
      <c r="F280" s="61">
        <v>0</v>
      </c>
      <c r="G280" s="67">
        <f>E280+F280</f>
        <v>0</v>
      </c>
      <c r="H280" s="67">
        <v>0</v>
      </c>
      <c r="I280" s="67">
        <v>0</v>
      </c>
      <c r="J280" s="67">
        <v>0</v>
      </c>
      <c r="K280" s="67">
        <v>0</v>
      </c>
      <c r="L280" s="67">
        <f>I280+J280+K280</f>
        <v>0</v>
      </c>
      <c r="M280" s="67">
        <v>0</v>
      </c>
      <c r="N280" s="67">
        <v>0</v>
      </c>
      <c r="O280" s="67">
        <v>0</v>
      </c>
      <c r="P280" s="67">
        <f>M280+N280+O280</f>
        <v>0</v>
      </c>
      <c r="Q280" s="67">
        <v>0</v>
      </c>
      <c r="R280" s="67">
        <v>0</v>
      </c>
      <c r="S280" s="67">
        <v>0</v>
      </c>
      <c r="T280" s="67">
        <f>T211-T276</f>
        <v>1263187425.5</v>
      </c>
      <c r="U280" s="67">
        <f>Q280+R280+S280+T280</f>
        <v>1263187425.5</v>
      </c>
      <c r="V280" s="67">
        <v>0</v>
      </c>
      <c r="W280" s="68">
        <f>G280+H280+L280+P280+U280+V280</f>
        <v>1263187425.5</v>
      </c>
      <c r="X280" s="67">
        <v>0</v>
      </c>
      <c r="Y280" s="69">
        <f>W280+X280</f>
        <v>1263187425.5</v>
      </c>
    </row>
    <row r="281" spans="1:25" ht="12.75" customHeight="1" hidden="1">
      <c r="A281" s="59"/>
      <c r="B281" s="58" t="s">
        <v>243</v>
      </c>
      <c r="C281" s="59"/>
      <c r="D281" s="60"/>
      <c r="E281" s="61">
        <v>0</v>
      </c>
      <c r="F281" s="61">
        <v>0</v>
      </c>
      <c r="G281" s="67">
        <f>E281+F281</f>
        <v>0</v>
      </c>
      <c r="H281" s="67">
        <v>0</v>
      </c>
      <c r="I281" s="67">
        <v>0</v>
      </c>
      <c r="J281" s="67">
        <v>0</v>
      </c>
      <c r="K281" s="67">
        <v>0</v>
      </c>
      <c r="L281" s="67">
        <f>I281+J281+K281</f>
        <v>0</v>
      </c>
      <c r="M281" s="67">
        <v>0</v>
      </c>
      <c r="N281" s="67">
        <v>0</v>
      </c>
      <c r="O281" s="67"/>
      <c r="P281" s="67">
        <f>M281+N281+O281</f>
        <v>0</v>
      </c>
      <c r="Q281" s="67">
        <v>0</v>
      </c>
      <c r="R281" s="67">
        <v>0</v>
      </c>
      <c r="S281" s="67">
        <v>0</v>
      </c>
      <c r="T281" s="67">
        <v>0</v>
      </c>
      <c r="U281" s="67">
        <f>Q281+R281+S281+T281</f>
        <v>0</v>
      </c>
      <c r="V281" s="67">
        <v>0</v>
      </c>
      <c r="W281" s="68">
        <f>G281+H281+L281+P281+U281+V281</f>
        <v>0</v>
      </c>
      <c r="X281" s="69">
        <f>X211-X276</f>
        <v>2494740908.1300006</v>
      </c>
      <c r="Y281" s="69">
        <f>W281+X281</f>
        <v>2494740908.1300006</v>
      </c>
    </row>
    <row r="282" spans="1:25" ht="12.75" customHeight="1">
      <c r="A282" s="59"/>
      <c r="B282" s="58" t="s">
        <v>244</v>
      </c>
      <c r="C282" s="59"/>
      <c r="D282" s="60"/>
      <c r="E282" s="61"/>
      <c r="F282" s="61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8"/>
      <c r="X282" s="67"/>
      <c r="Y282" s="69"/>
    </row>
    <row r="283" spans="1:25" ht="12.75" customHeight="1">
      <c r="A283" s="59"/>
      <c r="B283" s="58"/>
      <c r="C283" s="59" t="s">
        <v>245</v>
      </c>
      <c r="D283" s="60"/>
      <c r="E283" s="61">
        <v>0</v>
      </c>
      <c r="F283" s="61">
        <v>0</v>
      </c>
      <c r="G283" s="67">
        <f>E283+F283</f>
        <v>0</v>
      </c>
      <c r="H283" s="67">
        <v>0</v>
      </c>
      <c r="I283" s="67">
        <v>0</v>
      </c>
      <c r="J283" s="67">
        <f>J211-J276</f>
        <v>0</v>
      </c>
      <c r="K283" s="67">
        <v>0</v>
      </c>
      <c r="L283" s="67">
        <f>I283+J283+K283</f>
        <v>0</v>
      </c>
      <c r="M283" s="67">
        <v>0</v>
      </c>
      <c r="N283" s="67">
        <f>N211-N276</f>
        <v>624821435.3499999</v>
      </c>
      <c r="O283" s="67">
        <v>0</v>
      </c>
      <c r="P283" s="67">
        <f>M283+N283+O283</f>
        <v>624821435.3499999</v>
      </c>
      <c r="Q283" s="67">
        <v>0</v>
      </c>
      <c r="R283" s="67">
        <v>0</v>
      </c>
      <c r="S283" s="67">
        <v>0</v>
      </c>
      <c r="T283" s="67">
        <v>0</v>
      </c>
      <c r="U283" s="67">
        <f>Q283+R283+S283+T283</f>
        <v>0</v>
      </c>
      <c r="V283" s="67">
        <v>0</v>
      </c>
      <c r="W283" s="68">
        <f>G283+H283+L283+P283+U283+V283</f>
        <v>624821435.3499999</v>
      </c>
      <c r="X283" s="67">
        <v>0</v>
      </c>
      <c r="Y283" s="69">
        <f>W283+X283</f>
        <v>624821435.3499999</v>
      </c>
    </row>
    <row r="284" spans="1:25" ht="12.75" customHeight="1">
      <c r="A284" s="59"/>
      <c r="B284" s="58"/>
      <c r="C284" s="59" t="s">
        <v>246</v>
      </c>
      <c r="D284" s="60"/>
      <c r="E284" s="61">
        <v>0</v>
      </c>
      <c r="F284" s="61">
        <v>0</v>
      </c>
      <c r="G284" s="67">
        <f>E284+F284</f>
        <v>0</v>
      </c>
      <c r="H284" s="67">
        <f>H211-H276</f>
        <v>132379802.81399989</v>
      </c>
      <c r="I284" s="67">
        <v>0</v>
      </c>
      <c r="J284" s="67">
        <v>0</v>
      </c>
      <c r="K284" s="67">
        <f>K211-K276</f>
        <v>74825458.96999998</v>
      </c>
      <c r="L284" s="67">
        <f>I284+J284+K284</f>
        <v>74825458.96999998</v>
      </c>
      <c r="M284" s="67">
        <v>0</v>
      </c>
      <c r="N284" s="67">
        <v>0</v>
      </c>
      <c r="O284" s="67">
        <f>O211-O276</f>
        <v>135131335.21</v>
      </c>
      <c r="P284" s="67">
        <f>M284+N284+O284</f>
        <v>135131335.21</v>
      </c>
      <c r="Q284" s="67">
        <v>0</v>
      </c>
      <c r="R284" s="67">
        <f>R211-R276</f>
        <v>16771010.029999971</v>
      </c>
      <c r="S284" s="67">
        <f>S211-S276</f>
        <v>6925671.119999984</v>
      </c>
      <c r="T284" s="67">
        <v>0</v>
      </c>
      <c r="U284" s="67">
        <f>Q284+R284+S284+T284</f>
        <v>23696681.149999954</v>
      </c>
      <c r="V284" s="67">
        <v>0</v>
      </c>
      <c r="W284" s="68">
        <f>G284+H284+L284+P284+U284+V284</f>
        <v>366033278.1439998</v>
      </c>
      <c r="X284" s="67">
        <v>0</v>
      </c>
      <c r="Y284" s="69">
        <f>W284+X284</f>
        <v>366033278.1439998</v>
      </c>
    </row>
    <row r="285" spans="1:25" ht="12.75" customHeight="1">
      <c r="A285" s="59"/>
      <c r="B285" s="58" t="s">
        <v>247</v>
      </c>
      <c r="C285" s="59"/>
      <c r="D285" s="60"/>
      <c r="E285" s="61">
        <f>E211-E276</f>
        <v>495276892.53900117</v>
      </c>
      <c r="F285" s="61">
        <f>F211-F276</f>
        <v>-7428.199999969453</v>
      </c>
      <c r="G285" s="67">
        <f>E285+F285</f>
        <v>495269464.3390012</v>
      </c>
      <c r="H285" s="67">
        <v>0</v>
      </c>
      <c r="I285" s="67">
        <f>I211-I276</f>
        <v>3908247.8299999996</v>
      </c>
      <c r="J285" s="67">
        <v>0</v>
      </c>
      <c r="K285" s="67">
        <v>0</v>
      </c>
      <c r="L285" s="67">
        <f>I285+J285+K285</f>
        <v>3908247.8299999996</v>
      </c>
      <c r="M285" s="67">
        <f>M211-M276</f>
        <v>133466407.78999999</v>
      </c>
      <c r="N285" s="67">
        <v>0</v>
      </c>
      <c r="O285" s="67">
        <v>0</v>
      </c>
      <c r="P285" s="67">
        <f>M285+N285+O285</f>
        <v>133466407.78999999</v>
      </c>
      <c r="Q285" s="67">
        <f>Q211-Q276</f>
        <v>108293304.66999999</v>
      </c>
      <c r="R285" s="67">
        <v>0</v>
      </c>
      <c r="S285" s="67">
        <v>0</v>
      </c>
      <c r="T285" s="67">
        <v>0</v>
      </c>
      <c r="U285" s="67">
        <f>Q285+R285+S285+T285</f>
        <v>108293304.66999999</v>
      </c>
      <c r="V285" s="67">
        <f>V211-V276</f>
        <v>0</v>
      </c>
      <c r="W285" s="68">
        <f>G285+H285+L285+P285+U285+V285</f>
        <v>740937424.6290011</v>
      </c>
      <c r="X285" s="67">
        <v>0</v>
      </c>
      <c r="Y285" s="69">
        <f>W285+X285</f>
        <v>740937424.6290011</v>
      </c>
    </row>
    <row r="286" spans="1:25" ht="12.75" customHeight="1">
      <c r="A286" s="44"/>
      <c r="B286" s="55"/>
      <c r="C286" s="56"/>
      <c r="D286" s="57"/>
      <c r="E286" s="36"/>
      <c r="F286" s="36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2"/>
      <c r="X286" s="70"/>
      <c r="Y286" s="69"/>
    </row>
    <row r="287" spans="1:25" s="71" customFormat="1" ht="12.75" customHeight="1">
      <c r="A287" s="44"/>
      <c r="B287" s="55" t="s">
        <v>248</v>
      </c>
      <c r="C287" s="56"/>
      <c r="D287" s="57"/>
      <c r="E287" s="36">
        <f aca="true" t="shared" si="58" ref="E287:Y287">+E280+E281+E283+E284+E285</f>
        <v>495276892.53900117</v>
      </c>
      <c r="F287" s="36">
        <f t="shared" si="58"/>
        <v>-7428.199999969453</v>
      </c>
      <c r="G287" s="70">
        <f t="shared" si="58"/>
        <v>495269464.3390012</v>
      </c>
      <c r="H287" s="70">
        <f t="shared" si="58"/>
        <v>132379802.81399989</v>
      </c>
      <c r="I287" s="70">
        <f t="shared" si="58"/>
        <v>3908247.8299999996</v>
      </c>
      <c r="J287" s="70">
        <f t="shared" si="58"/>
        <v>0</v>
      </c>
      <c r="K287" s="70">
        <f t="shared" si="58"/>
        <v>74825458.96999998</v>
      </c>
      <c r="L287" s="70">
        <f t="shared" si="58"/>
        <v>78733706.79999998</v>
      </c>
      <c r="M287" s="70">
        <f t="shared" si="58"/>
        <v>133466407.78999999</v>
      </c>
      <c r="N287" s="70">
        <f t="shared" si="58"/>
        <v>624821435.3499999</v>
      </c>
      <c r="O287" s="70">
        <f t="shared" si="58"/>
        <v>135131335.21</v>
      </c>
      <c r="P287" s="70">
        <f t="shared" si="58"/>
        <v>893419178.3499999</v>
      </c>
      <c r="Q287" s="70">
        <f t="shared" si="58"/>
        <v>108293304.66999999</v>
      </c>
      <c r="R287" s="70">
        <f t="shared" si="58"/>
        <v>16771010.029999971</v>
      </c>
      <c r="S287" s="70">
        <f t="shared" si="58"/>
        <v>6925671.119999984</v>
      </c>
      <c r="T287" s="70">
        <f t="shared" si="58"/>
        <v>1263187425.5</v>
      </c>
      <c r="U287" s="70">
        <f t="shared" si="58"/>
        <v>1395177411.32</v>
      </c>
      <c r="V287" s="70">
        <f t="shared" si="58"/>
        <v>0</v>
      </c>
      <c r="W287" s="72">
        <f t="shared" si="58"/>
        <v>2994979563.6230006</v>
      </c>
      <c r="X287" s="70">
        <f t="shared" si="58"/>
        <v>2494740908.1300006</v>
      </c>
      <c r="Y287" s="70">
        <f t="shared" si="58"/>
        <v>5489720471.753002</v>
      </c>
    </row>
    <row r="288" spans="1:25" ht="12.75" customHeight="1">
      <c r="A288" s="2"/>
      <c r="B288" s="58"/>
      <c r="C288" s="59"/>
      <c r="D288" s="60"/>
      <c r="E288" s="61"/>
      <c r="F288" s="61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8"/>
      <c r="X288" s="67"/>
      <c r="Y288" s="67"/>
    </row>
    <row r="289" spans="1:25" s="71" customFormat="1" ht="12.75" customHeight="1">
      <c r="A289" s="44"/>
      <c r="B289" s="55" t="s">
        <v>249</v>
      </c>
      <c r="C289" s="56"/>
      <c r="D289" s="57"/>
      <c r="E289" s="36">
        <f aca="true" t="shared" si="59" ref="E289:Y289">+E276+E287</f>
        <v>772625698.4590012</v>
      </c>
      <c r="F289" s="36">
        <f t="shared" si="59"/>
        <v>22001849.010000035</v>
      </c>
      <c r="G289" s="73">
        <f t="shared" si="59"/>
        <v>794627547.4690012</v>
      </c>
      <c r="H289" s="73">
        <f t="shared" si="59"/>
        <v>166692905.1139999</v>
      </c>
      <c r="I289" s="73">
        <f t="shared" si="59"/>
        <v>3916969.7399999998</v>
      </c>
      <c r="J289" s="73">
        <f t="shared" si="59"/>
        <v>0</v>
      </c>
      <c r="K289" s="73">
        <f t="shared" si="59"/>
        <v>74841264.50999999</v>
      </c>
      <c r="L289" s="73">
        <f t="shared" si="59"/>
        <v>78758234.24999999</v>
      </c>
      <c r="M289" s="73">
        <f t="shared" si="59"/>
        <v>188466407.79</v>
      </c>
      <c r="N289" s="73">
        <f t="shared" si="59"/>
        <v>745021587.1599998</v>
      </c>
      <c r="O289" s="73">
        <f t="shared" si="59"/>
        <v>136289616.27</v>
      </c>
      <c r="P289" s="73">
        <f t="shared" si="59"/>
        <v>1069777611.2199999</v>
      </c>
      <c r="Q289" s="73">
        <f t="shared" si="59"/>
        <v>131269597.19999999</v>
      </c>
      <c r="R289" s="73">
        <f t="shared" si="59"/>
        <v>37102287.05999997</v>
      </c>
      <c r="S289" s="73">
        <f t="shared" si="59"/>
        <v>13954042.909999985</v>
      </c>
      <c r="T289" s="73">
        <f t="shared" si="59"/>
        <v>1926941355.52</v>
      </c>
      <c r="U289" s="73">
        <f t="shared" si="59"/>
        <v>2109267282.69</v>
      </c>
      <c r="V289" s="73">
        <f t="shared" si="59"/>
        <v>86262893.55000019</v>
      </c>
      <c r="W289" s="74">
        <f t="shared" si="59"/>
        <v>4305386474.293001</v>
      </c>
      <c r="X289" s="73">
        <f t="shared" si="59"/>
        <v>2862719045.3100004</v>
      </c>
      <c r="Y289" s="73">
        <f t="shared" si="59"/>
        <v>7168105519.603003</v>
      </c>
    </row>
  </sheetData>
  <printOptions horizontalCentered="1"/>
  <pageMargins left="0.5" right="0.5" top="0.75" bottom="0.5" header="0.2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21"/>
  <sheetViews>
    <sheetView zoomScale="75" zoomScaleNormal="75" workbookViewId="0" topLeftCell="A1">
      <pane xSplit="4" ySplit="9" topLeftCell="G567" activePane="bottomRight" state="frozen"/>
      <selection pane="topLeft" activeCell="B2" sqref="B2"/>
      <selection pane="topRight" activeCell="D2" sqref="D2"/>
      <selection pane="bottomLeft" activeCell="B9" sqref="B9"/>
      <selection pane="bottomRight" activeCell="A6" sqref="A6:IV6"/>
    </sheetView>
  </sheetViews>
  <sheetFormatPr defaultColWidth="9.140625" defaultRowHeight="12.75" outlineLevelRow="1" outlineLevelCol="1"/>
  <cols>
    <col min="1" max="1" width="1.28515625" style="75" hidden="1" customWidth="1"/>
    <col min="2" max="2" width="3.421875" style="76" customWidth="1"/>
    <col min="3" max="3" width="49.57421875" style="76" customWidth="1"/>
    <col min="4" max="4" width="15.421875" style="76" customWidth="1"/>
    <col min="5" max="6" width="19.57421875" style="75" hidden="1" customWidth="1" outlineLevel="1"/>
    <col min="7" max="7" width="17.8515625" style="76" customWidth="1" collapsed="1"/>
    <col min="8" max="8" width="17.8515625" style="75" customWidth="1"/>
    <col min="9" max="11" width="17.8515625" style="75" hidden="1" customWidth="1" outlineLevel="1"/>
    <col min="12" max="12" width="17.8515625" style="75" customWidth="1" collapsed="1"/>
    <col min="13" max="15" width="17.8515625" style="75" hidden="1" customWidth="1" outlineLevel="1"/>
    <col min="16" max="16" width="17.8515625" style="75" customWidth="1" collapsed="1"/>
    <col min="17" max="20" width="17.8515625" style="75" hidden="1" customWidth="1" outlineLevel="1"/>
    <col min="21" max="21" width="17.8515625" style="76" customWidth="1" collapsed="1"/>
    <col min="22" max="22" width="17.8515625" style="76" customWidth="1"/>
    <col min="23" max="24" width="17.8515625" style="75" hidden="1" customWidth="1"/>
    <col min="25" max="25" width="17.8515625" style="76" hidden="1" customWidth="1"/>
    <col min="26" max="26" width="17.8515625" style="75" hidden="1" customWidth="1"/>
    <col min="27" max="27" width="0" style="75" hidden="1" customWidth="1"/>
    <col min="28" max="16384" width="8.00390625" style="77" customWidth="1"/>
  </cols>
  <sheetData>
    <row r="1" spans="1:26" ht="9" customHeight="1" hidden="1">
      <c r="A1" s="75" t="s">
        <v>250</v>
      </c>
      <c r="B1" s="76" t="s">
        <v>1864</v>
      </c>
      <c r="C1" s="76" t="s">
        <v>1865</v>
      </c>
      <c r="D1" s="76" t="s">
        <v>1866</v>
      </c>
      <c r="E1" s="75" t="s">
        <v>1868</v>
      </c>
      <c r="F1" s="75" t="s">
        <v>1867</v>
      </c>
      <c r="G1" s="76" t="s">
        <v>1869</v>
      </c>
      <c r="H1" s="75" t="s">
        <v>1870</v>
      </c>
      <c r="I1" s="75" t="s">
        <v>1871</v>
      </c>
      <c r="J1" s="75" t="s">
        <v>1872</v>
      </c>
      <c r="K1" s="75" t="s">
        <v>1873</v>
      </c>
      <c r="L1" s="75" t="s">
        <v>1869</v>
      </c>
      <c r="M1" s="75" t="s">
        <v>1874</v>
      </c>
      <c r="N1" s="75" t="s">
        <v>1875</v>
      </c>
      <c r="O1" s="75" t="s">
        <v>1876</v>
      </c>
      <c r="P1" s="75" t="s">
        <v>1869</v>
      </c>
      <c r="Q1" s="76" t="s">
        <v>251</v>
      </c>
      <c r="R1" s="76" t="s">
        <v>1878</v>
      </c>
      <c r="S1" s="76" t="s">
        <v>1879</v>
      </c>
      <c r="T1" s="76" t="s">
        <v>252</v>
      </c>
      <c r="U1" s="76" t="s">
        <v>1869</v>
      </c>
      <c r="V1" s="76" t="s">
        <v>1869</v>
      </c>
      <c r="W1" s="75" t="s">
        <v>1882</v>
      </c>
      <c r="X1" s="75" t="s">
        <v>1869</v>
      </c>
      <c r="Y1" s="76" t="s">
        <v>1881</v>
      </c>
      <c r="Z1" s="75" t="s">
        <v>1869</v>
      </c>
    </row>
    <row r="2" spans="1:31" s="83" customFormat="1" ht="15.75" customHeight="1">
      <c r="A2" s="78"/>
      <c r="B2" s="79" t="str">
        <f>"University of Missouri - Consolidated"</f>
        <v>University of Missouri - Consolidated</v>
      </c>
      <c r="C2" s="80"/>
      <c r="D2" s="80"/>
      <c r="E2" s="81"/>
      <c r="F2" s="81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2"/>
      <c r="AA2" s="78"/>
      <c r="AE2" s="84" t="s">
        <v>1885</v>
      </c>
    </row>
    <row r="3" spans="1:27" s="90" customFormat="1" ht="15.75" customHeight="1">
      <c r="A3" s="85"/>
      <c r="B3" s="86" t="s">
        <v>253</v>
      </c>
      <c r="C3" s="87"/>
      <c r="D3" s="87"/>
      <c r="E3" s="88"/>
      <c r="F3" s="88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9"/>
      <c r="AA3" s="85"/>
    </row>
    <row r="4" spans="1:27" s="90" customFormat="1" ht="15.75" customHeight="1">
      <c r="A4" s="85"/>
      <c r="B4" s="91" t="str">
        <f>"For the Year Ending "&amp;TEXT(AA4,"MMMM DD, YYY")</f>
        <v>For the Year Ending June 30, 2006</v>
      </c>
      <c r="C4" s="87"/>
      <c r="D4" s="87"/>
      <c r="E4" s="88"/>
      <c r="F4" s="88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9"/>
      <c r="AA4" s="92" t="s">
        <v>1884</v>
      </c>
    </row>
    <row r="5" spans="1:27" s="90" customFormat="1" ht="12.75" customHeight="1">
      <c r="A5" s="85"/>
      <c r="B5" s="93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5"/>
    </row>
    <row r="6" spans="2:26" ht="15" customHeight="1">
      <c r="B6" s="94"/>
      <c r="C6" s="95"/>
      <c r="D6" s="96"/>
      <c r="E6" s="97"/>
      <c r="F6" s="97"/>
      <c r="G6" s="98"/>
      <c r="H6" s="99"/>
      <c r="I6" s="37"/>
      <c r="J6" s="37"/>
      <c r="K6" s="37"/>
      <c r="L6" s="38"/>
      <c r="M6" s="37" t="s">
        <v>1886</v>
      </c>
      <c r="N6" s="37" t="s">
        <v>1887</v>
      </c>
      <c r="O6" s="37" t="s">
        <v>1888</v>
      </c>
      <c r="P6" s="38"/>
      <c r="Q6" s="100" t="s">
        <v>1889</v>
      </c>
      <c r="R6" s="100"/>
      <c r="S6" s="100"/>
      <c r="T6" s="100"/>
      <c r="U6" s="101"/>
      <c r="V6" s="101" t="s">
        <v>254</v>
      </c>
      <c r="W6" s="102"/>
      <c r="X6" s="38"/>
      <c r="Y6" s="101"/>
      <c r="Z6" s="102"/>
    </row>
    <row r="7" spans="2:26" ht="12.75">
      <c r="B7" s="103"/>
      <c r="C7" s="104"/>
      <c r="D7" s="105"/>
      <c r="E7" s="97"/>
      <c r="F7" s="97"/>
      <c r="G7" s="103"/>
      <c r="H7" s="106"/>
      <c r="I7" s="37" t="s">
        <v>1886</v>
      </c>
      <c r="J7" s="37" t="s">
        <v>1887</v>
      </c>
      <c r="K7" s="37" t="s">
        <v>1888</v>
      </c>
      <c r="L7" s="46"/>
      <c r="M7" s="37" t="s">
        <v>1891</v>
      </c>
      <c r="N7" s="37" t="s">
        <v>1891</v>
      </c>
      <c r="O7" s="37" t="s">
        <v>1891</v>
      </c>
      <c r="P7" s="46" t="s">
        <v>1891</v>
      </c>
      <c r="Q7" s="37" t="s">
        <v>1886</v>
      </c>
      <c r="R7" s="37" t="s">
        <v>1892</v>
      </c>
      <c r="S7" s="100"/>
      <c r="T7" s="100"/>
      <c r="U7" s="46"/>
      <c r="V7" s="46" t="s">
        <v>1901</v>
      </c>
      <c r="W7" s="107"/>
      <c r="X7" s="46" t="s">
        <v>254</v>
      </c>
      <c r="Y7" s="108"/>
      <c r="Z7" s="107"/>
    </row>
    <row r="8" spans="2:26" ht="12.75">
      <c r="B8" s="109"/>
      <c r="C8" s="110"/>
      <c r="D8" s="111"/>
      <c r="E8" s="100"/>
      <c r="F8" s="100"/>
      <c r="G8" s="108" t="s">
        <v>1894</v>
      </c>
      <c r="H8" s="108"/>
      <c r="I8" s="37" t="s">
        <v>1895</v>
      </c>
      <c r="J8" s="37" t="s">
        <v>1895</v>
      </c>
      <c r="K8" s="37" t="s">
        <v>1895</v>
      </c>
      <c r="L8" s="46" t="s">
        <v>1895</v>
      </c>
      <c r="M8" s="37" t="s">
        <v>1896</v>
      </c>
      <c r="N8" s="37" t="s">
        <v>1896</v>
      </c>
      <c r="O8" s="37" t="s">
        <v>1896</v>
      </c>
      <c r="P8" s="46" t="s">
        <v>1896</v>
      </c>
      <c r="Q8" s="37" t="s">
        <v>1897</v>
      </c>
      <c r="R8" s="37" t="s">
        <v>1897</v>
      </c>
      <c r="S8" s="37" t="s">
        <v>1898</v>
      </c>
      <c r="T8" s="37" t="s">
        <v>1899</v>
      </c>
      <c r="U8" s="46" t="s">
        <v>255</v>
      </c>
      <c r="V8" s="46" t="s">
        <v>256</v>
      </c>
      <c r="W8" s="46" t="s">
        <v>1902</v>
      </c>
      <c r="X8" s="46" t="s">
        <v>1901</v>
      </c>
      <c r="Y8" s="46"/>
      <c r="Z8" s="46" t="s">
        <v>1890</v>
      </c>
    </row>
    <row r="9" spans="2:26" ht="12.75">
      <c r="B9" s="112"/>
      <c r="C9" s="113"/>
      <c r="D9" s="114"/>
      <c r="E9" s="37" t="s">
        <v>1904</v>
      </c>
      <c r="F9" s="37" t="s">
        <v>1886</v>
      </c>
      <c r="G9" s="37" t="s">
        <v>1886</v>
      </c>
      <c r="H9" s="37" t="s">
        <v>1887</v>
      </c>
      <c r="I9" s="37" t="s">
        <v>1893</v>
      </c>
      <c r="J9" s="37" t="s">
        <v>1893</v>
      </c>
      <c r="K9" s="37" t="s">
        <v>1893</v>
      </c>
      <c r="L9" s="54" t="s">
        <v>1893</v>
      </c>
      <c r="M9" s="37" t="s">
        <v>1893</v>
      </c>
      <c r="N9" s="37" t="s">
        <v>1893</v>
      </c>
      <c r="O9" s="37" t="s">
        <v>1893</v>
      </c>
      <c r="P9" s="54" t="s">
        <v>1893</v>
      </c>
      <c r="Q9" s="37" t="s">
        <v>1905</v>
      </c>
      <c r="R9" s="37" t="s">
        <v>1905</v>
      </c>
      <c r="S9" s="37" t="s">
        <v>1902</v>
      </c>
      <c r="T9" s="37" t="s">
        <v>1906</v>
      </c>
      <c r="U9" s="54" t="s">
        <v>1893</v>
      </c>
      <c r="V9" s="54" t="s">
        <v>1902</v>
      </c>
      <c r="W9" s="54" t="s">
        <v>1893</v>
      </c>
      <c r="X9" s="54" t="s">
        <v>257</v>
      </c>
      <c r="Y9" s="54" t="s">
        <v>1907</v>
      </c>
      <c r="Z9" s="54" t="s">
        <v>1893</v>
      </c>
    </row>
    <row r="10" spans="1:27" ht="15">
      <c r="A10" s="115"/>
      <c r="B10" s="116" t="s">
        <v>258</v>
      </c>
      <c r="C10" s="117"/>
      <c r="D10" s="118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115"/>
    </row>
    <row r="11" spans="1:26" ht="12.75" hidden="1" outlineLevel="1">
      <c r="A11" s="75" t="s">
        <v>259</v>
      </c>
      <c r="C11" s="76" t="s">
        <v>260</v>
      </c>
      <c r="D11" s="76" t="s">
        <v>261</v>
      </c>
      <c r="E11" s="75">
        <v>0</v>
      </c>
      <c r="F11" s="75">
        <v>0</v>
      </c>
      <c r="G11" s="76">
        <f aca="true" t="shared" si="0" ref="G11:G43">E11+F11</f>
        <v>0</v>
      </c>
      <c r="H11" s="75">
        <v>0</v>
      </c>
      <c r="I11" s="75">
        <v>0</v>
      </c>
      <c r="J11" s="75">
        <v>0</v>
      </c>
      <c r="K11" s="75">
        <v>0</v>
      </c>
      <c r="L11" s="75">
        <f aca="true" t="shared" si="1" ref="L11:L30">I11+J11+K11</f>
        <v>0</v>
      </c>
      <c r="M11" s="75">
        <v>0</v>
      </c>
      <c r="N11" s="75">
        <v>0</v>
      </c>
      <c r="O11" s="75">
        <v>0</v>
      </c>
      <c r="P11" s="75">
        <f aca="true" t="shared" si="2" ref="P11:P43">M11+N11+O11</f>
        <v>0</v>
      </c>
      <c r="Q11" s="76">
        <v>0</v>
      </c>
      <c r="R11" s="76">
        <v>0</v>
      </c>
      <c r="S11" s="76">
        <v>0</v>
      </c>
      <c r="T11" s="76">
        <v>0</v>
      </c>
      <c r="U11" s="76">
        <f aca="true" t="shared" si="3" ref="U11:U43">Q11+R11+S11+T11</f>
        <v>0</v>
      </c>
      <c r="V11" s="76">
        <f aca="true" t="shared" si="4" ref="V11:V43">G11+H11+L11+P11+U11</f>
        <v>0</v>
      </c>
      <c r="W11" s="75">
        <v>0</v>
      </c>
      <c r="X11" s="75">
        <f aca="true" t="shared" si="5" ref="X11:X43">V11+W11</f>
        <v>0</v>
      </c>
      <c r="Y11" s="76">
        <v>62475.1</v>
      </c>
      <c r="Z11" s="75">
        <f aca="true" t="shared" si="6" ref="Z11:Z43">X11+Y11</f>
        <v>62475.1</v>
      </c>
    </row>
    <row r="12" spans="1:26" ht="12.75" hidden="1" outlineLevel="1">
      <c r="A12" s="75" t="s">
        <v>262</v>
      </c>
      <c r="C12" s="76" t="s">
        <v>263</v>
      </c>
      <c r="D12" s="76" t="s">
        <v>264</v>
      </c>
      <c r="E12" s="75">
        <v>0</v>
      </c>
      <c r="F12" s="75">
        <v>0</v>
      </c>
      <c r="G12" s="76">
        <f t="shared" si="0"/>
        <v>0</v>
      </c>
      <c r="H12" s="75">
        <v>0</v>
      </c>
      <c r="I12" s="75">
        <v>0</v>
      </c>
      <c r="J12" s="75">
        <v>0</v>
      </c>
      <c r="K12" s="75">
        <v>0</v>
      </c>
      <c r="L12" s="75">
        <f t="shared" si="1"/>
        <v>0</v>
      </c>
      <c r="M12" s="75">
        <v>0</v>
      </c>
      <c r="N12" s="75">
        <v>0</v>
      </c>
      <c r="O12" s="75">
        <v>0</v>
      </c>
      <c r="P12" s="75">
        <f t="shared" si="2"/>
        <v>0</v>
      </c>
      <c r="Q12" s="76">
        <v>0</v>
      </c>
      <c r="R12" s="76">
        <v>0</v>
      </c>
      <c r="S12" s="76">
        <v>0</v>
      </c>
      <c r="T12" s="76">
        <v>0</v>
      </c>
      <c r="U12" s="76">
        <f t="shared" si="3"/>
        <v>0</v>
      </c>
      <c r="V12" s="76">
        <f t="shared" si="4"/>
        <v>0</v>
      </c>
      <c r="W12" s="75">
        <v>0</v>
      </c>
      <c r="X12" s="75">
        <f t="shared" si="5"/>
        <v>0</v>
      </c>
      <c r="Y12" s="76">
        <v>982116.14</v>
      </c>
      <c r="Z12" s="75">
        <f t="shared" si="6"/>
        <v>982116.14</v>
      </c>
    </row>
    <row r="13" spans="1:26" ht="12.75" hidden="1" outlineLevel="1">
      <c r="A13" s="75" t="s">
        <v>265</v>
      </c>
      <c r="C13" s="76" t="s">
        <v>266</v>
      </c>
      <c r="D13" s="76" t="s">
        <v>267</v>
      </c>
      <c r="E13" s="75">
        <v>0</v>
      </c>
      <c r="F13" s="75">
        <v>0</v>
      </c>
      <c r="G13" s="76">
        <f t="shared" si="0"/>
        <v>0</v>
      </c>
      <c r="H13" s="75">
        <v>0</v>
      </c>
      <c r="I13" s="75">
        <v>0</v>
      </c>
      <c r="J13" s="75">
        <v>0</v>
      </c>
      <c r="K13" s="75">
        <v>0</v>
      </c>
      <c r="L13" s="75">
        <f t="shared" si="1"/>
        <v>0</v>
      </c>
      <c r="M13" s="75">
        <v>0</v>
      </c>
      <c r="N13" s="75">
        <v>0</v>
      </c>
      <c r="O13" s="75">
        <v>0</v>
      </c>
      <c r="P13" s="75">
        <f t="shared" si="2"/>
        <v>0</v>
      </c>
      <c r="Q13" s="76">
        <v>0</v>
      </c>
      <c r="R13" s="76">
        <v>0</v>
      </c>
      <c r="S13" s="76">
        <v>0</v>
      </c>
      <c r="T13" s="76">
        <v>0</v>
      </c>
      <c r="U13" s="76">
        <f t="shared" si="3"/>
        <v>0</v>
      </c>
      <c r="V13" s="76">
        <f t="shared" si="4"/>
        <v>0</v>
      </c>
      <c r="W13" s="75">
        <v>0</v>
      </c>
      <c r="X13" s="75">
        <f t="shared" si="5"/>
        <v>0</v>
      </c>
      <c r="Y13" s="76">
        <v>42434</v>
      </c>
      <c r="Z13" s="75">
        <f t="shared" si="6"/>
        <v>42434</v>
      </c>
    </row>
    <row r="14" spans="1:26" ht="12.75" hidden="1" outlineLevel="1">
      <c r="A14" s="75" t="s">
        <v>268</v>
      </c>
      <c r="C14" s="76" t="s">
        <v>269</v>
      </c>
      <c r="D14" s="76" t="s">
        <v>270</v>
      </c>
      <c r="E14" s="75">
        <v>0</v>
      </c>
      <c r="F14" s="75">
        <v>0</v>
      </c>
      <c r="G14" s="76">
        <f t="shared" si="0"/>
        <v>0</v>
      </c>
      <c r="H14" s="75">
        <v>0</v>
      </c>
      <c r="I14" s="75">
        <v>0</v>
      </c>
      <c r="J14" s="75">
        <v>0</v>
      </c>
      <c r="K14" s="75">
        <v>0</v>
      </c>
      <c r="L14" s="75">
        <f t="shared" si="1"/>
        <v>0</v>
      </c>
      <c r="M14" s="75">
        <v>0</v>
      </c>
      <c r="N14" s="75">
        <v>0</v>
      </c>
      <c r="O14" s="75">
        <v>0</v>
      </c>
      <c r="P14" s="75">
        <f t="shared" si="2"/>
        <v>0</v>
      </c>
      <c r="Q14" s="76">
        <v>0</v>
      </c>
      <c r="R14" s="76">
        <v>0</v>
      </c>
      <c r="S14" s="76">
        <v>0</v>
      </c>
      <c r="T14" s="76">
        <v>0</v>
      </c>
      <c r="U14" s="76">
        <f t="shared" si="3"/>
        <v>0</v>
      </c>
      <c r="V14" s="76">
        <f t="shared" si="4"/>
        <v>0</v>
      </c>
      <c r="W14" s="75">
        <v>0</v>
      </c>
      <c r="X14" s="75">
        <f t="shared" si="5"/>
        <v>0</v>
      </c>
      <c r="Y14" s="76">
        <v>4236.7</v>
      </c>
      <c r="Z14" s="75">
        <f t="shared" si="6"/>
        <v>4236.7</v>
      </c>
    </row>
    <row r="15" spans="1:26" ht="12.75" hidden="1" outlineLevel="1">
      <c r="A15" s="75" t="s">
        <v>271</v>
      </c>
      <c r="C15" s="76" t="s">
        <v>272</v>
      </c>
      <c r="D15" s="76" t="s">
        <v>273</v>
      </c>
      <c r="E15" s="75">
        <v>0</v>
      </c>
      <c r="F15" s="75">
        <v>0</v>
      </c>
      <c r="G15" s="76">
        <f t="shared" si="0"/>
        <v>0</v>
      </c>
      <c r="H15" s="75">
        <v>-1500</v>
      </c>
      <c r="I15" s="75">
        <v>0</v>
      </c>
      <c r="J15" s="75">
        <v>0</v>
      </c>
      <c r="K15" s="75">
        <v>0</v>
      </c>
      <c r="L15" s="75">
        <f t="shared" si="1"/>
        <v>0</v>
      </c>
      <c r="M15" s="75">
        <v>0</v>
      </c>
      <c r="N15" s="75">
        <v>0</v>
      </c>
      <c r="O15" s="75">
        <v>0</v>
      </c>
      <c r="P15" s="75">
        <f t="shared" si="2"/>
        <v>0</v>
      </c>
      <c r="Q15" s="76">
        <v>0</v>
      </c>
      <c r="R15" s="76">
        <v>0</v>
      </c>
      <c r="S15" s="76">
        <v>0</v>
      </c>
      <c r="T15" s="76">
        <v>0</v>
      </c>
      <c r="U15" s="76">
        <f t="shared" si="3"/>
        <v>0</v>
      </c>
      <c r="V15" s="76">
        <f t="shared" si="4"/>
        <v>-1500</v>
      </c>
      <c r="W15" s="75">
        <v>0</v>
      </c>
      <c r="X15" s="75">
        <f t="shared" si="5"/>
        <v>-1500</v>
      </c>
      <c r="Y15" s="76">
        <v>281233.5</v>
      </c>
      <c r="Z15" s="75">
        <f t="shared" si="6"/>
        <v>279733.5</v>
      </c>
    </row>
    <row r="16" spans="1:26" ht="12.75" hidden="1" outlineLevel="1">
      <c r="A16" s="75" t="s">
        <v>274</v>
      </c>
      <c r="C16" s="76" t="s">
        <v>275</v>
      </c>
      <c r="D16" s="76" t="s">
        <v>276</v>
      </c>
      <c r="E16" s="75">
        <v>0</v>
      </c>
      <c r="F16" s="75">
        <v>0</v>
      </c>
      <c r="G16" s="76">
        <f t="shared" si="0"/>
        <v>0</v>
      </c>
      <c r="H16" s="75">
        <v>0</v>
      </c>
      <c r="I16" s="75">
        <v>0</v>
      </c>
      <c r="J16" s="75">
        <v>0</v>
      </c>
      <c r="K16" s="75">
        <v>0</v>
      </c>
      <c r="L16" s="75">
        <f t="shared" si="1"/>
        <v>0</v>
      </c>
      <c r="M16" s="75">
        <v>0</v>
      </c>
      <c r="N16" s="75">
        <v>0</v>
      </c>
      <c r="O16" s="75">
        <v>0</v>
      </c>
      <c r="P16" s="75">
        <f t="shared" si="2"/>
        <v>0</v>
      </c>
      <c r="Q16" s="76">
        <v>0</v>
      </c>
      <c r="R16" s="76">
        <v>0</v>
      </c>
      <c r="S16" s="76">
        <v>0</v>
      </c>
      <c r="T16" s="76">
        <v>0</v>
      </c>
      <c r="U16" s="76">
        <f t="shared" si="3"/>
        <v>0</v>
      </c>
      <c r="V16" s="76">
        <f t="shared" si="4"/>
        <v>0</v>
      </c>
      <c r="W16" s="75">
        <v>0</v>
      </c>
      <c r="X16" s="75">
        <f t="shared" si="5"/>
        <v>0</v>
      </c>
      <c r="Y16" s="76">
        <v>61963.85</v>
      </c>
      <c r="Z16" s="75">
        <f t="shared" si="6"/>
        <v>61963.85</v>
      </c>
    </row>
    <row r="17" spans="1:26" ht="12.75" hidden="1" outlineLevel="1">
      <c r="A17" s="75" t="s">
        <v>277</v>
      </c>
      <c r="C17" s="76" t="s">
        <v>278</v>
      </c>
      <c r="D17" s="76" t="s">
        <v>279</v>
      </c>
      <c r="E17" s="75">
        <v>0</v>
      </c>
      <c r="F17" s="75">
        <v>0</v>
      </c>
      <c r="G17" s="76">
        <f t="shared" si="0"/>
        <v>0</v>
      </c>
      <c r="H17" s="75">
        <v>0</v>
      </c>
      <c r="I17" s="75">
        <v>0</v>
      </c>
      <c r="J17" s="75">
        <v>0</v>
      </c>
      <c r="K17" s="75">
        <v>0</v>
      </c>
      <c r="L17" s="75">
        <f t="shared" si="1"/>
        <v>0</v>
      </c>
      <c r="M17" s="75">
        <v>0</v>
      </c>
      <c r="N17" s="75">
        <v>0</v>
      </c>
      <c r="O17" s="75">
        <v>0</v>
      </c>
      <c r="P17" s="75">
        <f t="shared" si="2"/>
        <v>0</v>
      </c>
      <c r="Q17" s="76">
        <v>0</v>
      </c>
      <c r="R17" s="76">
        <v>0</v>
      </c>
      <c r="S17" s="76">
        <v>0</v>
      </c>
      <c r="T17" s="76">
        <v>0</v>
      </c>
      <c r="U17" s="76">
        <f t="shared" si="3"/>
        <v>0</v>
      </c>
      <c r="V17" s="76">
        <f t="shared" si="4"/>
        <v>0</v>
      </c>
      <c r="W17" s="75">
        <v>0</v>
      </c>
      <c r="X17" s="75">
        <f t="shared" si="5"/>
        <v>0</v>
      </c>
      <c r="Y17" s="76">
        <v>12042</v>
      </c>
      <c r="Z17" s="75">
        <f t="shared" si="6"/>
        <v>12042</v>
      </c>
    </row>
    <row r="18" spans="1:26" ht="12.75" hidden="1" outlineLevel="1">
      <c r="A18" s="75" t="s">
        <v>280</v>
      </c>
      <c r="C18" s="76" t="s">
        <v>281</v>
      </c>
      <c r="D18" s="76" t="s">
        <v>282</v>
      </c>
      <c r="E18" s="75">
        <v>0</v>
      </c>
      <c r="F18" s="75">
        <v>0</v>
      </c>
      <c r="G18" s="76">
        <f t="shared" si="0"/>
        <v>0</v>
      </c>
      <c r="H18" s="75">
        <v>0</v>
      </c>
      <c r="I18" s="75">
        <v>0</v>
      </c>
      <c r="J18" s="75">
        <v>0</v>
      </c>
      <c r="K18" s="75">
        <v>0</v>
      </c>
      <c r="L18" s="75">
        <f t="shared" si="1"/>
        <v>0</v>
      </c>
      <c r="M18" s="75">
        <v>0</v>
      </c>
      <c r="N18" s="75">
        <v>0</v>
      </c>
      <c r="O18" s="75">
        <v>0</v>
      </c>
      <c r="P18" s="75">
        <f t="shared" si="2"/>
        <v>0</v>
      </c>
      <c r="Q18" s="76">
        <v>0</v>
      </c>
      <c r="R18" s="76">
        <v>0</v>
      </c>
      <c r="S18" s="76">
        <v>0</v>
      </c>
      <c r="T18" s="76">
        <v>0</v>
      </c>
      <c r="U18" s="76">
        <f t="shared" si="3"/>
        <v>0</v>
      </c>
      <c r="V18" s="76">
        <f t="shared" si="4"/>
        <v>0</v>
      </c>
      <c r="W18" s="75">
        <v>0</v>
      </c>
      <c r="X18" s="75">
        <f t="shared" si="5"/>
        <v>0</v>
      </c>
      <c r="Y18" s="76">
        <v>3720.3</v>
      </c>
      <c r="Z18" s="75">
        <f t="shared" si="6"/>
        <v>3720.3</v>
      </c>
    </row>
    <row r="19" spans="1:26" ht="12.75" hidden="1" outlineLevel="1">
      <c r="A19" s="75" t="s">
        <v>283</v>
      </c>
      <c r="C19" s="76" t="s">
        <v>284</v>
      </c>
      <c r="D19" s="76" t="s">
        <v>285</v>
      </c>
      <c r="E19" s="75">
        <v>0</v>
      </c>
      <c r="F19" s="75">
        <v>0</v>
      </c>
      <c r="G19" s="76">
        <f t="shared" si="0"/>
        <v>0</v>
      </c>
      <c r="H19" s="75">
        <v>189450</v>
      </c>
      <c r="I19" s="75">
        <v>0</v>
      </c>
      <c r="J19" s="75">
        <v>0</v>
      </c>
      <c r="K19" s="75">
        <v>0</v>
      </c>
      <c r="L19" s="75">
        <f t="shared" si="1"/>
        <v>0</v>
      </c>
      <c r="M19" s="75">
        <v>0</v>
      </c>
      <c r="N19" s="75">
        <v>0</v>
      </c>
      <c r="O19" s="75">
        <v>0</v>
      </c>
      <c r="P19" s="75">
        <f t="shared" si="2"/>
        <v>0</v>
      </c>
      <c r="Q19" s="76">
        <v>0</v>
      </c>
      <c r="R19" s="76">
        <v>0</v>
      </c>
      <c r="S19" s="76">
        <v>0</v>
      </c>
      <c r="T19" s="76">
        <v>0</v>
      </c>
      <c r="U19" s="76">
        <f t="shared" si="3"/>
        <v>0</v>
      </c>
      <c r="V19" s="76">
        <f t="shared" si="4"/>
        <v>189450</v>
      </c>
      <c r="W19" s="75">
        <v>0</v>
      </c>
      <c r="X19" s="75">
        <f t="shared" si="5"/>
        <v>189450</v>
      </c>
      <c r="Y19" s="76">
        <v>280</v>
      </c>
      <c r="Z19" s="75">
        <f t="shared" si="6"/>
        <v>189730</v>
      </c>
    </row>
    <row r="20" spans="1:26" ht="12.75" hidden="1" outlineLevel="1">
      <c r="A20" s="75" t="s">
        <v>286</v>
      </c>
      <c r="C20" s="76" t="s">
        <v>287</v>
      </c>
      <c r="D20" s="76" t="s">
        <v>288</v>
      </c>
      <c r="E20" s="75">
        <v>-37.35</v>
      </c>
      <c r="F20" s="75">
        <v>0</v>
      </c>
      <c r="G20" s="76">
        <f t="shared" si="0"/>
        <v>-37.35</v>
      </c>
      <c r="H20" s="75">
        <v>0</v>
      </c>
      <c r="I20" s="75">
        <v>0</v>
      </c>
      <c r="J20" s="75">
        <v>0</v>
      </c>
      <c r="K20" s="75">
        <v>0</v>
      </c>
      <c r="L20" s="75">
        <f t="shared" si="1"/>
        <v>0</v>
      </c>
      <c r="M20" s="75">
        <v>0</v>
      </c>
      <c r="N20" s="75">
        <v>0</v>
      </c>
      <c r="O20" s="75">
        <v>0</v>
      </c>
      <c r="P20" s="75">
        <f t="shared" si="2"/>
        <v>0</v>
      </c>
      <c r="Q20" s="76">
        <v>0</v>
      </c>
      <c r="R20" s="76">
        <v>0</v>
      </c>
      <c r="S20" s="76">
        <v>0</v>
      </c>
      <c r="T20" s="76">
        <v>0</v>
      </c>
      <c r="U20" s="76">
        <f t="shared" si="3"/>
        <v>0</v>
      </c>
      <c r="V20" s="76">
        <f t="shared" si="4"/>
        <v>-37.35</v>
      </c>
      <c r="W20" s="75">
        <v>0</v>
      </c>
      <c r="X20" s="75">
        <f t="shared" si="5"/>
        <v>-37.35</v>
      </c>
      <c r="Y20" s="76">
        <v>0</v>
      </c>
      <c r="Z20" s="75">
        <f t="shared" si="6"/>
        <v>-37.35</v>
      </c>
    </row>
    <row r="21" spans="1:26" ht="12.75" hidden="1" outlineLevel="1">
      <c r="A21" s="75" t="s">
        <v>289</v>
      </c>
      <c r="C21" s="76" t="s">
        <v>290</v>
      </c>
      <c r="D21" s="76" t="s">
        <v>291</v>
      </c>
      <c r="E21" s="75">
        <v>0</v>
      </c>
      <c r="F21" s="75">
        <v>0</v>
      </c>
      <c r="G21" s="76">
        <f t="shared" si="0"/>
        <v>0</v>
      </c>
      <c r="H21" s="75">
        <v>1500</v>
      </c>
      <c r="I21" s="75">
        <v>0</v>
      </c>
      <c r="J21" s="75">
        <v>0</v>
      </c>
      <c r="K21" s="75">
        <v>0</v>
      </c>
      <c r="L21" s="75">
        <f t="shared" si="1"/>
        <v>0</v>
      </c>
      <c r="M21" s="75">
        <v>0</v>
      </c>
      <c r="N21" s="75">
        <v>0</v>
      </c>
      <c r="O21" s="75">
        <v>0</v>
      </c>
      <c r="P21" s="75">
        <f t="shared" si="2"/>
        <v>0</v>
      </c>
      <c r="Q21" s="76">
        <v>0</v>
      </c>
      <c r="R21" s="76">
        <v>0</v>
      </c>
      <c r="S21" s="76">
        <v>0</v>
      </c>
      <c r="T21" s="76">
        <v>0</v>
      </c>
      <c r="U21" s="76">
        <f t="shared" si="3"/>
        <v>0</v>
      </c>
      <c r="V21" s="76">
        <f t="shared" si="4"/>
        <v>1500</v>
      </c>
      <c r="W21" s="75">
        <v>0</v>
      </c>
      <c r="X21" s="75">
        <f t="shared" si="5"/>
        <v>1500</v>
      </c>
      <c r="Y21" s="76">
        <v>5320</v>
      </c>
      <c r="Z21" s="75">
        <f t="shared" si="6"/>
        <v>6820</v>
      </c>
    </row>
    <row r="22" spans="1:26" ht="12.75" hidden="1" outlineLevel="1">
      <c r="A22" s="75" t="s">
        <v>292</v>
      </c>
      <c r="C22" s="76" t="s">
        <v>293</v>
      </c>
      <c r="D22" s="76" t="s">
        <v>294</v>
      </c>
      <c r="E22" s="75">
        <v>0</v>
      </c>
      <c r="F22" s="75">
        <v>0</v>
      </c>
      <c r="G22" s="76">
        <f t="shared" si="0"/>
        <v>0</v>
      </c>
      <c r="H22" s="75">
        <v>0</v>
      </c>
      <c r="I22" s="75">
        <v>0</v>
      </c>
      <c r="J22" s="75">
        <v>0</v>
      </c>
      <c r="K22" s="75">
        <v>0</v>
      </c>
      <c r="L22" s="75">
        <f t="shared" si="1"/>
        <v>0</v>
      </c>
      <c r="M22" s="75">
        <v>0</v>
      </c>
      <c r="N22" s="75">
        <v>0</v>
      </c>
      <c r="O22" s="75">
        <v>0</v>
      </c>
      <c r="P22" s="75">
        <f t="shared" si="2"/>
        <v>0</v>
      </c>
      <c r="Q22" s="76">
        <v>0</v>
      </c>
      <c r="R22" s="76">
        <v>0</v>
      </c>
      <c r="S22" s="76">
        <v>0</v>
      </c>
      <c r="T22" s="76">
        <v>0</v>
      </c>
      <c r="U22" s="76">
        <f t="shared" si="3"/>
        <v>0</v>
      </c>
      <c r="V22" s="76">
        <f t="shared" si="4"/>
        <v>0</v>
      </c>
      <c r="W22" s="75">
        <v>0</v>
      </c>
      <c r="X22" s="75">
        <f t="shared" si="5"/>
        <v>0</v>
      </c>
      <c r="Y22" s="76">
        <v>29.62</v>
      </c>
      <c r="Z22" s="75">
        <f t="shared" si="6"/>
        <v>29.62</v>
      </c>
    </row>
    <row r="23" spans="1:26" ht="12.75" hidden="1" outlineLevel="1">
      <c r="A23" s="75" t="s">
        <v>295</v>
      </c>
      <c r="C23" s="76" t="s">
        <v>296</v>
      </c>
      <c r="D23" s="76" t="s">
        <v>297</v>
      </c>
      <c r="E23" s="75">
        <v>0</v>
      </c>
      <c r="F23" s="75">
        <v>0</v>
      </c>
      <c r="G23" s="76">
        <f t="shared" si="0"/>
        <v>0</v>
      </c>
      <c r="H23" s="75">
        <v>0</v>
      </c>
      <c r="I23" s="75">
        <v>0</v>
      </c>
      <c r="J23" s="75">
        <v>0</v>
      </c>
      <c r="K23" s="75">
        <v>0</v>
      </c>
      <c r="L23" s="75">
        <f t="shared" si="1"/>
        <v>0</v>
      </c>
      <c r="M23" s="75">
        <v>0</v>
      </c>
      <c r="N23" s="75">
        <v>0</v>
      </c>
      <c r="O23" s="75">
        <v>0</v>
      </c>
      <c r="P23" s="75">
        <f t="shared" si="2"/>
        <v>0</v>
      </c>
      <c r="Q23" s="76">
        <v>0</v>
      </c>
      <c r="R23" s="76">
        <v>0</v>
      </c>
      <c r="S23" s="76">
        <v>0</v>
      </c>
      <c r="T23" s="76">
        <v>0</v>
      </c>
      <c r="U23" s="76">
        <f t="shared" si="3"/>
        <v>0</v>
      </c>
      <c r="V23" s="76">
        <f t="shared" si="4"/>
        <v>0</v>
      </c>
      <c r="W23" s="75">
        <v>0</v>
      </c>
      <c r="X23" s="75">
        <f t="shared" si="5"/>
        <v>0</v>
      </c>
      <c r="Y23" s="76">
        <v>296.48</v>
      </c>
      <c r="Z23" s="75">
        <f t="shared" si="6"/>
        <v>296.48</v>
      </c>
    </row>
    <row r="24" spans="1:26" ht="12.75" hidden="1" outlineLevel="1">
      <c r="A24" s="75" t="s">
        <v>298</v>
      </c>
      <c r="C24" s="76" t="s">
        <v>299</v>
      </c>
      <c r="D24" s="76" t="s">
        <v>300</v>
      </c>
      <c r="E24" s="75">
        <v>0.01</v>
      </c>
      <c r="F24" s="75">
        <v>0</v>
      </c>
      <c r="G24" s="76">
        <f t="shared" si="0"/>
        <v>0.01</v>
      </c>
      <c r="H24" s="75">
        <v>0</v>
      </c>
      <c r="I24" s="75">
        <v>0</v>
      </c>
      <c r="J24" s="75">
        <v>0</v>
      </c>
      <c r="K24" s="75">
        <v>0</v>
      </c>
      <c r="L24" s="75">
        <f t="shared" si="1"/>
        <v>0</v>
      </c>
      <c r="M24" s="75">
        <v>0</v>
      </c>
      <c r="N24" s="75">
        <v>0</v>
      </c>
      <c r="O24" s="75">
        <v>0</v>
      </c>
      <c r="P24" s="75">
        <f t="shared" si="2"/>
        <v>0</v>
      </c>
      <c r="Q24" s="76">
        <v>0</v>
      </c>
      <c r="R24" s="76">
        <v>0</v>
      </c>
      <c r="S24" s="76">
        <v>0</v>
      </c>
      <c r="T24" s="76">
        <v>0</v>
      </c>
      <c r="U24" s="76">
        <f t="shared" si="3"/>
        <v>0</v>
      </c>
      <c r="V24" s="76">
        <f t="shared" si="4"/>
        <v>0.01</v>
      </c>
      <c r="W24" s="75">
        <v>0</v>
      </c>
      <c r="X24" s="75">
        <f t="shared" si="5"/>
        <v>0.01</v>
      </c>
      <c r="Y24" s="76">
        <v>0</v>
      </c>
      <c r="Z24" s="75">
        <f t="shared" si="6"/>
        <v>0.01</v>
      </c>
    </row>
    <row r="25" spans="1:26" ht="12.75" hidden="1" outlineLevel="1">
      <c r="A25" s="75" t="s">
        <v>301</v>
      </c>
      <c r="C25" s="76" t="s">
        <v>302</v>
      </c>
      <c r="D25" s="76" t="s">
        <v>303</v>
      </c>
      <c r="E25" s="75">
        <v>-373.5</v>
      </c>
      <c r="F25" s="75">
        <v>0</v>
      </c>
      <c r="G25" s="76">
        <f t="shared" si="0"/>
        <v>-373.5</v>
      </c>
      <c r="H25" s="75">
        <v>0</v>
      </c>
      <c r="I25" s="75">
        <v>0</v>
      </c>
      <c r="J25" s="75">
        <v>0</v>
      </c>
      <c r="K25" s="75">
        <v>0</v>
      </c>
      <c r="L25" s="75">
        <f t="shared" si="1"/>
        <v>0</v>
      </c>
      <c r="M25" s="75">
        <v>0</v>
      </c>
      <c r="N25" s="75">
        <v>0</v>
      </c>
      <c r="O25" s="75">
        <v>0</v>
      </c>
      <c r="P25" s="75">
        <f t="shared" si="2"/>
        <v>0</v>
      </c>
      <c r="Q25" s="76">
        <v>0</v>
      </c>
      <c r="R25" s="76">
        <v>0</v>
      </c>
      <c r="S25" s="76">
        <v>0</v>
      </c>
      <c r="T25" s="76">
        <v>0</v>
      </c>
      <c r="U25" s="76">
        <f t="shared" si="3"/>
        <v>0</v>
      </c>
      <c r="V25" s="76">
        <f t="shared" si="4"/>
        <v>-373.5</v>
      </c>
      <c r="W25" s="75">
        <v>0</v>
      </c>
      <c r="X25" s="75">
        <f t="shared" si="5"/>
        <v>-373.5</v>
      </c>
      <c r="Y25" s="76">
        <v>1014.72</v>
      </c>
      <c r="Z25" s="75">
        <f t="shared" si="6"/>
        <v>641.22</v>
      </c>
    </row>
    <row r="26" spans="1:26" ht="12.75" hidden="1" outlineLevel="1">
      <c r="A26" s="75" t="s">
        <v>304</v>
      </c>
      <c r="C26" s="76" t="s">
        <v>305</v>
      </c>
      <c r="D26" s="76" t="s">
        <v>306</v>
      </c>
      <c r="E26" s="75">
        <v>0.01</v>
      </c>
      <c r="F26" s="75">
        <v>0</v>
      </c>
      <c r="G26" s="76">
        <f t="shared" si="0"/>
        <v>0.01</v>
      </c>
      <c r="H26" s="75">
        <v>0</v>
      </c>
      <c r="I26" s="75">
        <v>0</v>
      </c>
      <c r="J26" s="75">
        <v>0</v>
      </c>
      <c r="K26" s="75">
        <v>0</v>
      </c>
      <c r="L26" s="75">
        <f t="shared" si="1"/>
        <v>0</v>
      </c>
      <c r="M26" s="75">
        <v>0</v>
      </c>
      <c r="N26" s="75">
        <v>0</v>
      </c>
      <c r="O26" s="75">
        <v>0</v>
      </c>
      <c r="P26" s="75">
        <f t="shared" si="2"/>
        <v>0</v>
      </c>
      <c r="Q26" s="76">
        <v>0</v>
      </c>
      <c r="R26" s="76">
        <v>0</v>
      </c>
      <c r="S26" s="76">
        <v>0</v>
      </c>
      <c r="T26" s="76">
        <v>0</v>
      </c>
      <c r="U26" s="76">
        <f t="shared" si="3"/>
        <v>0</v>
      </c>
      <c r="V26" s="76">
        <f t="shared" si="4"/>
        <v>0.01</v>
      </c>
      <c r="W26" s="75">
        <v>0</v>
      </c>
      <c r="X26" s="75">
        <f t="shared" si="5"/>
        <v>0.01</v>
      </c>
      <c r="Y26" s="76">
        <v>0</v>
      </c>
      <c r="Z26" s="75">
        <f t="shared" si="6"/>
        <v>0.01</v>
      </c>
    </row>
    <row r="27" spans="1:26" ht="12.75" hidden="1" outlineLevel="1">
      <c r="A27" s="75" t="s">
        <v>307</v>
      </c>
      <c r="C27" s="76" t="s">
        <v>308</v>
      </c>
      <c r="D27" s="76" t="s">
        <v>309</v>
      </c>
      <c r="E27" s="75">
        <v>0</v>
      </c>
      <c r="F27" s="75">
        <v>0</v>
      </c>
      <c r="G27" s="76">
        <f t="shared" si="0"/>
        <v>0</v>
      </c>
      <c r="H27" s="75">
        <v>0</v>
      </c>
      <c r="I27" s="75">
        <v>0</v>
      </c>
      <c r="J27" s="75">
        <v>0</v>
      </c>
      <c r="K27" s="75">
        <v>0</v>
      </c>
      <c r="L27" s="75">
        <f t="shared" si="1"/>
        <v>0</v>
      </c>
      <c r="M27" s="75">
        <v>0</v>
      </c>
      <c r="N27" s="75">
        <v>0</v>
      </c>
      <c r="O27" s="75">
        <v>0</v>
      </c>
      <c r="P27" s="75">
        <f t="shared" si="2"/>
        <v>0</v>
      </c>
      <c r="Q27" s="76">
        <v>0</v>
      </c>
      <c r="R27" s="76">
        <v>0</v>
      </c>
      <c r="S27" s="76">
        <v>0</v>
      </c>
      <c r="T27" s="76">
        <v>0</v>
      </c>
      <c r="U27" s="76">
        <f t="shared" si="3"/>
        <v>0</v>
      </c>
      <c r="V27" s="76">
        <f t="shared" si="4"/>
        <v>0</v>
      </c>
      <c r="W27" s="75">
        <v>0</v>
      </c>
      <c r="X27" s="75">
        <f t="shared" si="5"/>
        <v>0</v>
      </c>
      <c r="Y27" s="76">
        <v>2382</v>
      </c>
      <c r="Z27" s="75">
        <f t="shared" si="6"/>
        <v>2382</v>
      </c>
    </row>
    <row r="28" spans="1:26" ht="12.75" hidden="1" outlineLevel="1">
      <c r="A28" s="75" t="s">
        <v>310</v>
      </c>
      <c r="C28" s="76" t="s">
        <v>311</v>
      </c>
      <c r="D28" s="76" t="s">
        <v>312</v>
      </c>
      <c r="E28" s="75">
        <v>-2147.98</v>
      </c>
      <c r="F28" s="75">
        <v>0</v>
      </c>
      <c r="G28" s="76">
        <f t="shared" si="0"/>
        <v>-2147.98</v>
      </c>
      <c r="H28" s="75">
        <v>0</v>
      </c>
      <c r="I28" s="75">
        <v>0</v>
      </c>
      <c r="J28" s="75">
        <v>0</v>
      </c>
      <c r="K28" s="75">
        <v>0</v>
      </c>
      <c r="L28" s="75">
        <f t="shared" si="1"/>
        <v>0</v>
      </c>
      <c r="M28" s="75">
        <v>0</v>
      </c>
      <c r="N28" s="75">
        <v>0</v>
      </c>
      <c r="O28" s="75">
        <v>0</v>
      </c>
      <c r="P28" s="75">
        <f t="shared" si="2"/>
        <v>0</v>
      </c>
      <c r="Q28" s="76">
        <v>0</v>
      </c>
      <c r="R28" s="76">
        <v>0</v>
      </c>
      <c r="S28" s="76">
        <v>0</v>
      </c>
      <c r="T28" s="76">
        <v>0</v>
      </c>
      <c r="U28" s="76">
        <f t="shared" si="3"/>
        <v>0</v>
      </c>
      <c r="V28" s="76">
        <f t="shared" si="4"/>
        <v>-2147.98</v>
      </c>
      <c r="W28" s="75">
        <v>0</v>
      </c>
      <c r="X28" s="75">
        <f t="shared" si="5"/>
        <v>-2147.98</v>
      </c>
      <c r="Y28" s="76">
        <v>1983.73</v>
      </c>
      <c r="Z28" s="75">
        <f t="shared" si="6"/>
        <v>-164.25</v>
      </c>
    </row>
    <row r="29" spans="1:26" ht="12.75" hidden="1" outlineLevel="1">
      <c r="A29" s="75" t="s">
        <v>313</v>
      </c>
      <c r="C29" s="76" t="s">
        <v>314</v>
      </c>
      <c r="D29" s="76" t="s">
        <v>315</v>
      </c>
      <c r="E29" s="75">
        <v>-759.85</v>
      </c>
      <c r="F29" s="75">
        <v>0</v>
      </c>
      <c r="G29" s="76">
        <f t="shared" si="0"/>
        <v>-759.85</v>
      </c>
      <c r="H29" s="75">
        <v>0</v>
      </c>
      <c r="I29" s="75">
        <v>0</v>
      </c>
      <c r="J29" s="75">
        <v>0</v>
      </c>
      <c r="K29" s="75">
        <v>0</v>
      </c>
      <c r="L29" s="75">
        <f t="shared" si="1"/>
        <v>0</v>
      </c>
      <c r="M29" s="75">
        <v>0</v>
      </c>
      <c r="N29" s="75">
        <v>0</v>
      </c>
      <c r="O29" s="75">
        <v>0</v>
      </c>
      <c r="P29" s="75">
        <f t="shared" si="2"/>
        <v>0</v>
      </c>
      <c r="Q29" s="76">
        <v>0</v>
      </c>
      <c r="R29" s="76">
        <v>0</v>
      </c>
      <c r="S29" s="76">
        <v>0</v>
      </c>
      <c r="T29" s="76">
        <v>0</v>
      </c>
      <c r="U29" s="76">
        <f t="shared" si="3"/>
        <v>0</v>
      </c>
      <c r="V29" s="76">
        <f t="shared" si="4"/>
        <v>-759.85</v>
      </c>
      <c r="W29" s="75">
        <v>0</v>
      </c>
      <c r="X29" s="75">
        <f t="shared" si="5"/>
        <v>-759.85</v>
      </c>
      <c r="Y29" s="76">
        <v>0</v>
      </c>
      <c r="Z29" s="75">
        <f t="shared" si="6"/>
        <v>-759.85</v>
      </c>
    </row>
    <row r="30" spans="1:27" ht="12" customHeight="1" collapsed="1">
      <c r="A30" s="119" t="s">
        <v>316</v>
      </c>
      <c r="B30" s="120"/>
      <c r="C30" s="119" t="s">
        <v>317</v>
      </c>
      <c r="D30" s="121"/>
      <c r="E30" s="97">
        <v>-3318.66</v>
      </c>
      <c r="F30" s="97">
        <v>501161071</v>
      </c>
      <c r="G30" s="122">
        <f t="shared" si="0"/>
        <v>501157752.34</v>
      </c>
      <c r="H30" s="122">
        <v>189450</v>
      </c>
      <c r="I30" s="122">
        <v>0</v>
      </c>
      <c r="J30" s="122">
        <v>0</v>
      </c>
      <c r="K30" s="122">
        <v>0</v>
      </c>
      <c r="L30" s="122">
        <f t="shared" si="1"/>
        <v>0</v>
      </c>
      <c r="M30" s="122">
        <v>0</v>
      </c>
      <c r="N30" s="122">
        <v>0</v>
      </c>
      <c r="O30" s="122">
        <v>0</v>
      </c>
      <c r="P30" s="122">
        <f t="shared" si="2"/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f t="shared" si="3"/>
        <v>0</v>
      </c>
      <c r="V30" s="122">
        <f t="shared" si="4"/>
        <v>501347202.34</v>
      </c>
      <c r="W30" s="122">
        <v>0</v>
      </c>
      <c r="X30" s="122">
        <f t="shared" si="5"/>
        <v>501347202.34</v>
      </c>
      <c r="Y30" s="122">
        <v>1461528.14</v>
      </c>
      <c r="Z30" s="122">
        <f t="shared" si="6"/>
        <v>502808730.47999996</v>
      </c>
      <c r="AA30" s="119"/>
    </row>
    <row r="31" spans="1:26" ht="12.75" hidden="1" outlineLevel="1">
      <c r="A31" s="75" t="s">
        <v>318</v>
      </c>
      <c r="C31" s="76" t="s">
        <v>319</v>
      </c>
      <c r="D31" s="76" t="s">
        <v>320</v>
      </c>
      <c r="E31" s="75">
        <v>0</v>
      </c>
      <c r="F31" s="75">
        <v>0</v>
      </c>
      <c r="G31" s="76">
        <f t="shared" si="0"/>
        <v>0</v>
      </c>
      <c r="H31" s="75">
        <v>-1300</v>
      </c>
      <c r="I31" s="75">
        <v>0</v>
      </c>
      <c r="J31" s="75">
        <v>0</v>
      </c>
      <c r="K31" s="75">
        <v>0</v>
      </c>
      <c r="L31" s="75">
        <f aca="true" t="shared" si="7" ref="L31:L43">J31+I31+K31</f>
        <v>0</v>
      </c>
      <c r="M31" s="75">
        <v>0</v>
      </c>
      <c r="N31" s="75">
        <v>0</v>
      </c>
      <c r="O31" s="75">
        <v>0</v>
      </c>
      <c r="P31" s="75">
        <f t="shared" si="2"/>
        <v>0</v>
      </c>
      <c r="Q31" s="76">
        <v>0</v>
      </c>
      <c r="R31" s="76">
        <v>0</v>
      </c>
      <c r="S31" s="76">
        <v>0</v>
      </c>
      <c r="T31" s="76">
        <v>0</v>
      </c>
      <c r="U31" s="76">
        <f t="shared" si="3"/>
        <v>0</v>
      </c>
      <c r="V31" s="76">
        <f t="shared" si="4"/>
        <v>-1300</v>
      </c>
      <c r="W31" s="75">
        <v>0</v>
      </c>
      <c r="X31" s="75">
        <f t="shared" si="5"/>
        <v>-1300</v>
      </c>
      <c r="Y31" s="76">
        <v>1928911.5</v>
      </c>
      <c r="Z31" s="75">
        <f t="shared" si="6"/>
        <v>1927611.5</v>
      </c>
    </row>
    <row r="32" spans="1:26" ht="12.75" hidden="1" outlineLevel="1">
      <c r="A32" s="75" t="s">
        <v>321</v>
      </c>
      <c r="C32" s="76" t="s">
        <v>322</v>
      </c>
      <c r="D32" s="76" t="s">
        <v>323</v>
      </c>
      <c r="E32" s="75">
        <v>-24272.68</v>
      </c>
      <c r="F32" s="75">
        <v>0</v>
      </c>
      <c r="G32" s="76">
        <f t="shared" si="0"/>
        <v>-24272.68</v>
      </c>
      <c r="H32" s="75">
        <v>32697782.459999997</v>
      </c>
      <c r="I32" s="75">
        <v>0</v>
      </c>
      <c r="J32" s="75">
        <v>0</v>
      </c>
      <c r="K32" s="75">
        <v>0</v>
      </c>
      <c r="L32" s="75">
        <f t="shared" si="7"/>
        <v>0</v>
      </c>
      <c r="M32" s="75">
        <v>0</v>
      </c>
      <c r="N32" s="75">
        <v>0</v>
      </c>
      <c r="O32" s="75">
        <v>0</v>
      </c>
      <c r="P32" s="75">
        <f t="shared" si="2"/>
        <v>0</v>
      </c>
      <c r="Q32" s="76">
        <v>0</v>
      </c>
      <c r="R32" s="76">
        <v>0</v>
      </c>
      <c r="S32" s="76">
        <v>0</v>
      </c>
      <c r="T32" s="76">
        <v>0</v>
      </c>
      <c r="U32" s="76">
        <f t="shared" si="3"/>
        <v>0</v>
      </c>
      <c r="V32" s="76">
        <f t="shared" si="4"/>
        <v>32673509.779999997</v>
      </c>
      <c r="W32" s="75">
        <v>0</v>
      </c>
      <c r="X32" s="75">
        <f t="shared" si="5"/>
        <v>32673509.779999997</v>
      </c>
      <c r="Y32" s="76">
        <v>48731545</v>
      </c>
      <c r="Z32" s="75">
        <f t="shared" si="6"/>
        <v>81405054.78</v>
      </c>
    </row>
    <row r="33" spans="1:26" ht="12.75" hidden="1" outlineLevel="1">
      <c r="A33" s="75" t="s">
        <v>324</v>
      </c>
      <c r="C33" s="76" t="s">
        <v>325</v>
      </c>
      <c r="D33" s="76" t="s">
        <v>326</v>
      </c>
      <c r="E33" s="75">
        <v>-2165.01</v>
      </c>
      <c r="F33" s="75">
        <v>0</v>
      </c>
      <c r="G33" s="76">
        <f t="shared" si="0"/>
        <v>-2165.01</v>
      </c>
      <c r="H33" s="75">
        <v>6238991.58</v>
      </c>
      <c r="I33" s="75">
        <v>0</v>
      </c>
      <c r="J33" s="75">
        <v>0</v>
      </c>
      <c r="K33" s="75">
        <v>0</v>
      </c>
      <c r="L33" s="75">
        <f t="shared" si="7"/>
        <v>0</v>
      </c>
      <c r="M33" s="75">
        <v>0</v>
      </c>
      <c r="N33" s="75">
        <v>0</v>
      </c>
      <c r="O33" s="75">
        <v>0</v>
      </c>
      <c r="P33" s="75">
        <f t="shared" si="2"/>
        <v>0</v>
      </c>
      <c r="Q33" s="76">
        <v>0</v>
      </c>
      <c r="R33" s="76">
        <v>0</v>
      </c>
      <c r="S33" s="76">
        <v>0</v>
      </c>
      <c r="T33" s="76">
        <v>0</v>
      </c>
      <c r="U33" s="76">
        <f t="shared" si="3"/>
        <v>0</v>
      </c>
      <c r="V33" s="76">
        <f t="shared" si="4"/>
        <v>6236826.57</v>
      </c>
      <c r="W33" s="75">
        <v>0</v>
      </c>
      <c r="X33" s="75">
        <f t="shared" si="5"/>
        <v>6236826.57</v>
      </c>
      <c r="Y33" s="76">
        <v>10379477.68</v>
      </c>
      <c r="Z33" s="75">
        <f t="shared" si="6"/>
        <v>16616304.25</v>
      </c>
    </row>
    <row r="34" spans="1:26" ht="12.75" hidden="1" outlineLevel="1">
      <c r="A34" s="75" t="s">
        <v>327</v>
      </c>
      <c r="C34" s="76" t="s">
        <v>328</v>
      </c>
      <c r="D34" s="76" t="s">
        <v>329</v>
      </c>
      <c r="E34" s="75">
        <v>-22175.7</v>
      </c>
      <c r="F34" s="75">
        <v>0</v>
      </c>
      <c r="G34" s="76">
        <f t="shared" si="0"/>
        <v>-22175.7</v>
      </c>
      <c r="H34" s="75">
        <v>3980484.04</v>
      </c>
      <c r="I34" s="75">
        <v>0</v>
      </c>
      <c r="J34" s="75">
        <v>0</v>
      </c>
      <c r="K34" s="75">
        <v>0</v>
      </c>
      <c r="L34" s="75">
        <f t="shared" si="7"/>
        <v>0</v>
      </c>
      <c r="M34" s="75">
        <v>0</v>
      </c>
      <c r="N34" s="75">
        <v>0</v>
      </c>
      <c r="O34" s="75">
        <v>0</v>
      </c>
      <c r="P34" s="75">
        <f t="shared" si="2"/>
        <v>0</v>
      </c>
      <c r="Q34" s="76">
        <v>0</v>
      </c>
      <c r="R34" s="76">
        <v>0</v>
      </c>
      <c r="S34" s="76">
        <v>0</v>
      </c>
      <c r="T34" s="76">
        <v>0</v>
      </c>
      <c r="U34" s="76">
        <f t="shared" si="3"/>
        <v>0</v>
      </c>
      <c r="V34" s="76">
        <f t="shared" si="4"/>
        <v>3958308.34</v>
      </c>
      <c r="W34" s="75">
        <v>0</v>
      </c>
      <c r="X34" s="75">
        <f t="shared" si="5"/>
        <v>3958308.34</v>
      </c>
      <c r="Y34" s="76">
        <v>15133073.38</v>
      </c>
      <c r="Z34" s="75">
        <f t="shared" si="6"/>
        <v>19091381.72</v>
      </c>
    </row>
    <row r="35" spans="1:26" ht="12.75" hidden="1" outlineLevel="1">
      <c r="A35" s="75" t="s">
        <v>330</v>
      </c>
      <c r="C35" s="76" t="s">
        <v>331</v>
      </c>
      <c r="D35" s="76" t="s">
        <v>332</v>
      </c>
      <c r="E35" s="75">
        <v>-11645.6</v>
      </c>
      <c r="F35" s="75">
        <v>0</v>
      </c>
      <c r="G35" s="76">
        <f t="shared" si="0"/>
        <v>-11645.6</v>
      </c>
      <c r="H35" s="75">
        <v>3130071.31</v>
      </c>
      <c r="I35" s="75">
        <v>0</v>
      </c>
      <c r="J35" s="75">
        <v>0</v>
      </c>
      <c r="K35" s="75">
        <v>0</v>
      </c>
      <c r="L35" s="75">
        <f t="shared" si="7"/>
        <v>0</v>
      </c>
      <c r="M35" s="75">
        <v>0</v>
      </c>
      <c r="N35" s="75">
        <v>0</v>
      </c>
      <c r="O35" s="75">
        <v>0</v>
      </c>
      <c r="P35" s="75">
        <f t="shared" si="2"/>
        <v>0</v>
      </c>
      <c r="Q35" s="76">
        <v>0</v>
      </c>
      <c r="R35" s="76">
        <v>0</v>
      </c>
      <c r="S35" s="76">
        <v>0</v>
      </c>
      <c r="T35" s="76">
        <v>0</v>
      </c>
      <c r="U35" s="76">
        <f t="shared" si="3"/>
        <v>0</v>
      </c>
      <c r="V35" s="76">
        <f t="shared" si="4"/>
        <v>3118425.71</v>
      </c>
      <c r="W35" s="75">
        <v>0</v>
      </c>
      <c r="X35" s="75">
        <f t="shared" si="5"/>
        <v>3118425.71</v>
      </c>
      <c r="Y35" s="76">
        <v>6187405.96</v>
      </c>
      <c r="Z35" s="75">
        <f t="shared" si="6"/>
        <v>9305831.67</v>
      </c>
    </row>
    <row r="36" spans="1:26" ht="12.75" hidden="1" outlineLevel="1">
      <c r="A36" s="75" t="s">
        <v>333</v>
      </c>
      <c r="C36" s="76" t="s">
        <v>334</v>
      </c>
      <c r="D36" s="76" t="s">
        <v>335</v>
      </c>
      <c r="E36" s="75">
        <v>0</v>
      </c>
      <c r="F36" s="75">
        <v>0</v>
      </c>
      <c r="G36" s="76">
        <f t="shared" si="0"/>
        <v>0</v>
      </c>
      <c r="H36" s="75">
        <v>1378865.63</v>
      </c>
      <c r="I36" s="75">
        <v>0</v>
      </c>
      <c r="J36" s="75">
        <v>0</v>
      </c>
      <c r="K36" s="75">
        <v>0</v>
      </c>
      <c r="L36" s="75">
        <f t="shared" si="7"/>
        <v>0</v>
      </c>
      <c r="M36" s="75">
        <v>0</v>
      </c>
      <c r="N36" s="75">
        <v>0</v>
      </c>
      <c r="O36" s="75">
        <v>0</v>
      </c>
      <c r="P36" s="75">
        <f t="shared" si="2"/>
        <v>0</v>
      </c>
      <c r="Q36" s="76">
        <v>0</v>
      </c>
      <c r="R36" s="76">
        <v>0</v>
      </c>
      <c r="S36" s="76">
        <v>0</v>
      </c>
      <c r="T36" s="76">
        <v>0</v>
      </c>
      <c r="U36" s="76">
        <f t="shared" si="3"/>
        <v>0</v>
      </c>
      <c r="V36" s="76">
        <f t="shared" si="4"/>
        <v>1378865.63</v>
      </c>
      <c r="W36" s="75">
        <v>0</v>
      </c>
      <c r="X36" s="75">
        <f t="shared" si="5"/>
        <v>1378865.63</v>
      </c>
      <c r="Y36" s="76">
        <v>25949035.18</v>
      </c>
      <c r="Z36" s="75">
        <f t="shared" si="6"/>
        <v>27327900.81</v>
      </c>
    </row>
    <row r="37" spans="1:26" ht="12.75" hidden="1" outlineLevel="1">
      <c r="A37" s="75" t="s">
        <v>336</v>
      </c>
      <c r="C37" s="76" t="s">
        <v>337</v>
      </c>
      <c r="D37" s="76" t="s">
        <v>338</v>
      </c>
      <c r="E37" s="75">
        <v>0</v>
      </c>
      <c r="F37" s="75">
        <v>0</v>
      </c>
      <c r="G37" s="76">
        <f t="shared" si="0"/>
        <v>0</v>
      </c>
      <c r="H37" s="75">
        <v>258558.08</v>
      </c>
      <c r="I37" s="75">
        <v>0</v>
      </c>
      <c r="J37" s="75">
        <v>0</v>
      </c>
      <c r="K37" s="75">
        <v>0</v>
      </c>
      <c r="L37" s="75">
        <f t="shared" si="7"/>
        <v>0</v>
      </c>
      <c r="M37" s="75">
        <v>0</v>
      </c>
      <c r="N37" s="75">
        <v>0</v>
      </c>
      <c r="O37" s="75">
        <v>0</v>
      </c>
      <c r="P37" s="75">
        <f t="shared" si="2"/>
        <v>0</v>
      </c>
      <c r="Q37" s="76">
        <v>0</v>
      </c>
      <c r="R37" s="76">
        <v>0</v>
      </c>
      <c r="S37" s="76">
        <v>0</v>
      </c>
      <c r="T37" s="76">
        <v>0</v>
      </c>
      <c r="U37" s="76">
        <f t="shared" si="3"/>
        <v>0</v>
      </c>
      <c r="V37" s="76">
        <f t="shared" si="4"/>
        <v>258558.08</v>
      </c>
      <c r="W37" s="75">
        <v>0</v>
      </c>
      <c r="X37" s="75">
        <f t="shared" si="5"/>
        <v>258558.08</v>
      </c>
      <c r="Y37" s="76">
        <v>8695036.5</v>
      </c>
      <c r="Z37" s="75">
        <f t="shared" si="6"/>
        <v>8953594.58</v>
      </c>
    </row>
    <row r="38" spans="1:26" ht="12.75" hidden="1" outlineLevel="1">
      <c r="A38" s="75" t="s">
        <v>339</v>
      </c>
      <c r="C38" s="76" t="s">
        <v>340</v>
      </c>
      <c r="D38" s="76" t="s">
        <v>341</v>
      </c>
      <c r="E38" s="75">
        <v>0</v>
      </c>
      <c r="F38" s="75">
        <v>0</v>
      </c>
      <c r="G38" s="76">
        <f t="shared" si="0"/>
        <v>0</v>
      </c>
      <c r="H38" s="75">
        <v>106419.28</v>
      </c>
      <c r="I38" s="75">
        <v>0</v>
      </c>
      <c r="J38" s="75">
        <v>0</v>
      </c>
      <c r="K38" s="75">
        <v>0</v>
      </c>
      <c r="L38" s="75">
        <f t="shared" si="7"/>
        <v>0</v>
      </c>
      <c r="M38" s="75">
        <v>0</v>
      </c>
      <c r="N38" s="75">
        <v>0</v>
      </c>
      <c r="O38" s="75">
        <v>0</v>
      </c>
      <c r="P38" s="75">
        <f t="shared" si="2"/>
        <v>0</v>
      </c>
      <c r="Q38" s="76">
        <v>0</v>
      </c>
      <c r="R38" s="76">
        <v>0</v>
      </c>
      <c r="S38" s="76">
        <v>0</v>
      </c>
      <c r="T38" s="76">
        <v>0</v>
      </c>
      <c r="U38" s="76">
        <f t="shared" si="3"/>
        <v>0</v>
      </c>
      <c r="V38" s="76">
        <f t="shared" si="4"/>
        <v>106419.28</v>
      </c>
      <c r="W38" s="75">
        <v>0</v>
      </c>
      <c r="X38" s="75">
        <f t="shared" si="5"/>
        <v>106419.28</v>
      </c>
      <c r="Y38" s="76">
        <v>299656.71</v>
      </c>
      <c r="Z38" s="75">
        <f t="shared" si="6"/>
        <v>406075.99</v>
      </c>
    </row>
    <row r="39" spans="1:26" ht="12.75" hidden="1" outlineLevel="1">
      <c r="A39" s="75" t="s">
        <v>342</v>
      </c>
      <c r="C39" s="76" t="s">
        <v>343</v>
      </c>
      <c r="D39" s="76" t="s">
        <v>344</v>
      </c>
      <c r="E39" s="75">
        <v>0</v>
      </c>
      <c r="F39" s="75">
        <v>0</v>
      </c>
      <c r="G39" s="76">
        <f t="shared" si="0"/>
        <v>0</v>
      </c>
      <c r="H39" s="75">
        <v>85690.9</v>
      </c>
      <c r="I39" s="75">
        <v>0</v>
      </c>
      <c r="J39" s="75">
        <v>0</v>
      </c>
      <c r="K39" s="75">
        <v>0</v>
      </c>
      <c r="L39" s="75">
        <f t="shared" si="7"/>
        <v>0</v>
      </c>
      <c r="M39" s="75">
        <v>0</v>
      </c>
      <c r="N39" s="75">
        <v>0</v>
      </c>
      <c r="O39" s="75">
        <v>0</v>
      </c>
      <c r="P39" s="75">
        <f t="shared" si="2"/>
        <v>0</v>
      </c>
      <c r="Q39" s="76">
        <v>0</v>
      </c>
      <c r="R39" s="76">
        <v>0</v>
      </c>
      <c r="S39" s="76">
        <v>0</v>
      </c>
      <c r="T39" s="76">
        <v>0</v>
      </c>
      <c r="U39" s="76">
        <f t="shared" si="3"/>
        <v>0</v>
      </c>
      <c r="V39" s="76">
        <f t="shared" si="4"/>
        <v>85690.9</v>
      </c>
      <c r="W39" s="75">
        <v>0</v>
      </c>
      <c r="X39" s="75">
        <f t="shared" si="5"/>
        <v>85690.9</v>
      </c>
      <c r="Y39" s="76">
        <v>226492.34</v>
      </c>
      <c r="Z39" s="75">
        <f t="shared" si="6"/>
        <v>312183.24</v>
      </c>
    </row>
    <row r="40" spans="1:26" ht="12.75" hidden="1" outlineLevel="1">
      <c r="A40" s="75" t="s">
        <v>345</v>
      </c>
      <c r="C40" s="76" t="s">
        <v>346</v>
      </c>
      <c r="D40" s="76" t="s">
        <v>347</v>
      </c>
      <c r="E40" s="75">
        <v>0</v>
      </c>
      <c r="F40" s="75">
        <v>0</v>
      </c>
      <c r="G40" s="76">
        <f t="shared" si="0"/>
        <v>0</v>
      </c>
      <c r="H40" s="75">
        <v>1146293.95</v>
      </c>
      <c r="I40" s="75">
        <v>0</v>
      </c>
      <c r="J40" s="75">
        <v>0</v>
      </c>
      <c r="K40" s="75">
        <v>0</v>
      </c>
      <c r="L40" s="75">
        <f t="shared" si="7"/>
        <v>0</v>
      </c>
      <c r="M40" s="75">
        <v>0</v>
      </c>
      <c r="N40" s="75">
        <v>0</v>
      </c>
      <c r="O40" s="75">
        <v>0</v>
      </c>
      <c r="P40" s="75">
        <f t="shared" si="2"/>
        <v>0</v>
      </c>
      <c r="Q40" s="76">
        <v>0</v>
      </c>
      <c r="R40" s="76">
        <v>0</v>
      </c>
      <c r="S40" s="76">
        <v>0</v>
      </c>
      <c r="T40" s="76">
        <v>0</v>
      </c>
      <c r="U40" s="76">
        <f t="shared" si="3"/>
        <v>0</v>
      </c>
      <c r="V40" s="76">
        <f t="shared" si="4"/>
        <v>1146293.95</v>
      </c>
      <c r="W40" s="75">
        <v>0</v>
      </c>
      <c r="X40" s="75">
        <f t="shared" si="5"/>
        <v>1146293.95</v>
      </c>
      <c r="Y40" s="76">
        <v>51753</v>
      </c>
      <c r="Z40" s="75">
        <f t="shared" si="6"/>
        <v>1198046.95</v>
      </c>
    </row>
    <row r="41" spans="1:26" ht="12.75" hidden="1" outlineLevel="1">
      <c r="A41" s="75" t="s">
        <v>348</v>
      </c>
      <c r="C41" s="76" t="s">
        <v>349</v>
      </c>
      <c r="D41" s="76" t="s">
        <v>350</v>
      </c>
      <c r="E41" s="75">
        <v>0</v>
      </c>
      <c r="F41" s="75">
        <v>0</v>
      </c>
      <c r="G41" s="76">
        <f t="shared" si="0"/>
        <v>0</v>
      </c>
      <c r="H41" s="75">
        <v>1587662.77</v>
      </c>
      <c r="I41" s="75">
        <v>0</v>
      </c>
      <c r="J41" s="75">
        <v>0</v>
      </c>
      <c r="K41" s="75">
        <v>0</v>
      </c>
      <c r="L41" s="75">
        <f t="shared" si="7"/>
        <v>0</v>
      </c>
      <c r="M41" s="75">
        <v>0</v>
      </c>
      <c r="N41" s="75">
        <v>0</v>
      </c>
      <c r="O41" s="75">
        <v>0</v>
      </c>
      <c r="P41" s="75">
        <f t="shared" si="2"/>
        <v>0</v>
      </c>
      <c r="Q41" s="76">
        <v>0</v>
      </c>
      <c r="R41" s="76">
        <v>0</v>
      </c>
      <c r="S41" s="76">
        <v>0</v>
      </c>
      <c r="T41" s="76">
        <v>0</v>
      </c>
      <c r="U41" s="76">
        <f t="shared" si="3"/>
        <v>0</v>
      </c>
      <c r="V41" s="76">
        <f t="shared" si="4"/>
        <v>1587662.77</v>
      </c>
      <c r="W41" s="75">
        <v>0</v>
      </c>
      <c r="X41" s="75">
        <f t="shared" si="5"/>
        <v>1587662.77</v>
      </c>
      <c r="Y41" s="76">
        <v>84478.4</v>
      </c>
      <c r="Z41" s="75">
        <f t="shared" si="6"/>
        <v>1672141.17</v>
      </c>
    </row>
    <row r="42" spans="1:26" ht="12.75" hidden="1" outlineLevel="1">
      <c r="A42" s="75" t="s">
        <v>351</v>
      </c>
      <c r="C42" s="76" t="s">
        <v>352</v>
      </c>
      <c r="D42" s="76" t="s">
        <v>353</v>
      </c>
      <c r="E42" s="75">
        <v>0</v>
      </c>
      <c r="F42" s="75">
        <v>0</v>
      </c>
      <c r="G42" s="76">
        <f t="shared" si="0"/>
        <v>0</v>
      </c>
      <c r="H42" s="75">
        <v>550</v>
      </c>
      <c r="I42" s="75">
        <v>0</v>
      </c>
      <c r="J42" s="75">
        <v>0</v>
      </c>
      <c r="K42" s="75">
        <v>0</v>
      </c>
      <c r="L42" s="75">
        <f t="shared" si="7"/>
        <v>0</v>
      </c>
      <c r="M42" s="75">
        <v>0</v>
      </c>
      <c r="N42" s="75">
        <v>0</v>
      </c>
      <c r="O42" s="75">
        <v>0</v>
      </c>
      <c r="P42" s="75">
        <f t="shared" si="2"/>
        <v>0</v>
      </c>
      <c r="Q42" s="76">
        <v>0</v>
      </c>
      <c r="R42" s="76">
        <v>0</v>
      </c>
      <c r="S42" s="76">
        <v>0</v>
      </c>
      <c r="T42" s="76">
        <v>0</v>
      </c>
      <c r="U42" s="76">
        <f t="shared" si="3"/>
        <v>0</v>
      </c>
      <c r="V42" s="76">
        <f t="shared" si="4"/>
        <v>550</v>
      </c>
      <c r="W42" s="75">
        <v>0</v>
      </c>
      <c r="X42" s="75">
        <f t="shared" si="5"/>
        <v>550</v>
      </c>
      <c r="Y42" s="76">
        <v>500</v>
      </c>
      <c r="Z42" s="75">
        <f t="shared" si="6"/>
        <v>1050</v>
      </c>
    </row>
    <row r="43" spans="1:27" ht="12" customHeight="1" collapsed="1">
      <c r="A43" s="119" t="s">
        <v>354</v>
      </c>
      <c r="B43" s="120"/>
      <c r="C43" s="119" t="s">
        <v>355</v>
      </c>
      <c r="D43" s="121"/>
      <c r="E43" s="97">
        <v>-60258.99</v>
      </c>
      <c r="F43" s="97">
        <v>75871358.97</v>
      </c>
      <c r="G43" s="123">
        <f t="shared" si="0"/>
        <v>75811099.98</v>
      </c>
      <c r="H43" s="123">
        <v>50610070.000000015</v>
      </c>
      <c r="I43" s="123">
        <v>0</v>
      </c>
      <c r="J43" s="123">
        <v>0</v>
      </c>
      <c r="K43" s="123">
        <v>0</v>
      </c>
      <c r="L43" s="123">
        <f t="shared" si="7"/>
        <v>0</v>
      </c>
      <c r="M43" s="123">
        <v>0</v>
      </c>
      <c r="N43" s="123">
        <v>0</v>
      </c>
      <c r="O43" s="123">
        <v>0</v>
      </c>
      <c r="P43" s="123">
        <f t="shared" si="2"/>
        <v>0</v>
      </c>
      <c r="Q43" s="123">
        <v>0</v>
      </c>
      <c r="R43" s="123">
        <v>0</v>
      </c>
      <c r="S43" s="123">
        <v>0</v>
      </c>
      <c r="T43" s="123">
        <v>0</v>
      </c>
      <c r="U43" s="123">
        <f t="shared" si="3"/>
        <v>0</v>
      </c>
      <c r="V43" s="123">
        <f t="shared" si="4"/>
        <v>126421169.98000002</v>
      </c>
      <c r="W43" s="123">
        <v>0</v>
      </c>
      <c r="X43" s="123">
        <f t="shared" si="5"/>
        <v>126421169.98000002</v>
      </c>
      <c r="Y43" s="123">
        <v>117667365.64999999</v>
      </c>
      <c r="Z43" s="123">
        <f t="shared" si="6"/>
        <v>244088535.63</v>
      </c>
      <c r="AA43" s="119"/>
    </row>
    <row r="44" spans="1:27" ht="15.75">
      <c r="A44" s="124"/>
      <c r="B44" s="125"/>
      <c r="C44" s="126" t="s">
        <v>356</v>
      </c>
      <c r="D44" s="127"/>
      <c r="E44" s="47">
        <f aca="true" t="shared" si="8" ref="E44:Z44">E30-E43</f>
        <v>56940.33</v>
      </c>
      <c r="F44" s="47">
        <f t="shared" si="8"/>
        <v>425289712.03</v>
      </c>
      <c r="G44" s="128">
        <f t="shared" si="8"/>
        <v>425346652.35999995</v>
      </c>
      <c r="H44" s="128">
        <f t="shared" si="8"/>
        <v>-50420620.000000015</v>
      </c>
      <c r="I44" s="128">
        <f t="shared" si="8"/>
        <v>0</v>
      </c>
      <c r="J44" s="128">
        <f t="shared" si="8"/>
        <v>0</v>
      </c>
      <c r="K44" s="128">
        <f t="shared" si="8"/>
        <v>0</v>
      </c>
      <c r="L44" s="128">
        <f t="shared" si="8"/>
        <v>0</v>
      </c>
      <c r="M44" s="128">
        <f t="shared" si="8"/>
        <v>0</v>
      </c>
      <c r="N44" s="128">
        <f t="shared" si="8"/>
        <v>0</v>
      </c>
      <c r="O44" s="128">
        <f t="shared" si="8"/>
        <v>0</v>
      </c>
      <c r="P44" s="128">
        <f t="shared" si="8"/>
        <v>0</v>
      </c>
      <c r="Q44" s="128">
        <f t="shared" si="8"/>
        <v>0</v>
      </c>
      <c r="R44" s="128">
        <f t="shared" si="8"/>
        <v>0</v>
      </c>
      <c r="S44" s="128">
        <f t="shared" si="8"/>
        <v>0</v>
      </c>
      <c r="T44" s="128">
        <f t="shared" si="8"/>
        <v>0</v>
      </c>
      <c r="U44" s="128">
        <f t="shared" si="8"/>
        <v>0</v>
      </c>
      <c r="V44" s="128">
        <f t="shared" si="8"/>
        <v>374926032.35999995</v>
      </c>
      <c r="W44" s="128">
        <f t="shared" si="8"/>
        <v>0</v>
      </c>
      <c r="X44" s="128">
        <f t="shared" si="8"/>
        <v>374926032.35999995</v>
      </c>
      <c r="Y44" s="128">
        <f t="shared" si="8"/>
        <v>-116205837.50999999</v>
      </c>
      <c r="Z44" s="128">
        <f t="shared" si="8"/>
        <v>258720194.84999996</v>
      </c>
      <c r="AA44" s="115"/>
    </row>
    <row r="45" spans="2:26" ht="12" customHeight="1">
      <c r="B45" s="120"/>
      <c r="C45" s="119"/>
      <c r="D45" s="121"/>
      <c r="E45" s="97"/>
      <c r="F45" s="97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7" ht="12.75">
      <c r="A46" s="119" t="s">
        <v>357</v>
      </c>
      <c r="B46" s="120"/>
      <c r="C46" s="119" t="s">
        <v>358</v>
      </c>
      <c r="D46" s="121"/>
      <c r="E46" s="97">
        <v>0</v>
      </c>
      <c r="F46" s="97">
        <v>0</v>
      </c>
      <c r="G46" s="123">
        <f aca="true" t="shared" si="9" ref="G46:G61">E46+F46</f>
        <v>0</v>
      </c>
      <c r="H46" s="123">
        <v>199384439.45999998</v>
      </c>
      <c r="I46" s="123">
        <v>0</v>
      </c>
      <c r="J46" s="123">
        <v>0</v>
      </c>
      <c r="K46" s="123">
        <v>51656</v>
      </c>
      <c r="L46" s="123">
        <f aca="true" t="shared" si="10" ref="L46:L61">J46+I46+K46</f>
        <v>51656</v>
      </c>
      <c r="M46" s="123">
        <v>0</v>
      </c>
      <c r="N46" s="123">
        <v>0</v>
      </c>
      <c r="O46" s="123">
        <v>0</v>
      </c>
      <c r="P46" s="123">
        <f aca="true" t="shared" si="11" ref="P46:P61">M46+N46+O46</f>
        <v>0</v>
      </c>
      <c r="Q46" s="123">
        <v>0</v>
      </c>
      <c r="R46" s="123">
        <v>0</v>
      </c>
      <c r="S46" s="123">
        <v>0</v>
      </c>
      <c r="T46" s="123">
        <v>0</v>
      </c>
      <c r="U46" s="123"/>
      <c r="V46" s="123">
        <f>G46+H46+L46+P46</f>
        <v>199436095.45999998</v>
      </c>
      <c r="W46" s="123">
        <v>0</v>
      </c>
      <c r="X46" s="123">
        <f aca="true" t="shared" si="12" ref="X46:X61">V46+W46</f>
        <v>199436095.45999998</v>
      </c>
      <c r="Y46" s="123">
        <v>24624</v>
      </c>
      <c r="Z46" s="123">
        <f aca="true" t="shared" si="13" ref="Z46:Z61">X46+Y46</f>
        <v>199460719.45999998</v>
      </c>
      <c r="AA46" s="119"/>
    </row>
    <row r="47" spans="1:27" ht="12.75">
      <c r="A47" s="119" t="s">
        <v>359</v>
      </c>
      <c r="B47" s="120"/>
      <c r="C47" s="119" t="s">
        <v>360</v>
      </c>
      <c r="D47" s="121"/>
      <c r="E47" s="97">
        <v>0</v>
      </c>
      <c r="F47" s="97">
        <v>119</v>
      </c>
      <c r="G47" s="123">
        <f t="shared" si="9"/>
        <v>119</v>
      </c>
      <c r="H47" s="123">
        <v>41255108.660000004</v>
      </c>
      <c r="I47" s="123">
        <v>0</v>
      </c>
      <c r="J47" s="123">
        <v>0</v>
      </c>
      <c r="K47" s="123">
        <v>0</v>
      </c>
      <c r="L47" s="123">
        <f t="shared" si="10"/>
        <v>0</v>
      </c>
      <c r="M47" s="123">
        <v>0</v>
      </c>
      <c r="N47" s="123">
        <v>0</v>
      </c>
      <c r="O47" s="123">
        <v>0</v>
      </c>
      <c r="P47" s="123">
        <f t="shared" si="11"/>
        <v>0</v>
      </c>
      <c r="Q47" s="123">
        <v>0</v>
      </c>
      <c r="R47" s="123">
        <v>0</v>
      </c>
      <c r="S47" s="123">
        <v>0</v>
      </c>
      <c r="T47" s="123">
        <v>0</v>
      </c>
      <c r="U47" s="123"/>
      <c r="V47" s="123">
        <f aca="true" t="shared" si="14" ref="V47:V61">G47+H47+L47+P47+U47</f>
        <v>41255227.660000004</v>
      </c>
      <c r="W47" s="123">
        <v>0</v>
      </c>
      <c r="X47" s="123">
        <f t="shared" si="12"/>
        <v>41255227.660000004</v>
      </c>
      <c r="Y47" s="123">
        <v>1621000</v>
      </c>
      <c r="Z47" s="123">
        <f t="shared" si="13"/>
        <v>42876227.660000004</v>
      </c>
      <c r="AA47" s="119"/>
    </row>
    <row r="48" spans="1:27" ht="12.75">
      <c r="A48" s="119" t="s">
        <v>361</v>
      </c>
      <c r="B48" s="120"/>
      <c r="C48" s="119" t="s">
        <v>362</v>
      </c>
      <c r="D48" s="121"/>
      <c r="E48" s="97">
        <v>0</v>
      </c>
      <c r="F48" s="97">
        <v>11650</v>
      </c>
      <c r="G48" s="123">
        <f t="shared" si="9"/>
        <v>11650</v>
      </c>
      <c r="H48" s="123">
        <v>46298685.58</v>
      </c>
      <c r="I48" s="123">
        <v>0</v>
      </c>
      <c r="J48" s="123">
        <v>0</v>
      </c>
      <c r="K48" s="123">
        <v>0</v>
      </c>
      <c r="L48" s="123">
        <f t="shared" si="10"/>
        <v>0</v>
      </c>
      <c r="M48" s="123">
        <v>0</v>
      </c>
      <c r="N48" s="123">
        <v>0</v>
      </c>
      <c r="O48" s="123">
        <v>0</v>
      </c>
      <c r="P48" s="123">
        <f t="shared" si="11"/>
        <v>0</v>
      </c>
      <c r="Q48" s="123">
        <v>0</v>
      </c>
      <c r="R48" s="123">
        <v>0</v>
      </c>
      <c r="S48" s="123">
        <v>0</v>
      </c>
      <c r="T48" s="123">
        <v>0</v>
      </c>
      <c r="U48" s="123"/>
      <c r="V48" s="123">
        <f t="shared" si="14"/>
        <v>46310335.58</v>
      </c>
      <c r="W48" s="123">
        <v>0</v>
      </c>
      <c r="X48" s="123">
        <f t="shared" si="12"/>
        <v>46310335.58</v>
      </c>
      <c r="Y48" s="123">
        <v>0</v>
      </c>
      <c r="Z48" s="123">
        <f t="shared" si="13"/>
        <v>46310335.58</v>
      </c>
      <c r="AA48" s="119"/>
    </row>
    <row r="49" spans="1:26" ht="12.75" hidden="1" outlineLevel="1">
      <c r="A49" s="75" t="s">
        <v>363</v>
      </c>
      <c r="C49" s="76" t="s">
        <v>364</v>
      </c>
      <c r="D49" s="76" t="s">
        <v>365</v>
      </c>
      <c r="E49" s="75">
        <v>0</v>
      </c>
      <c r="F49" s="75">
        <v>0</v>
      </c>
      <c r="G49" s="76">
        <f t="shared" si="9"/>
        <v>0</v>
      </c>
      <c r="H49" s="75">
        <v>1350.01</v>
      </c>
      <c r="I49" s="75">
        <v>0</v>
      </c>
      <c r="J49" s="75">
        <v>0</v>
      </c>
      <c r="K49" s="75">
        <v>0</v>
      </c>
      <c r="L49" s="75">
        <f t="shared" si="10"/>
        <v>0</v>
      </c>
      <c r="M49" s="75">
        <v>0</v>
      </c>
      <c r="N49" s="75">
        <v>0</v>
      </c>
      <c r="O49" s="75">
        <v>0</v>
      </c>
      <c r="P49" s="75">
        <f t="shared" si="11"/>
        <v>0</v>
      </c>
      <c r="Q49" s="76">
        <v>0</v>
      </c>
      <c r="R49" s="76">
        <v>0</v>
      </c>
      <c r="S49" s="76">
        <v>0</v>
      </c>
      <c r="T49" s="76">
        <v>0</v>
      </c>
      <c r="U49" s="76">
        <f aca="true" t="shared" si="15" ref="U49:U61">Q49+R49+S49+T49</f>
        <v>0</v>
      </c>
      <c r="V49" s="76">
        <f t="shared" si="14"/>
        <v>1350.01</v>
      </c>
      <c r="W49" s="75">
        <v>0</v>
      </c>
      <c r="X49" s="75">
        <f t="shared" si="12"/>
        <v>1350.01</v>
      </c>
      <c r="Y49" s="76">
        <v>66594.33</v>
      </c>
      <c r="Z49" s="75">
        <f t="shared" si="13"/>
        <v>67944.34</v>
      </c>
    </row>
    <row r="50" spans="1:26" ht="12.75" hidden="1" outlineLevel="1">
      <c r="A50" s="75" t="s">
        <v>366</v>
      </c>
      <c r="C50" s="76" t="s">
        <v>367</v>
      </c>
      <c r="D50" s="76" t="s">
        <v>368</v>
      </c>
      <c r="E50" s="75">
        <v>0</v>
      </c>
      <c r="F50" s="75">
        <v>0</v>
      </c>
      <c r="G50" s="76">
        <f t="shared" si="9"/>
        <v>0</v>
      </c>
      <c r="H50" s="75">
        <v>0</v>
      </c>
      <c r="I50" s="75">
        <v>0</v>
      </c>
      <c r="J50" s="75">
        <v>0</v>
      </c>
      <c r="K50" s="75">
        <v>0</v>
      </c>
      <c r="L50" s="75">
        <f t="shared" si="10"/>
        <v>0</v>
      </c>
      <c r="M50" s="75">
        <v>0</v>
      </c>
      <c r="N50" s="75">
        <v>0</v>
      </c>
      <c r="O50" s="75">
        <v>0</v>
      </c>
      <c r="P50" s="75">
        <f t="shared" si="11"/>
        <v>0</v>
      </c>
      <c r="Q50" s="76">
        <v>0</v>
      </c>
      <c r="R50" s="76">
        <v>0</v>
      </c>
      <c r="S50" s="76">
        <v>0</v>
      </c>
      <c r="T50" s="76">
        <v>0</v>
      </c>
      <c r="U50" s="76">
        <f t="shared" si="15"/>
        <v>0</v>
      </c>
      <c r="V50" s="76">
        <f t="shared" si="14"/>
        <v>0</v>
      </c>
      <c r="W50" s="75">
        <v>0</v>
      </c>
      <c r="X50" s="75">
        <f t="shared" si="12"/>
        <v>0</v>
      </c>
      <c r="Y50" s="76">
        <v>4607.36</v>
      </c>
      <c r="Z50" s="75">
        <f t="shared" si="13"/>
        <v>4607.36</v>
      </c>
    </row>
    <row r="51" spans="1:26" ht="12.75" hidden="1" outlineLevel="1">
      <c r="A51" s="75" t="s">
        <v>369</v>
      </c>
      <c r="C51" s="76" t="s">
        <v>370</v>
      </c>
      <c r="D51" s="76" t="s">
        <v>371</v>
      </c>
      <c r="E51" s="75">
        <v>0</v>
      </c>
      <c r="F51" s="75">
        <v>0</v>
      </c>
      <c r="G51" s="76">
        <f t="shared" si="9"/>
        <v>0</v>
      </c>
      <c r="H51" s="75">
        <v>0</v>
      </c>
      <c r="I51" s="75">
        <v>0</v>
      </c>
      <c r="J51" s="75">
        <v>0</v>
      </c>
      <c r="K51" s="75">
        <v>0</v>
      </c>
      <c r="L51" s="75">
        <f t="shared" si="10"/>
        <v>0</v>
      </c>
      <c r="M51" s="75">
        <v>0</v>
      </c>
      <c r="N51" s="75">
        <v>0</v>
      </c>
      <c r="O51" s="75">
        <v>0</v>
      </c>
      <c r="P51" s="75">
        <f t="shared" si="11"/>
        <v>0</v>
      </c>
      <c r="Q51" s="76">
        <v>0</v>
      </c>
      <c r="R51" s="76">
        <v>0</v>
      </c>
      <c r="S51" s="76">
        <v>0</v>
      </c>
      <c r="T51" s="76">
        <v>0</v>
      </c>
      <c r="U51" s="76">
        <f t="shared" si="15"/>
        <v>0</v>
      </c>
      <c r="V51" s="76">
        <f t="shared" si="14"/>
        <v>0</v>
      </c>
      <c r="W51" s="75">
        <v>0</v>
      </c>
      <c r="X51" s="75">
        <f t="shared" si="12"/>
        <v>0</v>
      </c>
      <c r="Y51" s="76">
        <v>827.03</v>
      </c>
      <c r="Z51" s="75">
        <f t="shared" si="13"/>
        <v>827.03</v>
      </c>
    </row>
    <row r="52" spans="1:26" ht="12.75" hidden="1" outlineLevel="1">
      <c r="A52" s="75" t="s">
        <v>372</v>
      </c>
      <c r="C52" s="76" t="s">
        <v>373</v>
      </c>
      <c r="D52" s="76" t="s">
        <v>374</v>
      </c>
      <c r="E52" s="75">
        <v>0</v>
      </c>
      <c r="F52" s="75">
        <v>0</v>
      </c>
      <c r="G52" s="76">
        <f t="shared" si="9"/>
        <v>0</v>
      </c>
      <c r="H52" s="75">
        <v>243.93</v>
      </c>
      <c r="I52" s="75">
        <v>0</v>
      </c>
      <c r="J52" s="75">
        <v>0</v>
      </c>
      <c r="K52" s="75">
        <v>0</v>
      </c>
      <c r="L52" s="75">
        <f t="shared" si="10"/>
        <v>0</v>
      </c>
      <c r="M52" s="75">
        <v>0</v>
      </c>
      <c r="N52" s="75">
        <v>0</v>
      </c>
      <c r="O52" s="75">
        <v>0</v>
      </c>
      <c r="P52" s="75">
        <f t="shared" si="11"/>
        <v>0</v>
      </c>
      <c r="Q52" s="76">
        <v>0</v>
      </c>
      <c r="R52" s="76">
        <v>0</v>
      </c>
      <c r="S52" s="76">
        <v>0</v>
      </c>
      <c r="T52" s="76">
        <v>0</v>
      </c>
      <c r="U52" s="76">
        <f t="shared" si="15"/>
        <v>0</v>
      </c>
      <c r="V52" s="76">
        <f t="shared" si="14"/>
        <v>243.93</v>
      </c>
      <c r="W52" s="75">
        <v>0</v>
      </c>
      <c r="X52" s="75">
        <f t="shared" si="12"/>
        <v>243.93</v>
      </c>
      <c r="Y52" s="76">
        <v>0</v>
      </c>
      <c r="Z52" s="75">
        <f t="shared" si="13"/>
        <v>243.93</v>
      </c>
    </row>
    <row r="53" spans="1:26" ht="12.75" hidden="1" outlineLevel="1">
      <c r="A53" s="75" t="s">
        <v>375</v>
      </c>
      <c r="C53" s="76" t="s">
        <v>376</v>
      </c>
      <c r="D53" s="76" t="s">
        <v>377</v>
      </c>
      <c r="E53" s="75">
        <v>0</v>
      </c>
      <c r="F53" s="75">
        <v>0</v>
      </c>
      <c r="G53" s="76">
        <f t="shared" si="9"/>
        <v>0</v>
      </c>
      <c r="H53" s="75">
        <v>66.91</v>
      </c>
      <c r="I53" s="75">
        <v>0</v>
      </c>
      <c r="J53" s="75">
        <v>0</v>
      </c>
      <c r="K53" s="75">
        <v>0</v>
      </c>
      <c r="L53" s="75">
        <f t="shared" si="10"/>
        <v>0</v>
      </c>
      <c r="M53" s="75">
        <v>0</v>
      </c>
      <c r="N53" s="75">
        <v>0</v>
      </c>
      <c r="O53" s="75">
        <v>0</v>
      </c>
      <c r="P53" s="75">
        <f t="shared" si="11"/>
        <v>0</v>
      </c>
      <c r="Q53" s="76">
        <v>0</v>
      </c>
      <c r="R53" s="76">
        <v>0</v>
      </c>
      <c r="S53" s="76">
        <v>0</v>
      </c>
      <c r="T53" s="76">
        <v>0</v>
      </c>
      <c r="U53" s="76">
        <f t="shared" si="15"/>
        <v>0</v>
      </c>
      <c r="V53" s="76">
        <f t="shared" si="14"/>
        <v>66.91</v>
      </c>
      <c r="W53" s="75">
        <v>0</v>
      </c>
      <c r="X53" s="75">
        <f t="shared" si="12"/>
        <v>66.91</v>
      </c>
      <c r="Y53" s="76">
        <v>38813.45</v>
      </c>
      <c r="Z53" s="75">
        <f t="shared" si="13"/>
        <v>38880.36</v>
      </c>
    </row>
    <row r="54" spans="1:26" ht="12.75" hidden="1" outlineLevel="1">
      <c r="A54" s="75" t="s">
        <v>378</v>
      </c>
      <c r="C54" s="76" t="s">
        <v>379</v>
      </c>
      <c r="D54" s="76" t="s">
        <v>380</v>
      </c>
      <c r="E54" s="75">
        <v>0</v>
      </c>
      <c r="F54" s="75">
        <v>0</v>
      </c>
      <c r="G54" s="76">
        <f t="shared" si="9"/>
        <v>0</v>
      </c>
      <c r="H54" s="75">
        <v>123338.95</v>
      </c>
      <c r="I54" s="75">
        <v>0</v>
      </c>
      <c r="J54" s="75">
        <v>0</v>
      </c>
      <c r="K54" s="75">
        <v>0</v>
      </c>
      <c r="L54" s="75">
        <f t="shared" si="10"/>
        <v>0</v>
      </c>
      <c r="M54" s="75">
        <v>0</v>
      </c>
      <c r="N54" s="75">
        <v>0</v>
      </c>
      <c r="O54" s="75">
        <v>0</v>
      </c>
      <c r="P54" s="75">
        <f t="shared" si="11"/>
        <v>0</v>
      </c>
      <c r="Q54" s="76">
        <v>0</v>
      </c>
      <c r="R54" s="76">
        <v>0</v>
      </c>
      <c r="S54" s="76">
        <v>0</v>
      </c>
      <c r="T54" s="76">
        <v>0</v>
      </c>
      <c r="U54" s="76">
        <f t="shared" si="15"/>
        <v>0</v>
      </c>
      <c r="V54" s="76">
        <f t="shared" si="14"/>
        <v>123338.95</v>
      </c>
      <c r="W54" s="75">
        <v>0</v>
      </c>
      <c r="X54" s="75">
        <f t="shared" si="12"/>
        <v>123338.95</v>
      </c>
      <c r="Y54" s="76">
        <v>2379409.11</v>
      </c>
      <c r="Z54" s="75">
        <f t="shared" si="13"/>
        <v>2502748.06</v>
      </c>
    </row>
    <row r="55" spans="1:26" ht="12.75" hidden="1" outlineLevel="1">
      <c r="A55" s="75" t="s">
        <v>381</v>
      </c>
      <c r="C55" s="76" t="s">
        <v>382</v>
      </c>
      <c r="D55" s="76" t="s">
        <v>383</v>
      </c>
      <c r="E55" s="75">
        <v>0</v>
      </c>
      <c r="F55" s="75">
        <v>0</v>
      </c>
      <c r="G55" s="76">
        <f t="shared" si="9"/>
        <v>0</v>
      </c>
      <c r="H55" s="75">
        <v>216.72</v>
      </c>
      <c r="I55" s="75">
        <v>0</v>
      </c>
      <c r="J55" s="75">
        <v>0</v>
      </c>
      <c r="K55" s="75">
        <v>0</v>
      </c>
      <c r="L55" s="75">
        <f t="shared" si="10"/>
        <v>0</v>
      </c>
      <c r="M55" s="75">
        <v>0</v>
      </c>
      <c r="N55" s="75">
        <v>0</v>
      </c>
      <c r="O55" s="75">
        <v>0</v>
      </c>
      <c r="P55" s="75">
        <f t="shared" si="11"/>
        <v>0</v>
      </c>
      <c r="Q55" s="76">
        <v>0</v>
      </c>
      <c r="R55" s="76">
        <v>0</v>
      </c>
      <c r="S55" s="76">
        <v>0</v>
      </c>
      <c r="T55" s="76">
        <v>0</v>
      </c>
      <c r="U55" s="76">
        <f t="shared" si="15"/>
        <v>0</v>
      </c>
      <c r="V55" s="76">
        <f t="shared" si="14"/>
        <v>216.72</v>
      </c>
      <c r="W55" s="75">
        <v>0</v>
      </c>
      <c r="X55" s="75">
        <f t="shared" si="12"/>
        <v>216.72</v>
      </c>
      <c r="Y55" s="76">
        <v>0</v>
      </c>
      <c r="Z55" s="75">
        <f t="shared" si="13"/>
        <v>216.72</v>
      </c>
    </row>
    <row r="56" spans="1:26" ht="12.75" hidden="1" outlineLevel="1">
      <c r="A56" s="75" t="s">
        <v>384</v>
      </c>
      <c r="C56" s="76" t="s">
        <v>385</v>
      </c>
      <c r="D56" s="76" t="s">
        <v>386</v>
      </c>
      <c r="E56" s="75">
        <v>0</v>
      </c>
      <c r="F56" s="75">
        <v>0</v>
      </c>
      <c r="G56" s="76">
        <f t="shared" si="9"/>
        <v>0</v>
      </c>
      <c r="H56" s="75">
        <v>4024.38</v>
      </c>
      <c r="I56" s="75">
        <v>0</v>
      </c>
      <c r="J56" s="75">
        <v>0</v>
      </c>
      <c r="K56" s="75">
        <v>0</v>
      </c>
      <c r="L56" s="75">
        <f t="shared" si="10"/>
        <v>0</v>
      </c>
      <c r="M56" s="75">
        <v>0</v>
      </c>
      <c r="N56" s="75">
        <v>0</v>
      </c>
      <c r="O56" s="75">
        <v>0</v>
      </c>
      <c r="P56" s="75">
        <f t="shared" si="11"/>
        <v>0</v>
      </c>
      <c r="Q56" s="76">
        <v>0</v>
      </c>
      <c r="R56" s="76">
        <v>0</v>
      </c>
      <c r="S56" s="76">
        <v>0</v>
      </c>
      <c r="T56" s="76">
        <v>0</v>
      </c>
      <c r="U56" s="76">
        <f t="shared" si="15"/>
        <v>0</v>
      </c>
      <c r="V56" s="76">
        <f t="shared" si="14"/>
        <v>4024.38</v>
      </c>
      <c r="W56" s="75">
        <v>0</v>
      </c>
      <c r="X56" s="75">
        <f t="shared" si="12"/>
        <v>4024.38</v>
      </c>
      <c r="Y56" s="76">
        <v>46342</v>
      </c>
      <c r="Z56" s="75">
        <f t="shared" si="13"/>
        <v>50366.38</v>
      </c>
    </row>
    <row r="57" spans="1:26" ht="12.75" hidden="1" outlineLevel="1">
      <c r="A57" s="75" t="s">
        <v>387</v>
      </c>
      <c r="C57" s="76" t="s">
        <v>388</v>
      </c>
      <c r="D57" s="76" t="s">
        <v>389</v>
      </c>
      <c r="E57" s="75">
        <v>0</v>
      </c>
      <c r="F57" s="75">
        <v>0</v>
      </c>
      <c r="G57" s="76">
        <f t="shared" si="9"/>
        <v>0</v>
      </c>
      <c r="H57" s="75">
        <v>11966.46</v>
      </c>
      <c r="I57" s="75">
        <v>0</v>
      </c>
      <c r="J57" s="75">
        <v>0</v>
      </c>
      <c r="K57" s="75">
        <v>0</v>
      </c>
      <c r="L57" s="75">
        <f t="shared" si="10"/>
        <v>0</v>
      </c>
      <c r="M57" s="75">
        <v>0</v>
      </c>
      <c r="N57" s="75">
        <v>0</v>
      </c>
      <c r="O57" s="75">
        <v>0</v>
      </c>
      <c r="P57" s="75">
        <f t="shared" si="11"/>
        <v>0</v>
      </c>
      <c r="Q57" s="76">
        <v>0</v>
      </c>
      <c r="R57" s="76">
        <v>0</v>
      </c>
      <c r="S57" s="76">
        <v>0</v>
      </c>
      <c r="T57" s="76">
        <v>0</v>
      </c>
      <c r="U57" s="76">
        <f t="shared" si="15"/>
        <v>0</v>
      </c>
      <c r="V57" s="76">
        <f t="shared" si="14"/>
        <v>11966.46</v>
      </c>
      <c r="W57" s="75">
        <v>0</v>
      </c>
      <c r="X57" s="75">
        <f t="shared" si="12"/>
        <v>11966.46</v>
      </c>
      <c r="Y57" s="76">
        <v>0</v>
      </c>
      <c r="Z57" s="75">
        <f t="shared" si="13"/>
        <v>11966.46</v>
      </c>
    </row>
    <row r="58" spans="1:26" ht="12.75" hidden="1" outlineLevel="1">
      <c r="A58" s="75" t="s">
        <v>390</v>
      </c>
      <c r="C58" s="76" t="s">
        <v>391</v>
      </c>
      <c r="D58" s="76" t="s">
        <v>392</v>
      </c>
      <c r="E58" s="75">
        <v>0</v>
      </c>
      <c r="F58" s="75">
        <v>0</v>
      </c>
      <c r="G58" s="76">
        <f t="shared" si="9"/>
        <v>0</v>
      </c>
      <c r="H58" s="75">
        <v>0</v>
      </c>
      <c r="I58" s="75">
        <v>0</v>
      </c>
      <c r="J58" s="75">
        <v>0</v>
      </c>
      <c r="K58" s="75">
        <v>0</v>
      </c>
      <c r="L58" s="75">
        <f t="shared" si="10"/>
        <v>0</v>
      </c>
      <c r="M58" s="75">
        <v>0</v>
      </c>
      <c r="N58" s="75">
        <v>0</v>
      </c>
      <c r="O58" s="75">
        <v>0</v>
      </c>
      <c r="P58" s="75">
        <f t="shared" si="11"/>
        <v>0</v>
      </c>
      <c r="Q58" s="76">
        <v>0</v>
      </c>
      <c r="R58" s="76">
        <v>0</v>
      </c>
      <c r="S58" s="76">
        <v>0</v>
      </c>
      <c r="T58" s="76">
        <v>0</v>
      </c>
      <c r="U58" s="76">
        <f t="shared" si="15"/>
        <v>0</v>
      </c>
      <c r="V58" s="76">
        <f t="shared" si="14"/>
        <v>0</v>
      </c>
      <c r="W58" s="75">
        <v>0</v>
      </c>
      <c r="X58" s="75">
        <f t="shared" si="12"/>
        <v>0</v>
      </c>
      <c r="Y58" s="76">
        <v>1371808.3</v>
      </c>
      <c r="Z58" s="75">
        <f t="shared" si="13"/>
        <v>1371808.3</v>
      </c>
    </row>
    <row r="59" spans="1:26" ht="12.75" hidden="1" outlineLevel="1">
      <c r="A59" s="75" t="s">
        <v>393</v>
      </c>
      <c r="C59" s="76" t="s">
        <v>394</v>
      </c>
      <c r="D59" s="76" t="s">
        <v>395</v>
      </c>
      <c r="E59" s="75">
        <v>0</v>
      </c>
      <c r="F59" s="75">
        <v>0</v>
      </c>
      <c r="G59" s="76">
        <f t="shared" si="9"/>
        <v>0</v>
      </c>
      <c r="H59" s="75">
        <v>0</v>
      </c>
      <c r="I59" s="75">
        <v>0</v>
      </c>
      <c r="J59" s="75">
        <v>0</v>
      </c>
      <c r="K59" s="75">
        <v>0</v>
      </c>
      <c r="L59" s="75">
        <f t="shared" si="10"/>
        <v>0</v>
      </c>
      <c r="M59" s="75">
        <v>0</v>
      </c>
      <c r="N59" s="75">
        <v>0</v>
      </c>
      <c r="O59" s="75">
        <v>0</v>
      </c>
      <c r="P59" s="75">
        <f t="shared" si="11"/>
        <v>0</v>
      </c>
      <c r="Q59" s="76">
        <v>0</v>
      </c>
      <c r="R59" s="76">
        <v>0</v>
      </c>
      <c r="S59" s="76">
        <v>0</v>
      </c>
      <c r="T59" s="76">
        <v>0</v>
      </c>
      <c r="U59" s="76">
        <f t="shared" si="15"/>
        <v>0</v>
      </c>
      <c r="V59" s="76">
        <f t="shared" si="14"/>
        <v>0</v>
      </c>
      <c r="W59" s="75">
        <v>0</v>
      </c>
      <c r="X59" s="75">
        <f t="shared" si="12"/>
        <v>0</v>
      </c>
      <c r="Y59" s="76">
        <v>2150</v>
      </c>
      <c r="Z59" s="75">
        <f t="shared" si="13"/>
        <v>2150</v>
      </c>
    </row>
    <row r="60" spans="1:26" ht="12.75" hidden="1" outlineLevel="1">
      <c r="A60" s="75" t="s">
        <v>396</v>
      </c>
      <c r="C60" s="76" t="s">
        <v>397</v>
      </c>
      <c r="D60" s="76" t="s">
        <v>398</v>
      </c>
      <c r="E60" s="75">
        <v>0</v>
      </c>
      <c r="F60" s="75">
        <v>0</v>
      </c>
      <c r="G60" s="76">
        <f t="shared" si="9"/>
        <v>0</v>
      </c>
      <c r="H60" s="75">
        <v>0</v>
      </c>
      <c r="I60" s="75">
        <v>0</v>
      </c>
      <c r="J60" s="75">
        <v>0</v>
      </c>
      <c r="K60" s="75">
        <v>0</v>
      </c>
      <c r="L60" s="75">
        <f t="shared" si="10"/>
        <v>0</v>
      </c>
      <c r="M60" s="75">
        <v>0</v>
      </c>
      <c r="N60" s="75">
        <v>0</v>
      </c>
      <c r="O60" s="75">
        <v>0</v>
      </c>
      <c r="P60" s="75">
        <f t="shared" si="11"/>
        <v>0</v>
      </c>
      <c r="Q60" s="76">
        <v>0</v>
      </c>
      <c r="R60" s="76">
        <v>0</v>
      </c>
      <c r="S60" s="76">
        <v>0</v>
      </c>
      <c r="T60" s="76">
        <v>0</v>
      </c>
      <c r="U60" s="76">
        <f t="shared" si="15"/>
        <v>0</v>
      </c>
      <c r="V60" s="76">
        <f t="shared" si="14"/>
        <v>0</v>
      </c>
      <c r="W60" s="75">
        <v>0</v>
      </c>
      <c r="X60" s="75">
        <f t="shared" si="12"/>
        <v>0</v>
      </c>
      <c r="Y60" s="76">
        <v>127348</v>
      </c>
      <c r="Z60" s="75">
        <f t="shared" si="13"/>
        <v>127348</v>
      </c>
    </row>
    <row r="61" spans="1:27" ht="12.75" collapsed="1">
      <c r="A61" s="119" t="s">
        <v>399</v>
      </c>
      <c r="B61" s="120"/>
      <c r="C61" s="119" t="s">
        <v>400</v>
      </c>
      <c r="D61" s="121"/>
      <c r="E61" s="97">
        <v>0</v>
      </c>
      <c r="F61" s="97">
        <v>18125718.35</v>
      </c>
      <c r="G61" s="123">
        <f t="shared" si="9"/>
        <v>18125718.35</v>
      </c>
      <c r="H61" s="123">
        <v>141207.36</v>
      </c>
      <c r="I61" s="123">
        <v>0</v>
      </c>
      <c r="J61" s="123">
        <v>0</v>
      </c>
      <c r="K61" s="123">
        <v>0</v>
      </c>
      <c r="L61" s="123">
        <f t="shared" si="10"/>
        <v>0</v>
      </c>
      <c r="M61" s="123">
        <v>0</v>
      </c>
      <c r="N61" s="123">
        <v>0</v>
      </c>
      <c r="O61" s="123">
        <v>0</v>
      </c>
      <c r="P61" s="123">
        <f t="shared" si="11"/>
        <v>0</v>
      </c>
      <c r="Q61" s="123">
        <v>0</v>
      </c>
      <c r="R61" s="123">
        <v>0</v>
      </c>
      <c r="S61" s="123">
        <v>0</v>
      </c>
      <c r="T61" s="123">
        <v>0</v>
      </c>
      <c r="U61" s="123">
        <f t="shared" si="15"/>
        <v>0</v>
      </c>
      <c r="V61" s="123">
        <f t="shared" si="14"/>
        <v>18266925.71</v>
      </c>
      <c r="W61" s="123">
        <v>0</v>
      </c>
      <c r="X61" s="123">
        <f t="shared" si="12"/>
        <v>18266925.71</v>
      </c>
      <c r="Y61" s="123">
        <v>4037899.58</v>
      </c>
      <c r="Z61" s="123">
        <f t="shared" si="13"/>
        <v>22304825.29</v>
      </c>
      <c r="AA61" s="119"/>
    </row>
    <row r="62" spans="1:27" ht="12.75">
      <c r="A62" s="119"/>
      <c r="B62" s="120"/>
      <c r="C62" s="119" t="s">
        <v>401</v>
      </c>
      <c r="D62" s="121"/>
      <c r="E62" s="97"/>
      <c r="F62" s="97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19"/>
    </row>
    <row r="63" spans="1:27" ht="12.75">
      <c r="A63" s="119"/>
      <c r="B63" s="120"/>
      <c r="C63" s="119" t="s">
        <v>402</v>
      </c>
      <c r="D63" s="121"/>
      <c r="E63" s="97">
        <v>0</v>
      </c>
      <c r="F63" s="97">
        <v>620576293.7210001</v>
      </c>
      <c r="G63" s="123">
        <f aca="true" t="shared" si="16" ref="G63:G94">E63+F63</f>
        <v>620576293.7210001</v>
      </c>
      <c r="H63" s="123">
        <v>0</v>
      </c>
      <c r="I63" s="123">
        <v>0</v>
      </c>
      <c r="J63" s="123">
        <v>0</v>
      </c>
      <c r="K63" s="123">
        <v>0</v>
      </c>
      <c r="L63" s="123">
        <f aca="true" t="shared" si="17" ref="L63:L94">J63+I63+K63</f>
        <v>0</v>
      </c>
      <c r="M63" s="123">
        <v>0</v>
      </c>
      <c r="N63" s="123">
        <v>0</v>
      </c>
      <c r="O63" s="123">
        <v>0</v>
      </c>
      <c r="P63" s="123">
        <f aca="true" t="shared" si="18" ref="P63:P94">M63+N63+O63</f>
        <v>0</v>
      </c>
      <c r="Q63" s="123">
        <v>0</v>
      </c>
      <c r="R63" s="123">
        <v>0</v>
      </c>
      <c r="S63" s="123">
        <v>0</v>
      </c>
      <c r="T63" s="123">
        <v>0</v>
      </c>
      <c r="U63" s="123">
        <f aca="true" t="shared" si="19" ref="U63:U94">Q63+R63+S63+T63</f>
        <v>0</v>
      </c>
      <c r="V63" s="123">
        <f aca="true" t="shared" si="20" ref="V63:V94">G63+H63+L63+P63+U63</f>
        <v>620576293.7210001</v>
      </c>
      <c r="W63" s="123">
        <v>0</v>
      </c>
      <c r="X63" s="123">
        <f aca="true" t="shared" si="21" ref="X63:X94">V63+W63</f>
        <v>620576293.7210001</v>
      </c>
      <c r="Y63" s="123">
        <v>0</v>
      </c>
      <c r="Z63" s="123">
        <f aca="true" t="shared" si="22" ref="Z63:Z94">X63+Y63</f>
        <v>620576293.7210001</v>
      </c>
      <c r="AA63" s="119"/>
    </row>
    <row r="64" spans="1:27" ht="12.75">
      <c r="A64" s="119"/>
      <c r="B64" s="120"/>
      <c r="C64" s="119" t="s">
        <v>403</v>
      </c>
      <c r="D64" s="121"/>
      <c r="E64" s="97">
        <v>0</v>
      </c>
      <c r="F64" s="97">
        <v>61547960.55</v>
      </c>
      <c r="G64" s="123">
        <f t="shared" si="16"/>
        <v>61547960.55</v>
      </c>
      <c r="H64" s="123">
        <v>0</v>
      </c>
      <c r="I64" s="123">
        <v>0</v>
      </c>
      <c r="J64" s="123">
        <v>0</v>
      </c>
      <c r="K64" s="123">
        <v>0</v>
      </c>
      <c r="L64" s="123">
        <f t="shared" si="17"/>
        <v>0</v>
      </c>
      <c r="M64" s="123">
        <v>0</v>
      </c>
      <c r="N64" s="123">
        <v>0</v>
      </c>
      <c r="O64" s="123">
        <v>0</v>
      </c>
      <c r="P64" s="123">
        <f t="shared" si="18"/>
        <v>0</v>
      </c>
      <c r="Q64" s="123">
        <v>0</v>
      </c>
      <c r="R64" s="123">
        <v>0</v>
      </c>
      <c r="S64" s="123">
        <v>0</v>
      </c>
      <c r="T64" s="123">
        <v>0</v>
      </c>
      <c r="U64" s="123">
        <f t="shared" si="19"/>
        <v>0</v>
      </c>
      <c r="V64" s="123">
        <f t="shared" si="20"/>
        <v>61547960.55</v>
      </c>
      <c r="W64" s="123">
        <v>0</v>
      </c>
      <c r="X64" s="123">
        <f t="shared" si="21"/>
        <v>61547960.55</v>
      </c>
      <c r="Y64" s="123">
        <v>0</v>
      </c>
      <c r="Z64" s="123">
        <f t="shared" si="22"/>
        <v>61547960.55</v>
      </c>
      <c r="AA64" s="119"/>
    </row>
    <row r="65" spans="1:27" ht="12.75">
      <c r="A65" s="119"/>
      <c r="B65" s="120"/>
      <c r="C65" s="119" t="s">
        <v>404</v>
      </c>
      <c r="D65" s="121"/>
      <c r="E65" s="97">
        <v>0</v>
      </c>
      <c r="F65" s="97">
        <v>54307530.769999996</v>
      </c>
      <c r="G65" s="123">
        <f t="shared" si="16"/>
        <v>54307530.769999996</v>
      </c>
      <c r="H65" s="123">
        <v>0</v>
      </c>
      <c r="I65" s="123">
        <v>0</v>
      </c>
      <c r="J65" s="123">
        <v>0</v>
      </c>
      <c r="K65" s="123">
        <v>0</v>
      </c>
      <c r="L65" s="123">
        <f t="shared" si="17"/>
        <v>0</v>
      </c>
      <c r="M65" s="123">
        <v>0</v>
      </c>
      <c r="N65" s="123">
        <v>0</v>
      </c>
      <c r="O65" s="123">
        <v>0</v>
      </c>
      <c r="P65" s="123">
        <f t="shared" si="18"/>
        <v>0</v>
      </c>
      <c r="Q65" s="123">
        <v>0</v>
      </c>
      <c r="R65" s="123">
        <v>0</v>
      </c>
      <c r="S65" s="123">
        <v>0</v>
      </c>
      <c r="T65" s="123">
        <v>0</v>
      </c>
      <c r="U65" s="123">
        <f t="shared" si="19"/>
        <v>0</v>
      </c>
      <c r="V65" s="123">
        <f t="shared" si="20"/>
        <v>54307530.769999996</v>
      </c>
      <c r="W65" s="123">
        <v>0</v>
      </c>
      <c r="X65" s="123">
        <f t="shared" si="21"/>
        <v>54307530.769999996</v>
      </c>
      <c r="Y65" s="123">
        <v>0</v>
      </c>
      <c r="Z65" s="123">
        <f t="shared" si="22"/>
        <v>54307530.769999996</v>
      </c>
      <c r="AA65" s="119"/>
    </row>
    <row r="66" spans="1:26" ht="12.75" hidden="1" outlineLevel="1">
      <c r="A66" s="75" t="s">
        <v>405</v>
      </c>
      <c r="C66" s="76" t="s">
        <v>406</v>
      </c>
      <c r="D66" s="76" t="s">
        <v>407</v>
      </c>
      <c r="E66" s="75">
        <v>0</v>
      </c>
      <c r="F66" s="75">
        <v>0</v>
      </c>
      <c r="G66" s="76">
        <f t="shared" si="16"/>
        <v>0</v>
      </c>
      <c r="H66" s="75">
        <v>0</v>
      </c>
      <c r="I66" s="75">
        <v>0</v>
      </c>
      <c r="J66" s="75">
        <v>0</v>
      </c>
      <c r="K66" s="75">
        <v>0</v>
      </c>
      <c r="L66" s="75">
        <f t="shared" si="17"/>
        <v>0</v>
      </c>
      <c r="M66" s="75">
        <v>0</v>
      </c>
      <c r="N66" s="75">
        <v>0</v>
      </c>
      <c r="O66" s="75">
        <v>0</v>
      </c>
      <c r="P66" s="75">
        <f t="shared" si="18"/>
        <v>0</v>
      </c>
      <c r="Q66" s="76">
        <v>0</v>
      </c>
      <c r="R66" s="76">
        <v>0</v>
      </c>
      <c r="S66" s="76">
        <v>0</v>
      </c>
      <c r="T66" s="76">
        <v>0</v>
      </c>
      <c r="U66" s="76">
        <f t="shared" si="19"/>
        <v>0</v>
      </c>
      <c r="V66" s="76">
        <f t="shared" si="20"/>
        <v>0</v>
      </c>
      <c r="W66" s="75">
        <v>0</v>
      </c>
      <c r="X66" s="75">
        <f t="shared" si="21"/>
        <v>0</v>
      </c>
      <c r="Y66" s="76">
        <v>-30</v>
      </c>
      <c r="Z66" s="75">
        <f t="shared" si="22"/>
        <v>-30</v>
      </c>
    </row>
    <row r="67" spans="1:27" ht="12.75" collapsed="1">
      <c r="A67" s="119" t="s">
        <v>408</v>
      </c>
      <c r="B67" s="120"/>
      <c r="C67" s="119" t="s">
        <v>409</v>
      </c>
      <c r="D67" s="121"/>
      <c r="E67" s="97">
        <v>0</v>
      </c>
      <c r="F67" s="97">
        <v>12574683.99</v>
      </c>
      <c r="G67" s="123">
        <f t="shared" si="16"/>
        <v>12574683.99</v>
      </c>
      <c r="H67" s="123">
        <v>0</v>
      </c>
      <c r="I67" s="123">
        <v>0</v>
      </c>
      <c r="J67" s="123">
        <v>0</v>
      </c>
      <c r="K67" s="123">
        <v>0</v>
      </c>
      <c r="L67" s="123">
        <f t="shared" si="17"/>
        <v>0</v>
      </c>
      <c r="M67" s="123">
        <v>0</v>
      </c>
      <c r="N67" s="123">
        <v>0</v>
      </c>
      <c r="O67" s="123">
        <v>0</v>
      </c>
      <c r="P67" s="123">
        <f t="shared" si="18"/>
        <v>0</v>
      </c>
      <c r="Q67" s="123">
        <v>0</v>
      </c>
      <c r="R67" s="123">
        <v>0</v>
      </c>
      <c r="S67" s="123">
        <v>0</v>
      </c>
      <c r="T67" s="123">
        <v>0</v>
      </c>
      <c r="U67" s="123">
        <f t="shared" si="19"/>
        <v>0</v>
      </c>
      <c r="V67" s="123">
        <f t="shared" si="20"/>
        <v>12574683.99</v>
      </c>
      <c r="W67" s="123">
        <v>0</v>
      </c>
      <c r="X67" s="123">
        <f t="shared" si="21"/>
        <v>12574683.99</v>
      </c>
      <c r="Y67" s="123">
        <v>-30</v>
      </c>
      <c r="Z67" s="123">
        <f t="shared" si="22"/>
        <v>12574653.99</v>
      </c>
      <c r="AA67" s="119"/>
    </row>
    <row r="68" spans="1:27" ht="12.75">
      <c r="A68" s="119"/>
      <c r="B68" s="120"/>
      <c r="C68" s="119" t="s">
        <v>410</v>
      </c>
      <c r="D68" s="121"/>
      <c r="E68" s="97">
        <v>0</v>
      </c>
      <c r="F68" s="97">
        <v>113086506.38</v>
      </c>
      <c r="G68" s="123">
        <f t="shared" si="16"/>
        <v>113086506.38</v>
      </c>
      <c r="H68" s="123">
        <v>0</v>
      </c>
      <c r="I68" s="123">
        <v>0</v>
      </c>
      <c r="J68" s="123">
        <v>0</v>
      </c>
      <c r="K68" s="123">
        <v>0</v>
      </c>
      <c r="L68" s="123">
        <f t="shared" si="17"/>
        <v>0</v>
      </c>
      <c r="M68" s="123">
        <v>0</v>
      </c>
      <c r="N68" s="123">
        <v>0</v>
      </c>
      <c r="O68" s="123">
        <v>0</v>
      </c>
      <c r="P68" s="123">
        <f t="shared" si="18"/>
        <v>0</v>
      </c>
      <c r="Q68" s="123">
        <v>0</v>
      </c>
      <c r="R68" s="123">
        <v>0</v>
      </c>
      <c r="S68" s="123">
        <v>0</v>
      </c>
      <c r="T68" s="123">
        <v>0</v>
      </c>
      <c r="U68" s="123">
        <f t="shared" si="19"/>
        <v>0</v>
      </c>
      <c r="V68" s="123">
        <f t="shared" si="20"/>
        <v>113086506.38</v>
      </c>
      <c r="W68" s="123">
        <v>0</v>
      </c>
      <c r="X68" s="123">
        <f t="shared" si="21"/>
        <v>113086506.38</v>
      </c>
      <c r="Y68" s="123">
        <v>0</v>
      </c>
      <c r="Z68" s="123">
        <f t="shared" si="22"/>
        <v>113086506.38</v>
      </c>
      <c r="AA68" s="119"/>
    </row>
    <row r="69" spans="1:26" ht="12.75" hidden="1" outlineLevel="1">
      <c r="A69" s="75" t="s">
        <v>411</v>
      </c>
      <c r="C69" s="76" t="s">
        <v>412</v>
      </c>
      <c r="D69" s="76" t="s">
        <v>413</v>
      </c>
      <c r="E69" s="75">
        <v>0</v>
      </c>
      <c r="F69" s="75">
        <v>0</v>
      </c>
      <c r="G69" s="76">
        <f t="shared" si="16"/>
        <v>0</v>
      </c>
      <c r="H69" s="75">
        <v>0</v>
      </c>
      <c r="I69" s="75">
        <v>211.86</v>
      </c>
      <c r="J69" s="75">
        <v>0</v>
      </c>
      <c r="K69" s="75">
        <v>20645.4</v>
      </c>
      <c r="L69" s="75">
        <f t="shared" si="17"/>
        <v>20857.260000000002</v>
      </c>
      <c r="M69" s="75">
        <v>0</v>
      </c>
      <c r="N69" s="75">
        <v>0</v>
      </c>
      <c r="O69" s="75">
        <v>0</v>
      </c>
      <c r="P69" s="75">
        <f t="shared" si="18"/>
        <v>0</v>
      </c>
      <c r="Q69" s="76">
        <v>0</v>
      </c>
      <c r="R69" s="76">
        <v>0</v>
      </c>
      <c r="S69" s="76">
        <v>0</v>
      </c>
      <c r="T69" s="76">
        <v>0</v>
      </c>
      <c r="U69" s="76">
        <f t="shared" si="19"/>
        <v>0</v>
      </c>
      <c r="V69" s="76">
        <f t="shared" si="20"/>
        <v>20857.260000000002</v>
      </c>
      <c r="W69" s="75">
        <v>0</v>
      </c>
      <c r="X69" s="75">
        <f t="shared" si="21"/>
        <v>20857.260000000002</v>
      </c>
      <c r="Y69" s="76">
        <v>0</v>
      </c>
      <c r="Z69" s="75">
        <f t="shared" si="22"/>
        <v>20857.260000000002</v>
      </c>
    </row>
    <row r="70" spans="1:26" ht="12.75" hidden="1" outlineLevel="1">
      <c r="A70" s="75" t="s">
        <v>414</v>
      </c>
      <c r="C70" s="76" t="s">
        <v>415</v>
      </c>
      <c r="D70" s="76" t="s">
        <v>416</v>
      </c>
      <c r="E70" s="75">
        <v>0</v>
      </c>
      <c r="F70" s="75">
        <v>0</v>
      </c>
      <c r="G70" s="76">
        <f t="shared" si="16"/>
        <v>0</v>
      </c>
      <c r="H70" s="75">
        <v>0</v>
      </c>
      <c r="I70" s="75">
        <v>42409.54</v>
      </c>
      <c r="J70" s="75">
        <v>0</v>
      </c>
      <c r="K70" s="75">
        <v>864875.11</v>
      </c>
      <c r="L70" s="75">
        <f t="shared" si="17"/>
        <v>907284.65</v>
      </c>
      <c r="M70" s="75">
        <v>0</v>
      </c>
      <c r="N70" s="75">
        <v>0</v>
      </c>
      <c r="O70" s="75">
        <v>0</v>
      </c>
      <c r="P70" s="75">
        <f t="shared" si="18"/>
        <v>0</v>
      </c>
      <c r="Q70" s="76">
        <v>0</v>
      </c>
      <c r="R70" s="76">
        <v>0</v>
      </c>
      <c r="S70" s="76">
        <v>0</v>
      </c>
      <c r="T70" s="76">
        <v>0</v>
      </c>
      <c r="U70" s="76">
        <f t="shared" si="19"/>
        <v>0</v>
      </c>
      <c r="V70" s="76">
        <f t="shared" si="20"/>
        <v>907284.65</v>
      </c>
      <c r="W70" s="75">
        <v>0</v>
      </c>
      <c r="X70" s="75">
        <f t="shared" si="21"/>
        <v>907284.65</v>
      </c>
      <c r="Y70" s="76">
        <v>16051.19</v>
      </c>
      <c r="Z70" s="75">
        <f t="shared" si="22"/>
        <v>923335.84</v>
      </c>
    </row>
    <row r="71" spans="1:26" ht="12.75" hidden="1" outlineLevel="1">
      <c r="A71" s="75" t="s">
        <v>417</v>
      </c>
      <c r="C71" s="76" t="s">
        <v>418</v>
      </c>
      <c r="D71" s="76" t="s">
        <v>419</v>
      </c>
      <c r="E71" s="75">
        <v>0</v>
      </c>
      <c r="F71" s="75">
        <v>0</v>
      </c>
      <c r="G71" s="76">
        <f t="shared" si="16"/>
        <v>0</v>
      </c>
      <c r="H71" s="75">
        <v>0</v>
      </c>
      <c r="I71" s="75">
        <v>0</v>
      </c>
      <c r="J71" s="75">
        <v>0</v>
      </c>
      <c r="K71" s="75">
        <v>23079.44</v>
      </c>
      <c r="L71" s="75">
        <f t="shared" si="17"/>
        <v>23079.44</v>
      </c>
      <c r="M71" s="75">
        <v>0</v>
      </c>
      <c r="N71" s="75">
        <v>0</v>
      </c>
      <c r="O71" s="75">
        <v>0</v>
      </c>
      <c r="P71" s="75">
        <f t="shared" si="18"/>
        <v>0</v>
      </c>
      <c r="Q71" s="76">
        <v>0</v>
      </c>
      <c r="R71" s="76">
        <v>0</v>
      </c>
      <c r="S71" s="76">
        <v>0</v>
      </c>
      <c r="T71" s="76">
        <v>0</v>
      </c>
      <c r="U71" s="76">
        <f t="shared" si="19"/>
        <v>0</v>
      </c>
      <c r="V71" s="76">
        <f t="shared" si="20"/>
        <v>23079.44</v>
      </c>
      <c r="W71" s="75">
        <v>0</v>
      </c>
      <c r="X71" s="75">
        <f t="shared" si="21"/>
        <v>23079.44</v>
      </c>
      <c r="Y71" s="76">
        <v>0</v>
      </c>
      <c r="Z71" s="75">
        <f t="shared" si="22"/>
        <v>23079.44</v>
      </c>
    </row>
    <row r="72" spans="1:26" ht="12.75" hidden="1" outlineLevel="1">
      <c r="A72" s="75" t="s">
        <v>420</v>
      </c>
      <c r="C72" s="76" t="s">
        <v>421</v>
      </c>
      <c r="D72" s="76" t="s">
        <v>422</v>
      </c>
      <c r="E72" s="75">
        <v>0</v>
      </c>
      <c r="F72" s="75">
        <v>0</v>
      </c>
      <c r="G72" s="76">
        <f t="shared" si="16"/>
        <v>0</v>
      </c>
      <c r="H72" s="75">
        <v>0</v>
      </c>
      <c r="I72" s="75">
        <v>0</v>
      </c>
      <c r="J72" s="75">
        <v>0</v>
      </c>
      <c r="K72" s="75">
        <v>13034.87</v>
      </c>
      <c r="L72" s="75">
        <f t="shared" si="17"/>
        <v>13034.87</v>
      </c>
      <c r="M72" s="75">
        <v>0</v>
      </c>
      <c r="N72" s="75">
        <v>0</v>
      </c>
      <c r="O72" s="75">
        <v>0</v>
      </c>
      <c r="P72" s="75">
        <f t="shared" si="18"/>
        <v>0</v>
      </c>
      <c r="Q72" s="76">
        <v>0</v>
      </c>
      <c r="R72" s="76">
        <v>0</v>
      </c>
      <c r="S72" s="76">
        <v>0</v>
      </c>
      <c r="T72" s="76">
        <v>0</v>
      </c>
      <c r="U72" s="76">
        <f t="shared" si="19"/>
        <v>0</v>
      </c>
      <c r="V72" s="76">
        <f t="shared" si="20"/>
        <v>13034.87</v>
      </c>
      <c r="W72" s="75">
        <v>0</v>
      </c>
      <c r="X72" s="75">
        <f t="shared" si="21"/>
        <v>13034.87</v>
      </c>
      <c r="Y72" s="76">
        <v>0</v>
      </c>
      <c r="Z72" s="75">
        <f t="shared" si="22"/>
        <v>13034.87</v>
      </c>
    </row>
    <row r="73" spans="1:26" ht="12.75" hidden="1" outlineLevel="1">
      <c r="A73" s="75" t="s">
        <v>423</v>
      </c>
      <c r="C73" s="76" t="s">
        <v>424</v>
      </c>
      <c r="D73" s="76" t="s">
        <v>425</v>
      </c>
      <c r="E73" s="75">
        <v>0</v>
      </c>
      <c r="F73" s="75">
        <v>0</v>
      </c>
      <c r="G73" s="76">
        <f t="shared" si="16"/>
        <v>0</v>
      </c>
      <c r="H73" s="75">
        <v>0</v>
      </c>
      <c r="I73" s="75">
        <v>0</v>
      </c>
      <c r="J73" s="75">
        <v>0</v>
      </c>
      <c r="K73" s="75">
        <v>12863.38</v>
      </c>
      <c r="L73" s="75">
        <f t="shared" si="17"/>
        <v>12863.38</v>
      </c>
      <c r="M73" s="75">
        <v>0</v>
      </c>
      <c r="N73" s="75">
        <v>0</v>
      </c>
      <c r="O73" s="75">
        <v>0</v>
      </c>
      <c r="P73" s="75">
        <f t="shared" si="18"/>
        <v>0</v>
      </c>
      <c r="Q73" s="76">
        <v>0</v>
      </c>
      <c r="R73" s="76">
        <v>0</v>
      </c>
      <c r="S73" s="76">
        <v>0</v>
      </c>
      <c r="T73" s="76">
        <v>0</v>
      </c>
      <c r="U73" s="76">
        <f t="shared" si="19"/>
        <v>0</v>
      </c>
      <c r="V73" s="76">
        <f t="shared" si="20"/>
        <v>12863.38</v>
      </c>
      <c r="W73" s="75">
        <v>0</v>
      </c>
      <c r="X73" s="75">
        <f t="shared" si="21"/>
        <v>12863.38</v>
      </c>
      <c r="Y73" s="76">
        <v>0</v>
      </c>
      <c r="Z73" s="75">
        <f t="shared" si="22"/>
        <v>12863.38</v>
      </c>
    </row>
    <row r="74" spans="1:26" ht="12.75" hidden="1" outlineLevel="1">
      <c r="A74" s="75" t="s">
        <v>426</v>
      </c>
      <c r="C74" s="76" t="s">
        <v>427</v>
      </c>
      <c r="D74" s="76" t="s">
        <v>428</v>
      </c>
      <c r="E74" s="75">
        <v>0</v>
      </c>
      <c r="F74" s="75">
        <v>0</v>
      </c>
      <c r="G74" s="76">
        <f t="shared" si="16"/>
        <v>0</v>
      </c>
      <c r="H74" s="75">
        <v>0</v>
      </c>
      <c r="I74" s="75">
        <v>0</v>
      </c>
      <c r="J74" s="75">
        <v>0</v>
      </c>
      <c r="K74" s="75">
        <v>405</v>
      </c>
      <c r="L74" s="75">
        <f t="shared" si="17"/>
        <v>405</v>
      </c>
      <c r="M74" s="75">
        <v>0</v>
      </c>
      <c r="N74" s="75">
        <v>0</v>
      </c>
      <c r="O74" s="75">
        <v>0</v>
      </c>
      <c r="P74" s="75">
        <f t="shared" si="18"/>
        <v>0</v>
      </c>
      <c r="Q74" s="76">
        <v>0</v>
      </c>
      <c r="R74" s="76">
        <v>0</v>
      </c>
      <c r="S74" s="76">
        <v>0</v>
      </c>
      <c r="T74" s="76">
        <v>0</v>
      </c>
      <c r="U74" s="76">
        <f t="shared" si="19"/>
        <v>0</v>
      </c>
      <c r="V74" s="76">
        <f t="shared" si="20"/>
        <v>405</v>
      </c>
      <c r="W74" s="75">
        <v>0</v>
      </c>
      <c r="X74" s="75">
        <f t="shared" si="21"/>
        <v>405</v>
      </c>
      <c r="Y74" s="76">
        <v>0</v>
      </c>
      <c r="Z74" s="75">
        <f t="shared" si="22"/>
        <v>405</v>
      </c>
    </row>
    <row r="75" spans="1:26" ht="12.75" hidden="1" outlineLevel="1">
      <c r="A75" s="75" t="s">
        <v>429</v>
      </c>
      <c r="C75" s="76" t="s">
        <v>430</v>
      </c>
      <c r="D75" s="76" t="s">
        <v>431</v>
      </c>
      <c r="E75" s="75">
        <v>0</v>
      </c>
      <c r="F75" s="75">
        <v>0</v>
      </c>
      <c r="G75" s="76">
        <f t="shared" si="16"/>
        <v>0</v>
      </c>
      <c r="H75" s="75">
        <v>0</v>
      </c>
      <c r="I75" s="75">
        <v>0</v>
      </c>
      <c r="J75" s="75">
        <v>0</v>
      </c>
      <c r="K75" s="75">
        <v>2887.5</v>
      </c>
      <c r="L75" s="75">
        <f t="shared" si="17"/>
        <v>2887.5</v>
      </c>
      <c r="M75" s="75">
        <v>0</v>
      </c>
      <c r="N75" s="75">
        <v>0</v>
      </c>
      <c r="O75" s="75">
        <v>0</v>
      </c>
      <c r="P75" s="75">
        <f t="shared" si="18"/>
        <v>0</v>
      </c>
      <c r="Q75" s="76">
        <v>0</v>
      </c>
      <c r="R75" s="76">
        <v>0</v>
      </c>
      <c r="S75" s="76">
        <v>0</v>
      </c>
      <c r="T75" s="76">
        <v>0</v>
      </c>
      <c r="U75" s="76">
        <f t="shared" si="19"/>
        <v>0</v>
      </c>
      <c r="V75" s="76">
        <f t="shared" si="20"/>
        <v>2887.5</v>
      </c>
      <c r="W75" s="75">
        <v>0</v>
      </c>
      <c r="X75" s="75">
        <f t="shared" si="21"/>
        <v>2887.5</v>
      </c>
      <c r="Y75" s="76">
        <v>0</v>
      </c>
      <c r="Z75" s="75">
        <f t="shared" si="22"/>
        <v>2887.5</v>
      </c>
    </row>
    <row r="76" spans="1:26" ht="12.75" hidden="1" outlineLevel="1">
      <c r="A76" s="75" t="s">
        <v>432</v>
      </c>
      <c r="C76" s="76" t="s">
        <v>433</v>
      </c>
      <c r="D76" s="76" t="s">
        <v>434</v>
      </c>
      <c r="E76" s="75">
        <v>0</v>
      </c>
      <c r="F76" s="75">
        <v>0</v>
      </c>
      <c r="G76" s="76">
        <f t="shared" si="16"/>
        <v>0</v>
      </c>
      <c r="H76" s="75">
        <v>0</v>
      </c>
      <c r="I76" s="75">
        <v>0</v>
      </c>
      <c r="J76" s="75">
        <v>0</v>
      </c>
      <c r="K76" s="75">
        <v>3350</v>
      </c>
      <c r="L76" s="75">
        <f t="shared" si="17"/>
        <v>3350</v>
      </c>
      <c r="M76" s="75">
        <v>0</v>
      </c>
      <c r="N76" s="75">
        <v>0</v>
      </c>
      <c r="O76" s="75">
        <v>0</v>
      </c>
      <c r="P76" s="75">
        <f t="shared" si="18"/>
        <v>0</v>
      </c>
      <c r="Q76" s="76">
        <v>0</v>
      </c>
      <c r="R76" s="76">
        <v>0</v>
      </c>
      <c r="S76" s="76">
        <v>0</v>
      </c>
      <c r="T76" s="76">
        <v>0</v>
      </c>
      <c r="U76" s="76">
        <f t="shared" si="19"/>
        <v>0</v>
      </c>
      <c r="V76" s="76">
        <f t="shared" si="20"/>
        <v>3350</v>
      </c>
      <c r="W76" s="75">
        <v>0</v>
      </c>
      <c r="X76" s="75">
        <f t="shared" si="21"/>
        <v>3350</v>
      </c>
      <c r="Y76" s="76">
        <v>0</v>
      </c>
      <c r="Z76" s="75">
        <f t="shared" si="22"/>
        <v>3350</v>
      </c>
    </row>
    <row r="77" spans="1:26" ht="12.75" hidden="1" outlineLevel="1">
      <c r="A77" s="75" t="s">
        <v>435</v>
      </c>
      <c r="C77" s="76" t="s">
        <v>436</v>
      </c>
      <c r="D77" s="76" t="s">
        <v>437</v>
      </c>
      <c r="E77" s="75">
        <v>0</v>
      </c>
      <c r="F77" s="75">
        <v>0</v>
      </c>
      <c r="G77" s="76">
        <f t="shared" si="16"/>
        <v>0</v>
      </c>
      <c r="H77" s="75">
        <v>0</v>
      </c>
      <c r="I77" s="75">
        <v>-1111.86</v>
      </c>
      <c r="J77" s="75">
        <v>0</v>
      </c>
      <c r="K77" s="75">
        <v>-8825</v>
      </c>
      <c r="L77" s="75">
        <f t="shared" si="17"/>
        <v>-9936.86</v>
      </c>
      <c r="M77" s="75">
        <v>0</v>
      </c>
      <c r="N77" s="75">
        <v>0</v>
      </c>
      <c r="O77" s="75">
        <v>0</v>
      </c>
      <c r="P77" s="75">
        <f t="shared" si="18"/>
        <v>0</v>
      </c>
      <c r="Q77" s="76">
        <v>0</v>
      </c>
      <c r="R77" s="76">
        <v>0</v>
      </c>
      <c r="S77" s="76">
        <v>0</v>
      </c>
      <c r="T77" s="76">
        <v>0</v>
      </c>
      <c r="U77" s="76">
        <f t="shared" si="19"/>
        <v>0</v>
      </c>
      <c r="V77" s="76">
        <f t="shared" si="20"/>
        <v>-9936.86</v>
      </c>
      <c r="W77" s="75">
        <v>0</v>
      </c>
      <c r="X77" s="75">
        <f t="shared" si="21"/>
        <v>-9936.86</v>
      </c>
      <c r="Y77" s="76">
        <v>0</v>
      </c>
      <c r="Z77" s="75">
        <f t="shared" si="22"/>
        <v>-9936.86</v>
      </c>
    </row>
    <row r="78" spans="1:26" ht="12.75" hidden="1" outlineLevel="1">
      <c r="A78" s="75" t="s">
        <v>438</v>
      </c>
      <c r="C78" s="76" t="s">
        <v>439</v>
      </c>
      <c r="D78" s="76" t="s">
        <v>440</v>
      </c>
      <c r="E78" s="75">
        <v>0</v>
      </c>
      <c r="F78" s="75">
        <v>0</v>
      </c>
      <c r="G78" s="76">
        <f t="shared" si="16"/>
        <v>0</v>
      </c>
      <c r="H78" s="75">
        <v>0</v>
      </c>
      <c r="I78" s="75">
        <v>0</v>
      </c>
      <c r="J78" s="75">
        <v>0</v>
      </c>
      <c r="K78" s="75">
        <v>-30736.17</v>
      </c>
      <c r="L78" s="75">
        <f t="shared" si="17"/>
        <v>-30736.17</v>
      </c>
      <c r="M78" s="75">
        <v>0</v>
      </c>
      <c r="N78" s="75">
        <v>0</v>
      </c>
      <c r="O78" s="75">
        <v>0</v>
      </c>
      <c r="P78" s="75">
        <f t="shared" si="18"/>
        <v>0</v>
      </c>
      <c r="Q78" s="76">
        <v>0</v>
      </c>
      <c r="R78" s="76">
        <v>0</v>
      </c>
      <c r="S78" s="76">
        <v>0</v>
      </c>
      <c r="T78" s="76">
        <v>0</v>
      </c>
      <c r="U78" s="76">
        <f t="shared" si="19"/>
        <v>0</v>
      </c>
      <c r="V78" s="76">
        <f t="shared" si="20"/>
        <v>-30736.17</v>
      </c>
      <c r="W78" s="75">
        <v>0</v>
      </c>
      <c r="X78" s="75">
        <f t="shared" si="21"/>
        <v>-30736.17</v>
      </c>
      <c r="Y78" s="76">
        <v>-489.18</v>
      </c>
      <c r="Z78" s="75">
        <f t="shared" si="22"/>
        <v>-31225.35</v>
      </c>
    </row>
    <row r="79" spans="1:26" ht="12.75" hidden="1" outlineLevel="1">
      <c r="A79" s="75" t="s">
        <v>441</v>
      </c>
      <c r="C79" s="76" t="s">
        <v>442</v>
      </c>
      <c r="D79" s="76" t="s">
        <v>443</v>
      </c>
      <c r="E79" s="75">
        <v>0</v>
      </c>
      <c r="F79" s="75">
        <v>0</v>
      </c>
      <c r="G79" s="76">
        <f t="shared" si="16"/>
        <v>0</v>
      </c>
      <c r="H79" s="75">
        <v>0</v>
      </c>
      <c r="I79" s="75">
        <v>-17103.8</v>
      </c>
      <c r="J79" s="75">
        <v>0</v>
      </c>
      <c r="K79" s="75">
        <v>-737708.61</v>
      </c>
      <c r="L79" s="75">
        <f t="shared" si="17"/>
        <v>-754812.41</v>
      </c>
      <c r="M79" s="75">
        <v>0</v>
      </c>
      <c r="N79" s="75">
        <v>0</v>
      </c>
      <c r="O79" s="75">
        <v>0</v>
      </c>
      <c r="P79" s="75">
        <f t="shared" si="18"/>
        <v>0</v>
      </c>
      <c r="Q79" s="76">
        <v>0</v>
      </c>
      <c r="R79" s="76">
        <v>0</v>
      </c>
      <c r="S79" s="76">
        <v>0</v>
      </c>
      <c r="T79" s="76">
        <v>0</v>
      </c>
      <c r="U79" s="76">
        <f t="shared" si="19"/>
        <v>0</v>
      </c>
      <c r="V79" s="76">
        <f t="shared" si="20"/>
        <v>-754812.41</v>
      </c>
      <c r="W79" s="75">
        <v>0</v>
      </c>
      <c r="X79" s="75">
        <f t="shared" si="21"/>
        <v>-754812.41</v>
      </c>
      <c r="Y79" s="76">
        <v>0</v>
      </c>
      <c r="Z79" s="75">
        <f t="shared" si="22"/>
        <v>-754812.41</v>
      </c>
    </row>
    <row r="80" spans="1:26" ht="12.75" hidden="1" outlineLevel="1">
      <c r="A80" s="75" t="s">
        <v>444</v>
      </c>
      <c r="C80" s="76" t="s">
        <v>445</v>
      </c>
      <c r="D80" s="76" t="s">
        <v>446</v>
      </c>
      <c r="E80" s="75">
        <v>0</v>
      </c>
      <c r="F80" s="75">
        <v>0</v>
      </c>
      <c r="G80" s="76">
        <f t="shared" si="16"/>
        <v>0</v>
      </c>
      <c r="H80" s="75">
        <v>0</v>
      </c>
      <c r="I80" s="75">
        <v>0</v>
      </c>
      <c r="J80" s="75">
        <v>0</v>
      </c>
      <c r="K80" s="75">
        <v>-16228.03</v>
      </c>
      <c r="L80" s="75">
        <f t="shared" si="17"/>
        <v>-16228.03</v>
      </c>
      <c r="M80" s="75">
        <v>0</v>
      </c>
      <c r="N80" s="75">
        <v>0</v>
      </c>
      <c r="O80" s="75">
        <v>0</v>
      </c>
      <c r="P80" s="75">
        <f t="shared" si="18"/>
        <v>0</v>
      </c>
      <c r="Q80" s="76">
        <v>0</v>
      </c>
      <c r="R80" s="76">
        <v>0</v>
      </c>
      <c r="S80" s="76">
        <v>0</v>
      </c>
      <c r="T80" s="76">
        <v>0</v>
      </c>
      <c r="U80" s="76">
        <f t="shared" si="19"/>
        <v>0</v>
      </c>
      <c r="V80" s="76">
        <f t="shared" si="20"/>
        <v>-16228.03</v>
      </c>
      <c r="W80" s="75">
        <v>0</v>
      </c>
      <c r="X80" s="75">
        <f t="shared" si="21"/>
        <v>-16228.03</v>
      </c>
      <c r="Y80" s="76">
        <v>0</v>
      </c>
      <c r="Z80" s="75">
        <f t="shared" si="22"/>
        <v>-16228.03</v>
      </c>
    </row>
    <row r="81" spans="1:26" ht="12.75" hidden="1" outlineLevel="1">
      <c r="A81" s="75" t="s">
        <v>447</v>
      </c>
      <c r="C81" s="76" t="s">
        <v>448</v>
      </c>
      <c r="D81" s="76" t="s">
        <v>449</v>
      </c>
      <c r="E81" s="75">
        <v>0</v>
      </c>
      <c r="F81" s="75">
        <v>0</v>
      </c>
      <c r="G81" s="76">
        <f t="shared" si="16"/>
        <v>0</v>
      </c>
      <c r="H81" s="75">
        <v>0</v>
      </c>
      <c r="I81" s="75">
        <v>0</v>
      </c>
      <c r="J81" s="75">
        <v>0</v>
      </c>
      <c r="K81" s="75">
        <v>3284.35</v>
      </c>
      <c r="L81" s="75">
        <f t="shared" si="17"/>
        <v>3284.35</v>
      </c>
      <c r="M81" s="75">
        <v>0</v>
      </c>
      <c r="N81" s="75">
        <v>0</v>
      </c>
      <c r="O81" s="75">
        <v>0</v>
      </c>
      <c r="P81" s="75">
        <f t="shared" si="18"/>
        <v>0</v>
      </c>
      <c r="Q81" s="76">
        <v>0</v>
      </c>
      <c r="R81" s="76">
        <v>0</v>
      </c>
      <c r="S81" s="76">
        <v>0</v>
      </c>
      <c r="T81" s="76">
        <v>0</v>
      </c>
      <c r="U81" s="76">
        <f t="shared" si="19"/>
        <v>0</v>
      </c>
      <c r="V81" s="76">
        <f t="shared" si="20"/>
        <v>3284.35</v>
      </c>
      <c r="W81" s="75">
        <v>0</v>
      </c>
      <c r="X81" s="75">
        <f t="shared" si="21"/>
        <v>3284.35</v>
      </c>
      <c r="Y81" s="76">
        <v>0</v>
      </c>
      <c r="Z81" s="75">
        <f t="shared" si="22"/>
        <v>3284.35</v>
      </c>
    </row>
    <row r="82" spans="1:26" ht="12.75" hidden="1" outlineLevel="1">
      <c r="A82" s="75" t="s">
        <v>450</v>
      </c>
      <c r="C82" s="76" t="s">
        <v>451</v>
      </c>
      <c r="D82" s="76" t="s">
        <v>452</v>
      </c>
      <c r="E82" s="75">
        <v>0</v>
      </c>
      <c r="F82" s="75">
        <v>0</v>
      </c>
      <c r="G82" s="76">
        <f t="shared" si="16"/>
        <v>0</v>
      </c>
      <c r="H82" s="75">
        <v>0</v>
      </c>
      <c r="I82" s="75">
        <v>0</v>
      </c>
      <c r="J82" s="75">
        <v>0</v>
      </c>
      <c r="K82" s="75">
        <v>-8109.01</v>
      </c>
      <c r="L82" s="75">
        <f t="shared" si="17"/>
        <v>-8109.01</v>
      </c>
      <c r="M82" s="75">
        <v>0</v>
      </c>
      <c r="N82" s="75">
        <v>0</v>
      </c>
      <c r="O82" s="75">
        <v>0</v>
      </c>
      <c r="P82" s="75">
        <f t="shared" si="18"/>
        <v>0</v>
      </c>
      <c r="Q82" s="76">
        <v>0</v>
      </c>
      <c r="R82" s="76">
        <v>0</v>
      </c>
      <c r="S82" s="76">
        <v>0</v>
      </c>
      <c r="T82" s="76">
        <v>0</v>
      </c>
      <c r="U82" s="76">
        <f t="shared" si="19"/>
        <v>0</v>
      </c>
      <c r="V82" s="76">
        <f t="shared" si="20"/>
        <v>-8109.01</v>
      </c>
      <c r="W82" s="75">
        <v>0</v>
      </c>
      <c r="X82" s="75">
        <f t="shared" si="21"/>
        <v>-8109.01</v>
      </c>
      <c r="Y82" s="76">
        <v>0</v>
      </c>
      <c r="Z82" s="75">
        <f t="shared" si="22"/>
        <v>-8109.01</v>
      </c>
    </row>
    <row r="83" spans="1:26" ht="12.75" hidden="1" outlineLevel="1">
      <c r="A83" s="75" t="s">
        <v>453</v>
      </c>
      <c r="C83" s="76" t="s">
        <v>454</v>
      </c>
      <c r="D83" s="76" t="s">
        <v>455</v>
      </c>
      <c r="E83" s="75">
        <v>0</v>
      </c>
      <c r="F83" s="75">
        <v>0</v>
      </c>
      <c r="G83" s="76">
        <f t="shared" si="16"/>
        <v>0</v>
      </c>
      <c r="H83" s="75">
        <v>0</v>
      </c>
      <c r="I83" s="75">
        <v>0</v>
      </c>
      <c r="J83" s="75">
        <v>0</v>
      </c>
      <c r="K83" s="75">
        <v>150</v>
      </c>
      <c r="L83" s="75">
        <f t="shared" si="17"/>
        <v>150</v>
      </c>
      <c r="M83" s="75">
        <v>0</v>
      </c>
      <c r="N83" s="75">
        <v>0</v>
      </c>
      <c r="O83" s="75">
        <v>0</v>
      </c>
      <c r="P83" s="75">
        <f t="shared" si="18"/>
        <v>0</v>
      </c>
      <c r="Q83" s="76">
        <v>0</v>
      </c>
      <c r="R83" s="76">
        <v>0</v>
      </c>
      <c r="S83" s="76">
        <v>0</v>
      </c>
      <c r="T83" s="76">
        <v>0</v>
      </c>
      <c r="U83" s="76">
        <f t="shared" si="19"/>
        <v>0</v>
      </c>
      <c r="V83" s="76">
        <f t="shared" si="20"/>
        <v>150</v>
      </c>
      <c r="W83" s="75">
        <v>0</v>
      </c>
      <c r="X83" s="75">
        <f t="shared" si="21"/>
        <v>150</v>
      </c>
      <c r="Y83" s="76">
        <v>0</v>
      </c>
      <c r="Z83" s="75">
        <f t="shared" si="22"/>
        <v>150</v>
      </c>
    </row>
    <row r="84" spans="1:26" ht="12.75" hidden="1" outlineLevel="1">
      <c r="A84" s="75" t="s">
        <v>456</v>
      </c>
      <c r="C84" s="76" t="s">
        <v>457</v>
      </c>
      <c r="D84" s="76" t="s">
        <v>458</v>
      </c>
      <c r="E84" s="75">
        <v>0</v>
      </c>
      <c r="F84" s="75">
        <v>0</v>
      </c>
      <c r="G84" s="76">
        <f t="shared" si="16"/>
        <v>0</v>
      </c>
      <c r="H84" s="75">
        <v>0</v>
      </c>
      <c r="I84" s="75">
        <v>0</v>
      </c>
      <c r="J84" s="75">
        <v>0</v>
      </c>
      <c r="K84" s="75">
        <v>-10098.37</v>
      </c>
      <c r="L84" s="75">
        <f t="shared" si="17"/>
        <v>-10098.37</v>
      </c>
      <c r="M84" s="75">
        <v>0</v>
      </c>
      <c r="N84" s="75">
        <v>0</v>
      </c>
      <c r="O84" s="75">
        <v>0</v>
      </c>
      <c r="P84" s="75">
        <f t="shared" si="18"/>
        <v>0</v>
      </c>
      <c r="Q84" s="76">
        <v>0</v>
      </c>
      <c r="R84" s="76">
        <v>0</v>
      </c>
      <c r="S84" s="76">
        <v>0</v>
      </c>
      <c r="T84" s="76">
        <v>0</v>
      </c>
      <c r="U84" s="76">
        <f t="shared" si="19"/>
        <v>0</v>
      </c>
      <c r="V84" s="76">
        <f t="shared" si="20"/>
        <v>-10098.37</v>
      </c>
      <c r="W84" s="75">
        <v>0</v>
      </c>
      <c r="X84" s="75">
        <f t="shared" si="21"/>
        <v>-10098.37</v>
      </c>
      <c r="Y84" s="76">
        <v>0</v>
      </c>
      <c r="Z84" s="75">
        <f t="shared" si="22"/>
        <v>-10098.37</v>
      </c>
    </row>
    <row r="85" spans="1:26" ht="12.75" hidden="1" outlineLevel="1">
      <c r="A85" s="75" t="s">
        <v>459</v>
      </c>
      <c r="C85" s="76" t="s">
        <v>460</v>
      </c>
      <c r="D85" s="76" t="s">
        <v>461</v>
      </c>
      <c r="E85" s="75">
        <v>0</v>
      </c>
      <c r="F85" s="75">
        <v>0</v>
      </c>
      <c r="G85" s="76">
        <f t="shared" si="16"/>
        <v>0</v>
      </c>
      <c r="H85" s="75">
        <v>0</v>
      </c>
      <c r="I85" s="75">
        <v>0</v>
      </c>
      <c r="J85" s="75">
        <v>0</v>
      </c>
      <c r="K85" s="75">
        <v>10754.07</v>
      </c>
      <c r="L85" s="75">
        <f t="shared" si="17"/>
        <v>10754.07</v>
      </c>
      <c r="M85" s="75">
        <v>0</v>
      </c>
      <c r="N85" s="75">
        <v>0</v>
      </c>
      <c r="O85" s="75">
        <v>0</v>
      </c>
      <c r="P85" s="75">
        <f t="shared" si="18"/>
        <v>0</v>
      </c>
      <c r="Q85" s="76">
        <v>0</v>
      </c>
      <c r="R85" s="76">
        <v>0</v>
      </c>
      <c r="S85" s="76">
        <v>0</v>
      </c>
      <c r="T85" s="76">
        <v>0</v>
      </c>
      <c r="U85" s="76">
        <f t="shared" si="19"/>
        <v>0</v>
      </c>
      <c r="V85" s="76">
        <f t="shared" si="20"/>
        <v>10754.07</v>
      </c>
      <c r="W85" s="75">
        <v>0</v>
      </c>
      <c r="X85" s="75">
        <f t="shared" si="21"/>
        <v>10754.07</v>
      </c>
      <c r="Y85" s="76">
        <v>0</v>
      </c>
      <c r="Z85" s="75">
        <f t="shared" si="22"/>
        <v>10754.07</v>
      </c>
    </row>
    <row r="86" spans="1:26" ht="12.75" hidden="1" outlineLevel="1">
      <c r="A86" s="75" t="s">
        <v>462</v>
      </c>
      <c r="C86" s="76" t="s">
        <v>463</v>
      </c>
      <c r="D86" s="76" t="s">
        <v>464</v>
      </c>
      <c r="E86" s="75">
        <v>0</v>
      </c>
      <c r="F86" s="75">
        <v>0</v>
      </c>
      <c r="G86" s="76">
        <f t="shared" si="16"/>
        <v>0</v>
      </c>
      <c r="H86" s="75">
        <v>0</v>
      </c>
      <c r="I86" s="75">
        <v>0</v>
      </c>
      <c r="J86" s="75">
        <v>0</v>
      </c>
      <c r="K86" s="75">
        <v>-3454.71</v>
      </c>
      <c r="L86" s="75">
        <f t="shared" si="17"/>
        <v>-3454.71</v>
      </c>
      <c r="M86" s="75">
        <v>0</v>
      </c>
      <c r="N86" s="75">
        <v>0</v>
      </c>
      <c r="O86" s="75">
        <v>0</v>
      </c>
      <c r="P86" s="75">
        <f t="shared" si="18"/>
        <v>0</v>
      </c>
      <c r="Q86" s="76">
        <v>0</v>
      </c>
      <c r="R86" s="76">
        <v>0</v>
      </c>
      <c r="S86" s="76">
        <v>0</v>
      </c>
      <c r="T86" s="76">
        <v>0</v>
      </c>
      <c r="U86" s="76">
        <f t="shared" si="19"/>
        <v>0</v>
      </c>
      <c r="V86" s="76">
        <f t="shared" si="20"/>
        <v>-3454.71</v>
      </c>
      <c r="W86" s="75">
        <v>0</v>
      </c>
      <c r="X86" s="75">
        <f t="shared" si="21"/>
        <v>-3454.71</v>
      </c>
      <c r="Y86" s="76">
        <v>0</v>
      </c>
      <c r="Z86" s="75">
        <f t="shared" si="22"/>
        <v>-3454.71</v>
      </c>
    </row>
    <row r="87" spans="1:26" ht="12.75" hidden="1" outlineLevel="1">
      <c r="A87" s="75" t="s">
        <v>465</v>
      </c>
      <c r="C87" s="76" t="s">
        <v>466</v>
      </c>
      <c r="D87" s="76" t="s">
        <v>467</v>
      </c>
      <c r="E87" s="75">
        <v>0</v>
      </c>
      <c r="F87" s="75">
        <v>0</v>
      </c>
      <c r="G87" s="76">
        <f t="shared" si="16"/>
        <v>0</v>
      </c>
      <c r="H87" s="75">
        <v>0</v>
      </c>
      <c r="I87" s="75">
        <v>0</v>
      </c>
      <c r="J87" s="75">
        <v>0</v>
      </c>
      <c r="K87" s="75">
        <v>-405</v>
      </c>
      <c r="L87" s="75">
        <f t="shared" si="17"/>
        <v>-405</v>
      </c>
      <c r="M87" s="75">
        <v>0</v>
      </c>
      <c r="N87" s="75">
        <v>0</v>
      </c>
      <c r="O87" s="75">
        <v>0</v>
      </c>
      <c r="P87" s="75">
        <f t="shared" si="18"/>
        <v>0</v>
      </c>
      <c r="Q87" s="76">
        <v>0</v>
      </c>
      <c r="R87" s="76">
        <v>0</v>
      </c>
      <c r="S87" s="76">
        <v>0</v>
      </c>
      <c r="T87" s="76">
        <v>0</v>
      </c>
      <c r="U87" s="76">
        <f t="shared" si="19"/>
        <v>0</v>
      </c>
      <c r="V87" s="76">
        <f t="shared" si="20"/>
        <v>-405</v>
      </c>
      <c r="W87" s="75">
        <v>0</v>
      </c>
      <c r="X87" s="75">
        <f t="shared" si="21"/>
        <v>-405</v>
      </c>
      <c r="Y87" s="76">
        <v>0</v>
      </c>
      <c r="Z87" s="75">
        <f t="shared" si="22"/>
        <v>-405</v>
      </c>
    </row>
    <row r="88" spans="1:26" ht="12.75" hidden="1" outlineLevel="1">
      <c r="A88" s="75" t="s">
        <v>468</v>
      </c>
      <c r="C88" s="76" t="s">
        <v>469</v>
      </c>
      <c r="D88" s="76" t="s">
        <v>470</v>
      </c>
      <c r="E88" s="75">
        <v>0</v>
      </c>
      <c r="F88" s="75">
        <v>0</v>
      </c>
      <c r="G88" s="76">
        <f t="shared" si="16"/>
        <v>0</v>
      </c>
      <c r="H88" s="75">
        <v>0</v>
      </c>
      <c r="I88" s="75">
        <v>0</v>
      </c>
      <c r="J88" s="75">
        <v>0</v>
      </c>
      <c r="K88" s="75">
        <v>-2887.5</v>
      </c>
      <c r="L88" s="75">
        <f t="shared" si="17"/>
        <v>-2887.5</v>
      </c>
      <c r="M88" s="75">
        <v>0</v>
      </c>
      <c r="N88" s="75">
        <v>0</v>
      </c>
      <c r="O88" s="75">
        <v>0</v>
      </c>
      <c r="P88" s="75">
        <f t="shared" si="18"/>
        <v>0</v>
      </c>
      <c r="Q88" s="76">
        <v>0</v>
      </c>
      <c r="R88" s="76">
        <v>0</v>
      </c>
      <c r="S88" s="76">
        <v>0</v>
      </c>
      <c r="T88" s="76">
        <v>0</v>
      </c>
      <c r="U88" s="76">
        <f t="shared" si="19"/>
        <v>0</v>
      </c>
      <c r="V88" s="76">
        <f t="shared" si="20"/>
        <v>-2887.5</v>
      </c>
      <c r="W88" s="75">
        <v>0</v>
      </c>
      <c r="X88" s="75">
        <f t="shared" si="21"/>
        <v>-2887.5</v>
      </c>
      <c r="Y88" s="76">
        <v>0</v>
      </c>
      <c r="Z88" s="75">
        <f t="shared" si="22"/>
        <v>-2887.5</v>
      </c>
    </row>
    <row r="89" spans="1:26" ht="12.75" hidden="1" outlineLevel="1">
      <c r="A89" s="75" t="s">
        <v>471</v>
      </c>
      <c r="C89" s="76" t="s">
        <v>472</v>
      </c>
      <c r="D89" s="76" t="s">
        <v>473</v>
      </c>
      <c r="E89" s="75">
        <v>0</v>
      </c>
      <c r="F89" s="75">
        <v>0</v>
      </c>
      <c r="G89" s="76">
        <f t="shared" si="16"/>
        <v>0</v>
      </c>
      <c r="H89" s="75">
        <v>0</v>
      </c>
      <c r="I89" s="75">
        <v>0</v>
      </c>
      <c r="J89" s="75">
        <v>0</v>
      </c>
      <c r="K89" s="75">
        <v>-3659.77</v>
      </c>
      <c r="L89" s="75">
        <f t="shared" si="17"/>
        <v>-3659.77</v>
      </c>
      <c r="M89" s="75">
        <v>0</v>
      </c>
      <c r="N89" s="75">
        <v>0</v>
      </c>
      <c r="O89" s="75">
        <v>0</v>
      </c>
      <c r="P89" s="75">
        <f t="shared" si="18"/>
        <v>0</v>
      </c>
      <c r="Q89" s="76">
        <v>0</v>
      </c>
      <c r="R89" s="76">
        <v>0</v>
      </c>
      <c r="S89" s="76">
        <v>0</v>
      </c>
      <c r="T89" s="76">
        <v>0</v>
      </c>
      <c r="U89" s="76">
        <f t="shared" si="19"/>
        <v>0</v>
      </c>
      <c r="V89" s="76">
        <f t="shared" si="20"/>
        <v>-3659.77</v>
      </c>
      <c r="W89" s="75">
        <v>0</v>
      </c>
      <c r="X89" s="75">
        <f t="shared" si="21"/>
        <v>-3659.77</v>
      </c>
      <c r="Y89" s="76">
        <v>0</v>
      </c>
      <c r="Z89" s="75">
        <f t="shared" si="22"/>
        <v>-3659.77</v>
      </c>
    </row>
    <row r="90" spans="1:26" ht="12.75" hidden="1" outlineLevel="1">
      <c r="A90" s="75" t="s">
        <v>474</v>
      </c>
      <c r="C90" s="76" t="s">
        <v>475</v>
      </c>
      <c r="D90" s="76" t="s">
        <v>476</v>
      </c>
      <c r="E90" s="75">
        <v>0</v>
      </c>
      <c r="F90" s="75">
        <v>0</v>
      </c>
      <c r="G90" s="76">
        <f t="shared" si="16"/>
        <v>0</v>
      </c>
      <c r="H90" s="75">
        <v>0</v>
      </c>
      <c r="I90" s="75">
        <v>0</v>
      </c>
      <c r="J90" s="75">
        <v>0</v>
      </c>
      <c r="K90" s="75">
        <v>-467.95</v>
      </c>
      <c r="L90" s="75">
        <f t="shared" si="17"/>
        <v>-467.95</v>
      </c>
      <c r="M90" s="75">
        <v>0</v>
      </c>
      <c r="N90" s="75">
        <v>0</v>
      </c>
      <c r="O90" s="75">
        <v>0</v>
      </c>
      <c r="P90" s="75">
        <f t="shared" si="18"/>
        <v>0</v>
      </c>
      <c r="Q90" s="76">
        <v>0</v>
      </c>
      <c r="R90" s="76">
        <v>0</v>
      </c>
      <c r="S90" s="76">
        <v>0</v>
      </c>
      <c r="T90" s="76">
        <v>0</v>
      </c>
      <c r="U90" s="76">
        <f t="shared" si="19"/>
        <v>0</v>
      </c>
      <c r="V90" s="76">
        <f t="shared" si="20"/>
        <v>-467.95</v>
      </c>
      <c r="W90" s="75">
        <v>0</v>
      </c>
      <c r="X90" s="75">
        <f t="shared" si="21"/>
        <v>-467.95</v>
      </c>
      <c r="Y90" s="76">
        <v>0</v>
      </c>
      <c r="Z90" s="75">
        <f t="shared" si="22"/>
        <v>-467.95</v>
      </c>
    </row>
    <row r="91" spans="1:26" ht="12.75" hidden="1" outlineLevel="1">
      <c r="A91" s="75" t="s">
        <v>477</v>
      </c>
      <c r="C91" s="76" t="s">
        <v>478</v>
      </c>
      <c r="D91" s="76" t="s">
        <v>479</v>
      </c>
      <c r="E91" s="75">
        <v>0</v>
      </c>
      <c r="F91" s="75">
        <v>0</v>
      </c>
      <c r="G91" s="76">
        <f t="shared" si="16"/>
        <v>0</v>
      </c>
      <c r="H91" s="75">
        <v>0</v>
      </c>
      <c r="I91" s="75">
        <v>0</v>
      </c>
      <c r="J91" s="75">
        <v>0</v>
      </c>
      <c r="K91" s="75">
        <v>-98125.28</v>
      </c>
      <c r="L91" s="75">
        <f t="shared" si="17"/>
        <v>-98125.28</v>
      </c>
      <c r="M91" s="75">
        <v>0</v>
      </c>
      <c r="N91" s="75">
        <v>0</v>
      </c>
      <c r="O91" s="75">
        <v>0</v>
      </c>
      <c r="P91" s="75">
        <f t="shared" si="18"/>
        <v>0</v>
      </c>
      <c r="Q91" s="76">
        <v>0</v>
      </c>
      <c r="R91" s="76">
        <v>0</v>
      </c>
      <c r="S91" s="76">
        <v>0</v>
      </c>
      <c r="T91" s="76">
        <v>0</v>
      </c>
      <c r="U91" s="76">
        <f t="shared" si="19"/>
        <v>0</v>
      </c>
      <c r="V91" s="76">
        <f t="shared" si="20"/>
        <v>-98125.28</v>
      </c>
      <c r="W91" s="75">
        <v>0</v>
      </c>
      <c r="X91" s="75">
        <f t="shared" si="21"/>
        <v>-98125.28</v>
      </c>
      <c r="Y91" s="76">
        <v>0</v>
      </c>
      <c r="Z91" s="75">
        <f t="shared" si="22"/>
        <v>-98125.28</v>
      </c>
    </row>
    <row r="92" spans="1:26" ht="12.75" hidden="1" outlineLevel="1">
      <c r="A92" s="75" t="s">
        <v>480</v>
      </c>
      <c r="C92" s="76" t="s">
        <v>481</v>
      </c>
      <c r="D92" s="76" t="s">
        <v>482</v>
      </c>
      <c r="E92" s="75">
        <v>0</v>
      </c>
      <c r="F92" s="75">
        <v>0</v>
      </c>
      <c r="G92" s="76">
        <f t="shared" si="16"/>
        <v>0</v>
      </c>
      <c r="H92" s="75">
        <v>0</v>
      </c>
      <c r="I92" s="75">
        <v>0</v>
      </c>
      <c r="J92" s="75">
        <v>0</v>
      </c>
      <c r="K92" s="75">
        <v>-17958.23</v>
      </c>
      <c r="L92" s="75">
        <f t="shared" si="17"/>
        <v>-17958.23</v>
      </c>
      <c r="M92" s="75">
        <v>0</v>
      </c>
      <c r="N92" s="75">
        <v>0</v>
      </c>
      <c r="O92" s="75">
        <v>0</v>
      </c>
      <c r="P92" s="75">
        <f t="shared" si="18"/>
        <v>0</v>
      </c>
      <c r="Q92" s="76">
        <v>0</v>
      </c>
      <c r="R92" s="76">
        <v>0</v>
      </c>
      <c r="S92" s="76">
        <v>0</v>
      </c>
      <c r="T92" s="76">
        <v>0</v>
      </c>
      <c r="U92" s="76">
        <f t="shared" si="19"/>
        <v>0</v>
      </c>
      <c r="V92" s="76">
        <f t="shared" si="20"/>
        <v>-17958.23</v>
      </c>
      <c r="W92" s="75">
        <v>0</v>
      </c>
      <c r="X92" s="75">
        <f t="shared" si="21"/>
        <v>-17958.23</v>
      </c>
      <c r="Y92" s="76">
        <v>0</v>
      </c>
      <c r="Z92" s="75">
        <f t="shared" si="22"/>
        <v>-17958.23</v>
      </c>
    </row>
    <row r="93" spans="1:26" ht="12.75" hidden="1" outlineLevel="1">
      <c r="A93" s="75" t="s">
        <v>483</v>
      </c>
      <c r="C93" s="76" t="s">
        <v>484</v>
      </c>
      <c r="D93" s="76" t="s">
        <v>485</v>
      </c>
      <c r="E93" s="75">
        <v>0</v>
      </c>
      <c r="F93" s="75">
        <v>0</v>
      </c>
      <c r="G93" s="76">
        <f t="shared" si="16"/>
        <v>0</v>
      </c>
      <c r="H93" s="75">
        <v>0</v>
      </c>
      <c r="I93" s="75">
        <v>0</v>
      </c>
      <c r="J93" s="75">
        <v>0</v>
      </c>
      <c r="K93" s="75">
        <v>-16387.07</v>
      </c>
      <c r="L93" s="75">
        <f t="shared" si="17"/>
        <v>-16387.07</v>
      </c>
      <c r="M93" s="75">
        <v>0</v>
      </c>
      <c r="N93" s="75">
        <v>0</v>
      </c>
      <c r="O93" s="75">
        <v>0</v>
      </c>
      <c r="P93" s="75">
        <f t="shared" si="18"/>
        <v>0</v>
      </c>
      <c r="Q93" s="76">
        <v>0</v>
      </c>
      <c r="R93" s="76">
        <v>0</v>
      </c>
      <c r="S93" s="76">
        <v>0</v>
      </c>
      <c r="T93" s="76">
        <v>0</v>
      </c>
      <c r="U93" s="76">
        <f t="shared" si="19"/>
        <v>0</v>
      </c>
      <c r="V93" s="76">
        <f t="shared" si="20"/>
        <v>-16387.07</v>
      </c>
      <c r="W93" s="75">
        <v>0</v>
      </c>
      <c r="X93" s="75">
        <f t="shared" si="21"/>
        <v>-16387.07</v>
      </c>
      <c r="Y93" s="76">
        <v>0</v>
      </c>
      <c r="Z93" s="75">
        <f t="shared" si="22"/>
        <v>-16387.07</v>
      </c>
    </row>
    <row r="94" spans="1:26" ht="12.75" hidden="1" outlineLevel="1">
      <c r="A94" s="75" t="s">
        <v>486</v>
      </c>
      <c r="C94" s="76" t="s">
        <v>487</v>
      </c>
      <c r="D94" s="76" t="s">
        <v>488</v>
      </c>
      <c r="E94" s="75">
        <v>0</v>
      </c>
      <c r="F94" s="75">
        <v>0</v>
      </c>
      <c r="G94" s="76">
        <f t="shared" si="16"/>
        <v>0</v>
      </c>
      <c r="H94" s="75">
        <v>0</v>
      </c>
      <c r="I94" s="75">
        <v>0</v>
      </c>
      <c r="J94" s="75">
        <v>0</v>
      </c>
      <c r="K94" s="75">
        <v>-3.44</v>
      </c>
      <c r="L94" s="75">
        <f t="shared" si="17"/>
        <v>-3.44</v>
      </c>
      <c r="M94" s="75">
        <v>0</v>
      </c>
      <c r="N94" s="75">
        <v>0</v>
      </c>
      <c r="O94" s="75">
        <v>0</v>
      </c>
      <c r="P94" s="75">
        <f t="shared" si="18"/>
        <v>0</v>
      </c>
      <c r="Q94" s="76">
        <v>0</v>
      </c>
      <c r="R94" s="76">
        <v>0</v>
      </c>
      <c r="S94" s="76">
        <v>0</v>
      </c>
      <c r="T94" s="76">
        <v>0</v>
      </c>
      <c r="U94" s="76">
        <f t="shared" si="19"/>
        <v>0</v>
      </c>
      <c r="V94" s="76">
        <f t="shared" si="20"/>
        <v>-3.44</v>
      </c>
      <c r="W94" s="75">
        <v>0</v>
      </c>
      <c r="X94" s="75">
        <f t="shared" si="21"/>
        <v>-3.44</v>
      </c>
      <c r="Y94" s="76">
        <v>0</v>
      </c>
      <c r="Z94" s="75">
        <f t="shared" si="22"/>
        <v>-3.44</v>
      </c>
    </row>
    <row r="95" spans="1:26" ht="12.75" hidden="1" outlineLevel="1">
      <c r="A95" s="75" t="s">
        <v>489</v>
      </c>
      <c r="C95" s="76" t="s">
        <v>490</v>
      </c>
      <c r="D95" s="76" t="s">
        <v>491</v>
      </c>
      <c r="E95" s="75">
        <v>0</v>
      </c>
      <c r="F95" s="75">
        <v>0</v>
      </c>
      <c r="G95" s="76">
        <f aca="true" t="shared" si="23" ref="G95:G111">E95+F95</f>
        <v>0</v>
      </c>
      <c r="H95" s="75">
        <v>0</v>
      </c>
      <c r="I95" s="75">
        <v>-53.25</v>
      </c>
      <c r="J95" s="75">
        <v>0</v>
      </c>
      <c r="K95" s="75">
        <v>-117.15</v>
      </c>
      <c r="L95" s="75">
        <f aca="true" t="shared" si="24" ref="L95:L111">J95+I95+K95</f>
        <v>-170.4</v>
      </c>
      <c r="M95" s="75">
        <v>0</v>
      </c>
      <c r="N95" s="75">
        <v>0</v>
      </c>
      <c r="O95" s="75">
        <v>0</v>
      </c>
      <c r="P95" s="75">
        <f aca="true" t="shared" si="25" ref="P95:P111">M95+N95+O95</f>
        <v>0</v>
      </c>
      <c r="Q95" s="76">
        <v>0</v>
      </c>
      <c r="R95" s="76">
        <v>0</v>
      </c>
      <c r="S95" s="76">
        <v>0</v>
      </c>
      <c r="T95" s="76">
        <v>0</v>
      </c>
      <c r="U95" s="76">
        <f aca="true" t="shared" si="26" ref="U95:U111">Q95+R95+S95+T95</f>
        <v>0</v>
      </c>
      <c r="V95" s="76">
        <f aca="true" t="shared" si="27" ref="V95:V111">G95+H95+L95+P95+U95</f>
        <v>-170.4</v>
      </c>
      <c r="W95" s="75">
        <v>0</v>
      </c>
      <c r="X95" s="75">
        <f aca="true" t="shared" si="28" ref="X95:X111">V95+W95</f>
        <v>-170.4</v>
      </c>
      <c r="Y95" s="76">
        <v>0</v>
      </c>
      <c r="Z95" s="75">
        <f aca="true" t="shared" si="29" ref="Z95:Z111">X95+Y95</f>
        <v>-170.4</v>
      </c>
    </row>
    <row r="96" spans="1:27" ht="12.75" collapsed="1">
      <c r="A96" s="119" t="s">
        <v>492</v>
      </c>
      <c r="B96" s="120"/>
      <c r="C96" s="119" t="s">
        <v>493</v>
      </c>
      <c r="D96" s="121"/>
      <c r="E96" s="97">
        <v>0</v>
      </c>
      <c r="F96" s="97">
        <v>0</v>
      </c>
      <c r="G96" s="123">
        <f t="shared" si="23"/>
        <v>0</v>
      </c>
      <c r="H96" s="123">
        <v>0</v>
      </c>
      <c r="I96" s="123">
        <v>24352.49</v>
      </c>
      <c r="J96" s="123">
        <v>0</v>
      </c>
      <c r="K96" s="123">
        <v>157.82999999994368</v>
      </c>
      <c r="L96" s="123">
        <f t="shared" si="24"/>
        <v>24510.319999999945</v>
      </c>
      <c r="M96" s="123">
        <v>0</v>
      </c>
      <c r="N96" s="123">
        <v>0</v>
      </c>
      <c r="O96" s="123">
        <v>0</v>
      </c>
      <c r="P96" s="123">
        <f t="shared" si="25"/>
        <v>0</v>
      </c>
      <c r="Q96" s="123">
        <v>0</v>
      </c>
      <c r="R96" s="123">
        <v>0</v>
      </c>
      <c r="S96" s="123">
        <v>0</v>
      </c>
      <c r="T96" s="123">
        <v>0</v>
      </c>
      <c r="U96" s="123">
        <f t="shared" si="26"/>
        <v>0</v>
      </c>
      <c r="V96" s="123">
        <f t="shared" si="27"/>
        <v>24510.319999999945</v>
      </c>
      <c r="W96" s="123">
        <v>0</v>
      </c>
      <c r="X96" s="123">
        <f t="shared" si="28"/>
        <v>24510.319999999945</v>
      </c>
      <c r="Y96" s="123">
        <v>15562.01</v>
      </c>
      <c r="Z96" s="123">
        <f t="shared" si="29"/>
        <v>40072.32999999994</v>
      </c>
      <c r="AA96" s="119"/>
    </row>
    <row r="97" spans="1:26" ht="12.75" hidden="1" outlineLevel="1">
      <c r="A97" s="75" t="s">
        <v>494</v>
      </c>
      <c r="C97" s="76" t="s">
        <v>495</v>
      </c>
      <c r="D97" s="76" t="s">
        <v>496</v>
      </c>
      <c r="E97" s="75">
        <v>0</v>
      </c>
      <c r="F97" s="75">
        <v>0</v>
      </c>
      <c r="G97" s="76">
        <f t="shared" si="23"/>
        <v>0</v>
      </c>
      <c r="H97" s="75">
        <v>463179.26</v>
      </c>
      <c r="I97" s="75">
        <v>0</v>
      </c>
      <c r="J97" s="75">
        <v>0</v>
      </c>
      <c r="K97" s="75">
        <v>0</v>
      </c>
      <c r="L97" s="75">
        <f t="shared" si="24"/>
        <v>0</v>
      </c>
      <c r="M97" s="75">
        <v>0</v>
      </c>
      <c r="N97" s="75">
        <v>386</v>
      </c>
      <c r="O97" s="75">
        <v>0</v>
      </c>
      <c r="P97" s="75">
        <f t="shared" si="25"/>
        <v>386</v>
      </c>
      <c r="Q97" s="76">
        <v>-17734.75</v>
      </c>
      <c r="R97" s="76">
        <v>0</v>
      </c>
      <c r="S97" s="76">
        <v>0</v>
      </c>
      <c r="T97" s="76">
        <v>-265</v>
      </c>
      <c r="U97" s="76">
        <f t="shared" si="26"/>
        <v>-17999.75</v>
      </c>
      <c r="V97" s="76">
        <f t="shared" si="27"/>
        <v>445565.51</v>
      </c>
      <c r="W97" s="75">
        <v>0</v>
      </c>
      <c r="X97" s="75">
        <f t="shared" si="28"/>
        <v>445565.51</v>
      </c>
      <c r="Y97" s="76">
        <v>1240231.43</v>
      </c>
      <c r="Z97" s="75">
        <f t="shared" si="29"/>
        <v>1685796.94</v>
      </c>
    </row>
    <row r="98" spans="1:26" ht="12.75" hidden="1" outlineLevel="1">
      <c r="A98" s="75" t="s">
        <v>497</v>
      </c>
      <c r="C98" s="76" t="s">
        <v>498</v>
      </c>
      <c r="D98" s="76" t="s">
        <v>499</v>
      </c>
      <c r="E98" s="75">
        <v>0</v>
      </c>
      <c r="F98" s="75">
        <v>0</v>
      </c>
      <c r="G98" s="76">
        <f t="shared" si="23"/>
        <v>0</v>
      </c>
      <c r="H98" s="75">
        <v>9504.06</v>
      </c>
      <c r="I98" s="75">
        <v>0</v>
      </c>
      <c r="J98" s="75">
        <v>0</v>
      </c>
      <c r="K98" s="75">
        <v>0</v>
      </c>
      <c r="L98" s="75">
        <f t="shared" si="24"/>
        <v>0</v>
      </c>
      <c r="M98" s="75">
        <v>0</v>
      </c>
      <c r="N98" s="75">
        <v>158.36</v>
      </c>
      <c r="O98" s="75">
        <v>0</v>
      </c>
      <c r="P98" s="75">
        <f t="shared" si="25"/>
        <v>158.36</v>
      </c>
      <c r="Q98" s="76">
        <v>44.23</v>
      </c>
      <c r="R98" s="76">
        <v>0</v>
      </c>
      <c r="S98" s="76">
        <v>0</v>
      </c>
      <c r="T98" s="76">
        <v>0</v>
      </c>
      <c r="U98" s="76">
        <f t="shared" si="26"/>
        <v>44.23</v>
      </c>
      <c r="V98" s="76">
        <f t="shared" si="27"/>
        <v>9706.65</v>
      </c>
      <c r="W98" s="75">
        <v>0</v>
      </c>
      <c r="X98" s="75">
        <f t="shared" si="28"/>
        <v>9706.65</v>
      </c>
      <c r="Y98" s="76">
        <v>172832.63</v>
      </c>
      <c r="Z98" s="75">
        <f t="shared" si="29"/>
        <v>182539.28</v>
      </c>
    </row>
    <row r="99" spans="1:26" ht="12.75" hidden="1" outlineLevel="1">
      <c r="A99" s="75" t="s">
        <v>500</v>
      </c>
      <c r="C99" s="76" t="s">
        <v>501</v>
      </c>
      <c r="D99" s="76" t="s">
        <v>502</v>
      </c>
      <c r="E99" s="75">
        <v>0</v>
      </c>
      <c r="F99" s="75">
        <v>0</v>
      </c>
      <c r="G99" s="76">
        <f t="shared" si="23"/>
        <v>0</v>
      </c>
      <c r="H99" s="75">
        <v>2174.64</v>
      </c>
      <c r="I99" s="75">
        <v>0</v>
      </c>
      <c r="J99" s="75">
        <v>0</v>
      </c>
      <c r="K99" s="75">
        <v>0</v>
      </c>
      <c r="L99" s="75">
        <f t="shared" si="24"/>
        <v>0</v>
      </c>
      <c r="M99" s="75">
        <v>0</v>
      </c>
      <c r="N99" s="75">
        <v>0</v>
      </c>
      <c r="O99" s="75">
        <v>0</v>
      </c>
      <c r="P99" s="75">
        <f t="shared" si="25"/>
        <v>0</v>
      </c>
      <c r="Q99" s="76">
        <v>0</v>
      </c>
      <c r="R99" s="76">
        <v>0</v>
      </c>
      <c r="S99" s="76">
        <v>0</v>
      </c>
      <c r="T99" s="76">
        <v>0</v>
      </c>
      <c r="U99" s="76">
        <f t="shared" si="26"/>
        <v>0</v>
      </c>
      <c r="V99" s="76">
        <f t="shared" si="27"/>
        <v>2174.64</v>
      </c>
      <c r="W99" s="75">
        <v>0</v>
      </c>
      <c r="X99" s="75">
        <f t="shared" si="28"/>
        <v>2174.64</v>
      </c>
      <c r="Y99" s="76">
        <v>11099.58</v>
      </c>
      <c r="Z99" s="75">
        <f t="shared" si="29"/>
        <v>13274.22</v>
      </c>
    </row>
    <row r="100" spans="1:26" ht="12.75" hidden="1" outlineLevel="1">
      <c r="A100" s="75" t="s">
        <v>503</v>
      </c>
      <c r="C100" s="76" t="s">
        <v>504</v>
      </c>
      <c r="D100" s="76" t="s">
        <v>505</v>
      </c>
      <c r="E100" s="75">
        <v>125258.2</v>
      </c>
      <c r="F100" s="75">
        <v>0</v>
      </c>
      <c r="G100" s="76">
        <f t="shared" si="23"/>
        <v>125258.2</v>
      </c>
      <c r="H100" s="75">
        <v>4962442.06</v>
      </c>
      <c r="I100" s="75">
        <v>6</v>
      </c>
      <c r="J100" s="75">
        <v>0</v>
      </c>
      <c r="K100" s="75">
        <v>-461.54</v>
      </c>
      <c r="L100" s="75">
        <f t="shared" si="24"/>
        <v>-455.54</v>
      </c>
      <c r="M100" s="75">
        <v>0</v>
      </c>
      <c r="N100" s="75">
        <v>79652.21</v>
      </c>
      <c r="O100" s="75">
        <v>667180.81</v>
      </c>
      <c r="P100" s="75">
        <f t="shared" si="25"/>
        <v>746833.02</v>
      </c>
      <c r="Q100" s="76">
        <v>3349377.97</v>
      </c>
      <c r="R100" s="76">
        <v>949529.3</v>
      </c>
      <c r="S100" s="76">
        <v>0</v>
      </c>
      <c r="T100" s="76">
        <v>0</v>
      </c>
      <c r="U100" s="76">
        <f t="shared" si="26"/>
        <v>4298907.2700000005</v>
      </c>
      <c r="V100" s="76">
        <f t="shared" si="27"/>
        <v>10132985.010000002</v>
      </c>
      <c r="W100" s="75">
        <v>0</v>
      </c>
      <c r="X100" s="75">
        <f t="shared" si="28"/>
        <v>10132985.010000002</v>
      </c>
      <c r="Y100" s="76">
        <v>333758743.49</v>
      </c>
      <c r="Z100" s="75">
        <f t="shared" si="29"/>
        <v>343891728.5</v>
      </c>
    </row>
    <row r="101" spans="1:26" ht="12.75" hidden="1" outlineLevel="1">
      <c r="A101" s="75" t="s">
        <v>506</v>
      </c>
      <c r="C101" s="76" t="s">
        <v>507</v>
      </c>
      <c r="D101" s="76" t="s">
        <v>508</v>
      </c>
      <c r="E101" s="75">
        <v>0</v>
      </c>
      <c r="F101" s="75">
        <v>0</v>
      </c>
      <c r="G101" s="76">
        <f t="shared" si="23"/>
        <v>0</v>
      </c>
      <c r="H101" s="75">
        <v>16049.42</v>
      </c>
      <c r="I101" s="75">
        <v>0</v>
      </c>
      <c r="J101" s="75">
        <v>0</v>
      </c>
      <c r="K101" s="75">
        <v>0</v>
      </c>
      <c r="L101" s="75">
        <f t="shared" si="24"/>
        <v>0</v>
      </c>
      <c r="M101" s="75">
        <v>0</v>
      </c>
      <c r="N101" s="75">
        <v>0</v>
      </c>
      <c r="O101" s="75">
        <v>0</v>
      </c>
      <c r="P101" s="75">
        <f t="shared" si="25"/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f t="shared" si="26"/>
        <v>0</v>
      </c>
      <c r="V101" s="76">
        <f t="shared" si="27"/>
        <v>16049.42</v>
      </c>
      <c r="W101" s="75">
        <v>0</v>
      </c>
      <c r="X101" s="75">
        <f t="shared" si="28"/>
        <v>16049.42</v>
      </c>
      <c r="Y101" s="76">
        <v>30782.44</v>
      </c>
      <c r="Z101" s="75">
        <f t="shared" si="29"/>
        <v>46831.86</v>
      </c>
    </row>
    <row r="102" spans="1:26" ht="12.75" hidden="1" outlineLevel="1">
      <c r="A102" s="75" t="s">
        <v>509</v>
      </c>
      <c r="C102" s="76" t="s">
        <v>510</v>
      </c>
      <c r="D102" s="76" t="s">
        <v>511</v>
      </c>
      <c r="E102" s="75">
        <v>0</v>
      </c>
      <c r="F102" s="75">
        <v>0</v>
      </c>
      <c r="G102" s="76">
        <f t="shared" si="23"/>
        <v>0</v>
      </c>
      <c r="H102" s="75">
        <v>0</v>
      </c>
      <c r="I102" s="75">
        <v>0</v>
      </c>
      <c r="J102" s="75">
        <v>0</v>
      </c>
      <c r="K102" s="75">
        <v>0</v>
      </c>
      <c r="L102" s="75">
        <f t="shared" si="24"/>
        <v>0</v>
      </c>
      <c r="M102" s="75">
        <v>0</v>
      </c>
      <c r="N102" s="75">
        <v>0</v>
      </c>
      <c r="O102" s="75">
        <v>0</v>
      </c>
      <c r="P102" s="75">
        <f t="shared" si="25"/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f t="shared" si="26"/>
        <v>0</v>
      </c>
      <c r="V102" s="76">
        <f t="shared" si="27"/>
        <v>0</v>
      </c>
      <c r="W102" s="75">
        <v>0</v>
      </c>
      <c r="X102" s="75">
        <f t="shared" si="28"/>
        <v>0</v>
      </c>
      <c r="Y102" s="76">
        <v>35.53</v>
      </c>
      <c r="Z102" s="75">
        <f t="shared" si="29"/>
        <v>35.53</v>
      </c>
    </row>
    <row r="103" spans="1:26" ht="12.75" hidden="1" outlineLevel="1">
      <c r="A103" s="75" t="s">
        <v>512</v>
      </c>
      <c r="C103" s="76" t="s">
        <v>513</v>
      </c>
      <c r="D103" s="76" t="s">
        <v>514</v>
      </c>
      <c r="E103" s="75">
        <v>0</v>
      </c>
      <c r="F103" s="75">
        <v>0</v>
      </c>
      <c r="G103" s="76">
        <f t="shared" si="23"/>
        <v>0</v>
      </c>
      <c r="H103" s="75">
        <v>0</v>
      </c>
      <c r="I103" s="75">
        <v>797.17</v>
      </c>
      <c r="J103" s="75">
        <v>0</v>
      </c>
      <c r="K103" s="75">
        <v>10</v>
      </c>
      <c r="L103" s="75">
        <f t="shared" si="24"/>
        <v>807.17</v>
      </c>
      <c r="M103" s="75">
        <v>0</v>
      </c>
      <c r="N103" s="75">
        <v>0</v>
      </c>
      <c r="O103" s="75">
        <v>0</v>
      </c>
      <c r="P103" s="75">
        <f t="shared" si="25"/>
        <v>0</v>
      </c>
      <c r="Q103" s="76">
        <v>0</v>
      </c>
      <c r="R103" s="76">
        <v>0</v>
      </c>
      <c r="S103" s="76">
        <v>0</v>
      </c>
      <c r="T103" s="76">
        <v>0</v>
      </c>
      <c r="U103" s="76">
        <f t="shared" si="26"/>
        <v>0</v>
      </c>
      <c r="V103" s="76">
        <f t="shared" si="27"/>
        <v>807.17</v>
      </c>
      <c r="W103" s="75">
        <v>0</v>
      </c>
      <c r="X103" s="75">
        <f t="shared" si="28"/>
        <v>807.17</v>
      </c>
      <c r="Y103" s="76">
        <v>0</v>
      </c>
      <c r="Z103" s="75">
        <f t="shared" si="29"/>
        <v>807.17</v>
      </c>
    </row>
    <row r="104" spans="1:26" ht="12.75" hidden="1" outlineLevel="1">
      <c r="A104" s="75" t="s">
        <v>515</v>
      </c>
      <c r="C104" s="76" t="s">
        <v>516</v>
      </c>
      <c r="D104" s="76" t="s">
        <v>517</v>
      </c>
      <c r="E104" s="75">
        <v>0</v>
      </c>
      <c r="F104" s="75">
        <v>0</v>
      </c>
      <c r="G104" s="76">
        <f t="shared" si="23"/>
        <v>0</v>
      </c>
      <c r="H104" s="75">
        <v>-1098.79</v>
      </c>
      <c r="I104" s="75">
        <v>0</v>
      </c>
      <c r="J104" s="75">
        <v>0</v>
      </c>
      <c r="K104" s="75">
        <v>0</v>
      </c>
      <c r="L104" s="75">
        <f t="shared" si="24"/>
        <v>0</v>
      </c>
      <c r="M104" s="75">
        <v>0</v>
      </c>
      <c r="N104" s="75">
        <v>0</v>
      </c>
      <c r="O104" s="75">
        <v>0</v>
      </c>
      <c r="P104" s="75">
        <f t="shared" si="25"/>
        <v>0</v>
      </c>
      <c r="Q104" s="76">
        <v>93832.5</v>
      </c>
      <c r="R104" s="76">
        <v>0</v>
      </c>
      <c r="S104" s="76">
        <v>0</v>
      </c>
      <c r="T104" s="76">
        <v>0</v>
      </c>
      <c r="U104" s="76">
        <f t="shared" si="26"/>
        <v>93832.5</v>
      </c>
      <c r="V104" s="76">
        <f t="shared" si="27"/>
        <v>92733.71</v>
      </c>
      <c r="W104" s="75">
        <v>0</v>
      </c>
      <c r="X104" s="75">
        <f t="shared" si="28"/>
        <v>92733.71</v>
      </c>
      <c r="Y104" s="76">
        <v>607628.31</v>
      </c>
      <c r="Z104" s="75">
        <f t="shared" si="29"/>
        <v>700362.02</v>
      </c>
    </row>
    <row r="105" spans="1:26" ht="12.75" hidden="1" outlineLevel="1">
      <c r="A105" s="75" t="s">
        <v>518</v>
      </c>
      <c r="C105" s="76" t="s">
        <v>519</v>
      </c>
      <c r="D105" s="76" t="s">
        <v>520</v>
      </c>
      <c r="E105" s="75">
        <v>-108930.44</v>
      </c>
      <c r="F105" s="75">
        <v>0</v>
      </c>
      <c r="G105" s="76">
        <f t="shared" si="23"/>
        <v>-108930.44</v>
      </c>
      <c r="H105" s="75">
        <v>0</v>
      </c>
      <c r="I105" s="75">
        <v>0</v>
      </c>
      <c r="J105" s="75">
        <v>0</v>
      </c>
      <c r="K105" s="75">
        <v>0</v>
      </c>
      <c r="L105" s="75">
        <f t="shared" si="24"/>
        <v>0</v>
      </c>
      <c r="M105" s="75">
        <v>0</v>
      </c>
      <c r="N105" s="75">
        <v>0</v>
      </c>
      <c r="O105" s="75">
        <v>0</v>
      </c>
      <c r="P105" s="75">
        <f t="shared" si="25"/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f t="shared" si="26"/>
        <v>0</v>
      </c>
      <c r="V105" s="76">
        <f t="shared" si="27"/>
        <v>-108930.44</v>
      </c>
      <c r="W105" s="75">
        <v>0</v>
      </c>
      <c r="X105" s="75">
        <f t="shared" si="28"/>
        <v>-108930.44</v>
      </c>
      <c r="Y105" s="76">
        <v>41495.58</v>
      </c>
      <c r="Z105" s="75">
        <f t="shared" si="29"/>
        <v>-67434.86</v>
      </c>
    </row>
    <row r="106" spans="1:26" ht="12.75" hidden="1" outlineLevel="1">
      <c r="A106" s="75" t="s">
        <v>521</v>
      </c>
      <c r="C106" s="76" t="s">
        <v>522</v>
      </c>
      <c r="D106" s="76" t="s">
        <v>523</v>
      </c>
      <c r="E106" s="75">
        <v>0</v>
      </c>
      <c r="F106" s="75">
        <v>0</v>
      </c>
      <c r="G106" s="76">
        <f t="shared" si="23"/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f t="shared" si="24"/>
        <v>0</v>
      </c>
      <c r="M106" s="75">
        <v>0</v>
      </c>
      <c r="N106" s="75">
        <v>0</v>
      </c>
      <c r="O106" s="75">
        <v>0</v>
      </c>
      <c r="P106" s="75">
        <f t="shared" si="25"/>
        <v>0</v>
      </c>
      <c r="Q106" s="76">
        <v>0</v>
      </c>
      <c r="R106" s="76">
        <v>0</v>
      </c>
      <c r="S106" s="76">
        <v>0</v>
      </c>
      <c r="T106" s="76">
        <v>0</v>
      </c>
      <c r="U106" s="76">
        <f t="shared" si="26"/>
        <v>0</v>
      </c>
      <c r="V106" s="76">
        <f t="shared" si="27"/>
        <v>0</v>
      </c>
      <c r="W106" s="75">
        <v>0</v>
      </c>
      <c r="X106" s="75">
        <f t="shared" si="28"/>
        <v>0</v>
      </c>
      <c r="Y106" s="76">
        <v>5000</v>
      </c>
      <c r="Z106" s="75">
        <f t="shared" si="29"/>
        <v>5000</v>
      </c>
    </row>
    <row r="107" spans="1:26" ht="12.75" hidden="1" outlineLevel="1">
      <c r="A107" s="75" t="s">
        <v>524</v>
      </c>
      <c r="C107" s="76" t="s">
        <v>525</v>
      </c>
      <c r="D107" s="76" t="s">
        <v>526</v>
      </c>
      <c r="E107" s="75">
        <v>0</v>
      </c>
      <c r="F107" s="75">
        <v>0</v>
      </c>
      <c r="G107" s="76">
        <f t="shared" si="23"/>
        <v>0</v>
      </c>
      <c r="H107" s="75">
        <v>25</v>
      </c>
      <c r="I107" s="75">
        <v>0</v>
      </c>
      <c r="J107" s="75">
        <v>0</v>
      </c>
      <c r="K107" s="75">
        <v>827.5</v>
      </c>
      <c r="L107" s="75">
        <f t="shared" si="24"/>
        <v>827.5</v>
      </c>
      <c r="M107" s="75">
        <v>0</v>
      </c>
      <c r="N107" s="75">
        <v>0</v>
      </c>
      <c r="O107" s="75">
        <v>0</v>
      </c>
      <c r="P107" s="75">
        <f t="shared" si="25"/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f t="shared" si="26"/>
        <v>0</v>
      </c>
      <c r="V107" s="76">
        <f t="shared" si="27"/>
        <v>852.5</v>
      </c>
      <c r="W107" s="75">
        <v>0</v>
      </c>
      <c r="X107" s="75">
        <f t="shared" si="28"/>
        <v>852.5</v>
      </c>
      <c r="Y107" s="76">
        <v>322880</v>
      </c>
      <c r="Z107" s="75">
        <f t="shared" si="29"/>
        <v>323732.5</v>
      </c>
    </row>
    <row r="108" spans="1:26" ht="12.75" hidden="1" outlineLevel="1">
      <c r="A108" s="75" t="s">
        <v>527</v>
      </c>
      <c r="C108" s="76" t="s">
        <v>528</v>
      </c>
      <c r="D108" s="76" t="s">
        <v>529</v>
      </c>
      <c r="E108" s="75">
        <v>13072.24</v>
      </c>
      <c r="F108" s="75">
        <v>0</v>
      </c>
      <c r="G108" s="76">
        <f t="shared" si="23"/>
        <v>13072.24</v>
      </c>
      <c r="H108" s="75">
        <v>0</v>
      </c>
      <c r="I108" s="75">
        <v>0</v>
      </c>
      <c r="J108" s="75">
        <v>0</v>
      </c>
      <c r="K108" s="75">
        <v>0</v>
      </c>
      <c r="L108" s="75">
        <f t="shared" si="24"/>
        <v>0</v>
      </c>
      <c r="M108" s="75">
        <v>0</v>
      </c>
      <c r="N108" s="75">
        <v>0</v>
      </c>
      <c r="O108" s="75">
        <v>0</v>
      </c>
      <c r="P108" s="75">
        <f t="shared" si="25"/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f t="shared" si="26"/>
        <v>0</v>
      </c>
      <c r="V108" s="76">
        <f t="shared" si="27"/>
        <v>13072.24</v>
      </c>
      <c r="W108" s="75">
        <v>0</v>
      </c>
      <c r="X108" s="75">
        <f t="shared" si="28"/>
        <v>13072.24</v>
      </c>
      <c r="Y108" s="76">
        <v>0</v>
      </c>
      <c r="Z108" s="75">
        <f t="shared" si="29"/>
        <v>13072.24</v>
      </c>
    </row>
    <row r="109" spans="1:27" ht="12.75" collapsed="1">
      <c r="A109" s="119" t="s">
        <v>530</v>
      </c>
      <c r="B109" s="120"/>
      <c r="C109" s="119" t="s">
        <v>531</v>
      </c>
      <c r="D109" s="121"/>
      <c r="E109" s="97">
        <v>29400</v>
      </c>
      <c r="F109" s="97">
        <v>46132429.56</v>
      </c>
      <c r="G109" s="123">
        <f t="shared" si="23"/>
        <v>46161829.56</v>
      </c>
      <c r="H109" s="123">
        <v>5452275.649999999</v>
      </c>
      <c r="I109" s="123">
        <v>803.17</v>
      </c>
      <c r="J109" s="123">
        <v>0</v>
      </c>
      <c r="K109" s="123">
        <v>375.96</v>
      </c>
      <c r="L109" s="123">
        <f t="shared" si="24"/>
        <v>1179.1299999999999</v>
      </c>
      <c r="M109" s="123">
        <v>0</v>
      </c>
      <c r="N109" s="123">
        <v>80196.57</v>
      </c>
      <c r="O109" s="123">
        <v>667180.81</v>
      </c>
      <c r="P109" s="123">
        <f t="shared" si="25"/>
        <v>747377.3800000001</v>
      </c>
      <c r="Q109" s="123">
        <v>3425519.95</v>
      </c>
      <c r="R109" s="123">
        <v>949529.3</v>
      </c>
      <c r="S109" s="123">
        <v>0</v>
      </c>
      <c r="T109" s="123">
        <v>-265</v>
      </c>
      <c r="U109" s="123">
        <f t="shared" si="26"/>
        <v>4374784.25</v>
      </c>
      <c r="V109" s="123">
        <f t="shared" si="27"/>
        <v>56737445.970000006</v>
      </c>
      <c r="W109" s="123">
        <v>0</v>
      </c>
      <c r="X109" s="123">
        <f t="shared" si="28"/>
        <v>56737445.970000006</v>
      </c>
      <c r="Y109" s="123">
        <v>336190728.98999995</v>
      </c>
      <c r="Z109" s="123">
        <f t="shared" si="29"/>
        <v>392928174.96</v>
      </c>
      <c r="AA109" s="119"/>
    </row>
    <row r="110" spans="1:26" ht="12.75" hidden="1" outlineLevel="1">
      <c r="A110" s="75" t="s">
        <v>532</v>
      </c>
      <c r="C110" s="76" t="s">
        <v>533</v>
      </c>
      <c r="D110" s="76" t="s">
        <v>534</v>
      </c>
      <c r="E110" s="75">
        <v>0</v>
      </c>
      <c r="F110" s="75">
        <v>0</v>
      </c>
      <c r="G110" s="76">
        <f t="shared" si="23"/>
        <v>0</v>
      </c>
      <c r="H110" s="75">
        <v>-39984133.15</v>
      </c>
      <c r="I110" s="75">
        <v>0</v>
      </c>
      <c r="J110" s="75">
        <v>0</v>
      </c>
      <c r="K110" s="75">
        <v>0</v>
      </c>
      <c r="L110" s="75">
        <f t="shared" si="24"/>
        <v>0</v>
      </c>
      <c r="M110" s="75">
        <v>0</v>
      </c>
      <c r="N110" s="75">
        <v>0</v>
      </c>
      <c r="O110" s="75">
        <v>0</v>
      </c>
      <c r="P110" s="75">
        <f t="shared" si="25"/>
        <v>0</v>
      </c>
      <c r="Q110" s="76">
        <v>0</v>
      </c>
      <c r="R110" s="76">
        <v>0</v>
      </c>
      <c r="S110" s="76">
        <v>0</v>
      </c>
      <c r="T110" s="76">
        <v>0</v>
      </c>
      <c r="U110" s="76">
        <f t="shared" si="26"/>
        <v>0</v>
      </c>
      <c r="V110" s="76">
        <f t="shared" si="27"/>
        <v>-39984133.15</v>
      </c>
      <c r="W110" s="75">
        <v>0</v>
      </c>
      <c r="X110" s="75">
        <f t="shared" si="28"/>
        <v>-39984133.15</v>
      </c>
      <c r="Y110" s="76">
        <v>0</v>
      </c>
      <c r="Z110" s="75">
        <f t="shared" si="29"/>
        <v>-39984133.15</v>
      </c>
    </row>
    <row r="111" spans="1:27" ht="12.75" collapsed="1">
      <c r="A111" s="76" t="s">
        <v>535</v>
      </c>
      <c r="B111" s="120"/>
      <c r="C111" s="119" t="s">
        <v>536</v>
      </c>
      <c r="D111" s="121"/>
      <c r="E111" s="97">
        <v>0</v>
      </c>
      <c r="F111" s="97">
        <v>40546731.56</v>
      </c>
      <c r="G111" s="123">
        <f t="shared" si="23"/>
        <v>40546731.56</v>
      </c>
      <c r="H111" s="123">
        <v>-39984133.15</v>
      </c>
      <c r="I111" s="123">
        <v>0</v>
      </c>
      <c r="J111" s="123">
        <v>0</v>
      </c>
      <c r="K111" s="123">
        <v>0</v>
      </c>
      <c r="L111" s="123">
        <f t="shared" si="24"/>
        <v>0</v>
      </c>
      <c r="M111" s="123">
        <v>0</v>
      </c>
      <c r="N111" s="123">
        <v>0</v>
      </c>
      <c r="O111" s="123">
        <v>0</v>
      </c>
      <c r="P111" s="123">
        <f t="shared" si="25"/>
        <v>0</v>
      </c>
      <c r="Q111" s="123">
        <v>0</v>
      </c>
      <c r="R111" s="123">
        <v>0</v>
      </c>
      <c r="S111" s="123">
        <v>0</v>
      </c>
      <c r="T111" s="123">
        <v>0</v>
      </c>
      <c r="U111" s="123">
        <f t="shared" si="26"/>
        <v>0</v>
      </c>
      <c r="V111" s="123">
        <f t="shared" si="27"/>
        <v>562598.4100000039</v>
      </c>
      <c r="W111" s="123">
        <v>0</v>
      </c>
      <c r="X111" s="123">
        <f t="shared" si="28"/>
        <v>562598.4100000039</v>
      </c>
      <c r="Y111" s="123">
        <v>0</v>
      </c>
      <c r="Z111" s="123">
        <f t="shared" si="29"/>
        <v>562598.4100000039</v>
      </c>
      <c r="AA111" s="76"/>
    </row>
    <row r="112" spans="1:28" ht="15.75">
      <c r="A112" s="129"/>
      <c r="B112" s="125"/>
      <c r="C112" s="117" t="s">
        <v>537</v>
      </c>
      <c r="D112" s="118"/>
      <c r="E112" s="47">
        <f aca="true" t="shared" si="30" ref="E112:T112">+E44+E46+E47+E48+E61+E63+E64+E65+E67+E68+E96+E109+E111</f>
        <v>86340.33</v>
      </c>
      <c r="F112" s="47">
        <f t="shared" si="30"/>
        <v>1392199335.9109998</v>
      </c>
      <c r="G112" s="128">
        <f t="shared" si="30"/>
        <v>1392285676.2409997</v>
      </c>
      <c r="H112" s="128">
        <f t="shared" si="30"/>
        <v>202126963.56</v>
      </c>
      <c r="I112" s="128">
        <f t="shared" si="30"/>
        <v>25155.66</v>
      </c>
      <c r="J112" s="128">
        <f t="shared" si="30"/>
        <v>0</v>
      </c>
      <c r="K112" s="128">
        <f t="shared" si="30"/>
        <v>52189.78999999994</v>
      </c>
      <c r="L112" s="128">
        <f t="shared" si="30"/>
        <v>77345.44999999995</v>
      </c>
      <c r="M112" s="128">
        <f t="shared" si="30"/>
        <v>0</v>
      </c>
      <c r="N112" s="128">
        <f t="shared" si="30"/>
        <v>80196.57</v>
      </c>
      <c r="O112" s="128">
        <f t="shared" si="30"/>
        <v>667180.81</v>
      </c>
      <c r="P112" s="128">
        <f t="shared" si="30"/>
        <v>747377.3800000001</v>
      </c>
      <c r="Q112" s="128">
        <f t="shared" si="30"/>
        <v>3425519.95</v>
      </c>
      <c r="R112" s="128">
        <f t="shared" si="30"/>
        <v>949529.3</v>
      </c>
      <c r="S112" s="128">
        <f t="shared" si="30"/>
        <v>0</v>
      </c>
      <c r="T112" s="128">
        <f t="shared" si="30"/>
        <v>-265</v>
      </c>
      <c r="U112" s="128">
        <f>+U44+U61+U63+U64+U65+U67+U68+U96+U109+U111</f>
        <v>4374784.25</v>
      </c>
      <c r="V112" s="128">
        <f>+V44+V46+V47+V48+V61+V63+V64+V65+V67+V68+V96+V109+V111</f>
        <v>1599612146.8810003</v>
      </c>
      <c r="W112" s="128">
        <f>+W44+W46+W47+W48+W61+W63+W64+W65+W67+W68+W96+W109+W111</f>
        <v>0</v>
      </c>
      <c r="X112" s="128">
        <f>+X44+X46+X47+X48+X61+X63+X64+X65+X67+X68+X96+X109+X111</f>
        <v>1599612146.8810003</v>
      </c>
      <c r="Y112" s="128">
        <f>+Y44+Y46+Y47+Y48+Y61+Y63+Y64+Y65+Y67+Y68+Y96+Y109+Y111</f>
        <v>225683947.06999996</v>
      </c>
      <c r="Z112" s="128">
        <f>+Z44+Z46+Z47+Z48+Z61+Z63+Z64+Z65+Z67+Z68+Z96+Z109+Z111</f>
        <v>1825296093.951</v>
      </c>
      <c r="AA112" s="130"/>
      <c r="AB112" s="131"/>
    </row>
    <row r="113" spans="2:26" ht="12.75">
      <c r="B113" s="120"/>
      <c r="C113" s="119"/>
      <c r="D113" s="121"/>
      <c r="E113" s="97"/>
      <c r="F113" s="97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</row>
    <row r="114" spans="1:27" ht="15">
      <c r="A114" s="115"/>
      <c r="B114" s="125" t="s">
        <v>538</v>
      </c>
      <c r="C114" s="126"/>
      <c r="D114" s="127"/>
      <c r="E114" s="97"/>
      <c r="F114" s="97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15"/>
    </row>
    <row r="115" spans="1:26" ht="12.75" hidden="1" outlineLevel="1">
      <c r="A115" s="75" t="s">
        <v>539</v>
      </c>
      <c r="C115" s="76" t="s">
        <v>540</v>
      </c>
      <c r="D115" s="76" t="s">
        <v>541</v>
      </c>
      <c r="E115" s="75">
        <v>0</v>
      </c>
      <c r="F115" s="75">
        <v>0</v>
      </c>
      <c r="G115" s="76">
        <f aca="true" t="shared" si="31" ref="G115:G178">E115+F115</f>
        <v>0</v>
      </c>
      <c r="H115" s="75">
        <v>2297.55</v>
      </c>
      <c r="I115" s="75">
        <v>0</v>
      </c>
      <c r="J115" s="75">
        <v>0</v>
      </c>
      <c r="K115" s="75">
        <v>0</v>
      </c>
      <c r="L115" s="75">
        <f aca="true" t="shared" si="32" ref="L115:L178">J115+I115+K115</f>
        <v>0</v>
      </c>
      <c r="M115" s="75">
        <v>0</v>
      </c>
      <c r="N115" s="75">
        <v>0</v>
      </c>
      <c r="O115" s="75">
        <v>0</v>
      </c>
      <c r="P115" s="75">
        <f aca="true" t="shared" si="33" ref="P115:P178">M115+N115+O115</f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f aca="true" t="shared" si="34" ref="U115:U178">Q115+R115+S115+T115</f>
        <v>0</v>
      </c>
      <c r="V115" s="76">
        <f aca="true" t="shared" si="35" ref="V115:V178">G115+H115+L115+P115+U115</f>
        <v>2297.55</v>
      </c>
      <c r="W115" s="75">
        <v>0</v>
      </c>
      <c r="X115" s="75">
        <f aca="true" t="shared" si="36" ref="X115:X178">V115+W115</f>
        <v>2297.55</v>
      </c>
      <c r="Y115" s="76">
        <v>0</v>
      </c>
      <c r="Z115" s="75">
        <f aca="true" t="shared" si="37" ref="Z115:Z178">X115+Y115</f>
        <v>2297.55</v>
      </c>
    </row>
    <row r="116" spans="1:26" ht="12.75" hidden="1" outlineLevel="1">
      <c r="A116" s="75" t="s">
        <v>542</v>
      </c>
      <c r="C116" s="76" t="s">
        <v>543</v>
      </c>
      <c r="D116" s="76" t="s">
        <v>544</v>
      </c>
      <c r="E116" s="75">
        <v>0</v>
      </c>
      <c r="F116" s="75">
        <v>181642178.83499998</v>
      </c>
      <c r="G116" s="76">
        <f t="shared" si="31"/>
        <v>181642178.83499998</v>
      </c>
      <c r="H116" s="75">
        <v>23926572.22</v>
      </c>
      <c r="I116" s="75">
        <v>0</v>
      </c>
      <c r="J116" s="75">
        <v>0</v>
      </c>
      <c r="K116" s="75">
        <v>0</v>
      </c>
      <c r="L116" s="75">
        <f t="shared" si="32"/>
        <v>0</v>
      </c>
      <c r="M116" s="75">
        <v>0</v>
      </c>
      <c r="N116" s="75">
        <v>0</v>
      </c>
      <c r="O116" s="75">
        <v>0</v>
      </c>
      <c r="P116" s="75">
        <f t="shared" si="33"/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f t="shared" si="34"/>
        <v>0</v>
      </c>
      <c r="V116" s="76">
        <f t="shared" si="35"/>
        <v>205568751.05499998</v>
      </c>
      <c r="W116" s="75">
        <v>250</v>
      </c>
      <c r="X116" s="75">
        <f t="shared" si="36"/>
        <v>205569001.05499998</v>
      </c>
      <c r="Y116" s="76">
        <v>142337.28</v>
      </c>
      <c r="Z116" s="75">
        <f t="shared" si="37"/>
        <v>205711338.33499998</v>
      </c>
    </row>
    <row r="117" spans="1:26" ht="12.75" hidden="1" outlineLevel="1">
      <c r="A117" s="75" t="s">
        <v>545</v>
      </c>
      <c r="C117" s="76" t="s">
        <v>546</v>
      </c>
      <c r="D117" s="76" t="s">
        <v>547</v>
      </c>
      <c r="E117" s="75">
        <v>0</v>
      </c>
      <c r="F117" s="75">
        <v>58770341.714</v>
      </c>
      <c r="G117" s="76">
        <f t="shared" si="31"/>
        <v>58770341.714</v>
      </c>
      <c r="H117" s="75">
        <v>10383063.89</v>
      </c>
      <c r="I117" s="75">
        <v>0</v>
      </c>
      <c r="J117" s="75">
        <v>0</v>
      </c>
      <c r="K117" s="75">
        <v>0</v>
      </c>
      <c r="L117" s="75">
        <f t="shared" si="32"/>
        <v>0</v>
      </c>
      <c r="M117" s="75">
        <v>0</v>
      </c>
      <c r="N117" s="75">
        <v>0</v>
      </c>
      <c r="O117" s="75">
        <v>0</v>
      </c>
      <c r="P117" s="75">
        <f t="shared" si="33"/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f t="shared" si="34"/>
        <v>0</v>
      </c>
      <c r="V117" s="76">
        <f t="shared" si="35"/>
        <v>69153405.604</v>
      </c>
      <c r="W117" s="75">
        <v>0</v>
      </c>
      <c r="X117" s="75">
        <f t="shared" si="36"/>
        <v>69153405.604</v>
      </c>
      <c r="Y117" s="76">
        <v>85520.28</v>
      </c>
      <c r="Z117" s="75">
        <f t="shared" si="37"/>
        <v>69238925.884</v>
      </c>
    </row>
    <row r="118" spans="1:26" ht="12.75" hidden="1" outlineLevel="1">
      <c r="A118" s="75" t="s">
        <v>548</v>
      </c>
      <c r="C118" s="76" t="s">
        <v>549</v>
      </c>
      <c r="D118" s="76" t="s">
        <v>550</v>
      </c>
      <c r="E118" s="75">
        <v>0</v>
      </c>
      <c r="F118" s="75">
        <v>93157308.14</v>
      </c>
      <c r="G118" s="76">
        <f t="shared" si="31"/>
        <v>93157308.14</v>
      </c>
      <c r="H118" s="75">
        <v>26489835.358</v>
      </c>
      <c r="I118" s="75">
        <v>0</v>
      </c>
      <c r="J118" s="75">
        <v>0</v>
      </c>
      <c r="K118" s="75">
        <v>0</v>
      </c>
      <c r="L118" s="75">
        <f t="shared" si="32"/>
        <v>0</v>
      </c>
      <c r="M118" s="75">
        <v>0</v>
      </c>
      <c r="N118" s="75">
        <v>0</v>
      </c>
      <c r="O118" s="75">
        <v>0</v>
      </c>
      <c r="P118" s="75">
        <f t="shared" si="33"/>
        <v>0</v>
      </c>
      <c r="Q118" s="76">
        <v>0</v>
      </c>
      <c r="R118" s="76">
        <v>0</v>
      </c>
      <c r="S118" s="76">
        <v>0</v>
      </c>
      <c r="T118" s="76">
        <v>0</v>
      </c>
      <c r="U118" s="76">
        <f t="shared" si="34"/>
        <v>0</v>
      </c>
      <c r="V118" s="76">
        <f t="shared" si="35"/>
        <v>119647143.498</v>
      </c>
      <c r="W118" s="75">
        <v>0</v>
      </c>
      <c r="X118" s="75">
        <f t="shared" si="36"/>
        <v>119647143.498</v>
      </c>
      <c r="Y118" s="76">
        <v>154431.87</v>
      </c>
      <c r="Z118" s="75">
        <f t="shared" si="37"/>
        <v>119801575.368</v>
      </c>
    </row>
    <row r="119" spans="1:26" ht="12.75" hidden="1" outlineLevel="1">
      <c r="A119" s="75" t="s">
        <v>551</v>
      </c>
      <c r="C119" s="76" t="s">
        <v>552</v>
      </c>
      <c r="D119" s="76" t="s">
        <v>553</v>
      </c>
      <c r="E119" s="75">
        <v>0</v>
      </c>
      <c r="F119" s="75">
        <v>27559131.84</v>
      </c>
      <c r="G119" s="76">
        <f t="shared" si="31"/>
        <v>27559131.84</v>
      </c>
      <c r="H119" s="75">
        <v>17789050.629</v>
      </c>
      <c r="I119" s="75">
        <v>0</v>
      </c>
      <c r="J119" s="75">
        <v>0</v>
      </c>
      <c r="K119" s="75">
        <v>0</v>
      </c>
      <c r="L119" s="75">
        <f t="shared" si="32"/>
        <v>0</v>
      </c>
      <c r="M119" s="75">
        <v>0</v>
      </c>
      <c r="N119" s="75">
        <v>0</v>
      </c>
      <c r="O119" s="75">
        <v>0</v>
      </c>
      <c r="P119" s="75">
        <f t="shared" si="33"/>
        <v>0</v>
      </c>
      <c r="Q119" s="76">
        <v>0</v>
      </c>
      <c r="R119" s="76">
        <v>0</v>
      </c>
      <c r="S119" s="76">
        <v>0</v>
      </c>
      <c r="T119" s="76">
        <v>0</v>
      </c>
      <c r="U119" s="76">
        <f t="shared" si="34"/>
        <v>0</v>
      </c>
      <c r="V119" s="76">
        <f t="shared" si="35"/>
        <v>45348182.469</v>
      </c>
      <c r="W119" s="75">
        <v>0</v>
      </c>
      <c r="X119" s="75">
        <f t="shared" si="36"/>
        <v>45348182.469</v>
      </c>
      <c r="Y119" s="76">
        <v>70663.11</v>
      </c>
      <c r="Z119" s="75">
        <f t="shared" si="37"/>
        <v>45418845.578999996</v>
      </c>
    </row>
    <row r="120" spans="1:26" ht="12.75" hidden="1" outlineLevel="1">
      <c r="A120" s="75" t="s">
        <v>554</v>
      </c>
      <c r="C120" s="76" t="s">
        <v>555</v>
      </c>
      <c r="D120" s="76" t="s">
        <v>556</v>
      </c>
      <c r="E120" s="75">
        <v>109519.96</v>
      </c>
      <c r="F120" s="75">
        <v>128287840.52600001</v>
      </c>
      <c r="G120" s="76">
        <f t="shared" si="31"/>
        <v>128397360.486</v>
      </c>
      <c r="H120" s="75">
        <v>8120916.063</v>
      </c>
      <c r="I120" s="75">
        <v>0</v>
      </c>
      <c r="J120" s="75">
        <v>0</v>
      </c>
      <c r="K120" s="75">
        <v>0</v>
      </c>
      <c r="L120" s="75">
        <f t="shared" si="32"/>
        <v>0</v>
      </c>
      <c r="M120" s="75">
        <v>0</v>
      </c>
      <c r="N120" s="75">
        <v>0</v>
      </c>
      <c r="O120" s="75">
        <v>0</v>
      </c>
      <c r="P120" s="75">
        <f t="shared" si="33"/>
        <v>0</v>
      </c>
      <c r="Q120" s="76">
        <v>0</v>
      </c>
      <c r="R120" s="76">
        <v>0</v>
      </c>
      <c r="S120" s="76">
        <v>0</v>
      </c>
      <c r="T120" s="76">
        <v>0</v>
      </c>
      <c r="U120" s="76">
        <f t="shared" si="34"/>
        <v>0</v>
      </c>
      <c r="V120" s="76">
        <f t="shared" si="35"/>
        <v>136518276.549</v>
      </c>
      <c r="W120" s="75">
        <v>223671.14</v>
      </c>
      <c r="X120" s="75">
        <f t="shared" si="36"/>
        <v>136741947.68899998</v>
      </c>
      <c r="Y120" s="76">
        <v>1300281.361</v>
      </c>
      <c r="Z120" s="75">
        <f t="shared" si="37"/>
        <v>138042229.04999998</v>
      </c>
    </row>
    <row r="121" spans="1:26" ht="12.75" hidden="1" outlineLevel="1">
      <c r="A121" s="75" t="s">
        <v>557</v>
      </c>
      <c r="C121" s="76" t="s">
        <v>558</v>
      </c>
      <c r="D121" s="76" t="s">
        <v>559</v>
      </c>
      <c r="E121" s="75">
        <v>0.003</v>
      </c>
      <c r="F121" s="75">
        <v>163272078.239</v>
      </c>
      <c r="G121" s="76">
        <f t="shared" si="31"/>
        <v>163272078.24199998</v>
      </c>
      <c r="H121" s="75">
        <v>18911026.095</v>
      </c>
      <c r="I121" s="75">
        <v>0</v>
      </c>
      <c r="J121" s="75">
        <v>0</v>
      </c>
      <c r="K121" s="75">
        <v>0</v>
      </c>
      <c r="L121" s="75">
        <f t="shared" si="32"/>
        <v>0</v>
      </c>
      <c r="M121" s="75">
        <v>0</v>
      </c>
      <c r="N121" s="75">
        <v>0</v>
      </c>
      <c r="O121" s="75">
        <v>0</v>
      </c>
      <c r="P121" s="75">
        <f t="shared" si="33"/>
        <v>0</v>
      </c>
      <c r="Q121" s="76">
        <v>100</v>
      </c>
      <c r="R121" s="76">
        <v>0</v>
      </c>
      <c r="S121" s="76">
        <v>0</v>
      </c>
      <c r="T121" s="76">
        <v>0</v>
      </c>
      <c r="U121" s="76">
        <f t="shared" si="34"/>
        <v>100</v>
      </c>
      <c r="V121" s="76">
        <f t="shared" si="35"/>
        <v>182183204.33699998</v>
      </c>
      <c r="W121" s="75">
        <v>373940.891</v>
      </c>
      <c r="X121" s="75">
        <f t="shared" si="36"/>
        <v>182557145.228</v>
      </c>
      <c r="Y121" s="76">
        <v>1593757.35</v>
      </c>
      <c r="Z121" s="75">
        <f t="shared" si="37"/>
        <v>184150902.57799998</v>
      </c>
    </row>
    <row r="122" spans="1:26" ht="12.75" hidden="1" outlineLevel="1">
      <c r="A122" s="75" t="s">
        <v>560</v>
      </c>
      <c r="C122" s="76" t="s">
        <v>561</v>
      </c>
      <c r="D122" s="76" t="s">
        <v>562</v>
      </c>
      <c r="E122" s="75">
        <v>0</v>
      </c>
      <c r="F122" s="75">
        <v>-1834193</v>
      </c>
      <c r="G122" s="76">
        <f t="shared" si="31"/>
        <v>-1834193</v>
      </c>
      <c r="H122" s="75">
        <v>0</v>
      </c>
      <c r="I122" s="75">
        <v>0</v>
      </c>
      <c r="J122" s="75">
        <v>0</v>
      </c>
      <c r="K122" s="75">
        <v>0</v>
      </c>
      <c r="L122" s="75">
        <f t="shared" si="32"/>
        <v>0</v>
      </c>
      <c r="M122" s="75">
        <v>0</v>
      </c>
      <c r="N122" s="75">
        <v>0</v>
      </c>
      <c r="O122" s="75">
        <v>0</v>
      </c>
      <c r="P122" s="75">
        <f t="shared" si="33"/>
        <v>0</v>
      </c>
      <c r="Q122" s="76">
        <v>-64798</v>
      </c>
      <c r="R122" s="76">
        <v>0</v>
      </c>
      <c r="S122" s="76">
        <v>0</v>
      </c>
      <c r="T122" s="76">
        <v>0</v>
      </c>
      <c r="U122" s="76">
        <f t="shared" si="34"/>
        <v>-64798</v>
      </c>
      <c r="V122" s="76">
        <f t="shared" si="35"/>
        <v>-1898991</v>
      </c>
      <c r="W122" s="75">
        <v>0</v>
      </c>
      <c r="X122" s="75">
        <f t="shared" si="36"/>
        <v>-1898991</v>
      </c>
      <c r="Y122" s="76">
        <v>0</v>
      </c>
      <c r="Z122" s="75">
        <f t="shared" si="37"/>
        <v>-1898991</v>
      </c>
    </row>
    <row r="123" spans="1:26" ht="12.75" hidden="1" outlineLevel="1">
      <c r="A123" s="75" t="s">
        <v>563</v>
      </c>
      <c r="C123" s="76" t="s">
        <v>564</v>
      </c>
      <c r="D123" s="76" t="s">
        <v>565</v>
      </c>
      <c r="E123" s="75">
        <v>0.008</v>
      </c>
      <c r="F123" s="75">
        <v>59818193.92999999</v>
      </c>
      <c r="G123" s="76">
        <f t="shared" si="31"/>
        <v>59818193.93799999</v>
      </c>
      <c r="H123" s="75">
        <v>6416540.714000001</v>
      </c>
      <c r="I123" s="75">
        <v>0</v>
      </c>
      <c r="J123" s="75">
        <v>0</v>
      </c>
      <c r="K123" s="75">
        <v>0</v>
      </c>
      <c r="L123" s="75">
        <f t="shared" si="32"/>
        <v>0</v>
      </c>
      <c r="M123" s="75">
        <v>0</v>
      </c>
      <c r="N123" s="75">
        <v>0</v>
      </c>
      <c r="O123" s="75">
        <v>0</v>
      </c>
      <c r="P123" s="75">
        <f t="shared" si="33"/>
        <v>0</v>
      </c>
      <c r="Q123" s="76">
        <v>0</v>
      </c>
      <c r="R123" s="76">
        <v>0</v>
      </c>
      <c r="S123" s="76">
        <v>0</v>
      </c>
      <c r="T123" s="76">
        <v>0</v>
      </c>
      <c r="U123" s="76">
        <f t="shared" si="34"/>
        <v>0</v>
      </c>
      <c r="V123" s="76">
        <f t="shared" si="35"/>
        <v>66234734.651999995</v>
      </c>
      <c r="W123" s="75">
        <v>35035.84</v>
      </c>
      <c r="X123" s="75">
        <f t="shared" si="36"/>
        <v>66269770.492</v>
      </c>
      <c r="Y123" s="76">
        <v>114439.635</v>
      </c>
      <c r="Z123" s="75">
        <f t="shared" si="37"/>
        <v>66384210.127</v>
      </c>
    </row>
    <row r="124" spans="1:26" ht="12.75" hidden="1" outlineLevel="1">
      <c r="A124" s="75" t="s">
        <v>566</v>
      </c>
      <c r="C124" s="76" t="s">
        <v>567</v>
      </c>
      <c r="D124" s="76" t="s">
        <v>568</v>
      </c>
      <c r="E124" s="75">
        <v>0.006</v>
      </c>
      <c r="F124" s="75">
        <v>86699647.36000001</v>
      </c>
      <c r="G124" s="76">
        <f t="shared" si="31"/>
        <v>86699647.36600001</v>
      </c>
      <c r="H124" s="75">
        <v>5329040.276000001</v>
      </c>
      <c r="I124" s="75">
        <v>0</v>
      </c>
      <c r="J124" s="75">
        <v>0</v>
      </c>
      <c r="K124" s="75">
        <v>0</v>
      </c>
      <c r="L124" s="75">
        <f t="shared" si="32"/>
        <v>0</v>
      </c>
      <c r="M124" s="75">
        <v>0</v>
      </c>
      <c r="N124" s="75">
        <v>0</v>
      </c>
      <c r="O124" s="75">
        <v>0</v>
      </c>
      <c r="P124" s="75">
        <f t="shared" si="33"/>
        <v>0</v>
      </c>
      <c r="Q124" s="76">
        <v>0</v>
      </c>
      <c r="R124" s="76">
        <v>0</v>
      </c>
      <c r="S124" s="76">
        <v>0</v>
      </c>
      <c r="T124" s="76">
        <v>0</v>
      </c>
      <c r="U124" s="76">
        <f t="shared" si="34"/>
        <v>0</v>
      </c>
      <c r="V124" s="76">
        <f t="shared" si="35"/>
        <v>92028687.64200002</v>
      </c>
      <c r="W124" s="75">
        <v>95299.073</v>
      </c>
      <c r="X124" s="75">
        <f t="shared" si="36"/>
        <v>92123986.71500002</v>
      </c>
      <c r="Y124" s="76">
        <v>688556.832</v>
      </c>
      <c r="Z124" s="75">
        <f t="shared" si="37"/>
        <v>92812543.54700002</v>
      </c>
    </row>
    <row r="125" spans="1:26" ht="12.75" hidden="1" outlineLevel="1">
      <c r="A125" s="75" t="s">
        <v>569</v>
      </c>
      <c r="C125" s="76" t="s">
        <v>570</v>
      </c>
      <c r="D125" s="76" t="s">
        <v>571</v>
      </c>
      <c r="E125" s="75">
        <v>0.005</v>
      </c>
      <c r="F125" s="75">
        <v>23763321.783</v>
      </c>
      <c r="G125" s="76">
        <f t="shared" si="31"/>
        <v>23763321.788</v>
      </c>
      <c r="H125" s="75">
        <v>44932.956</v>
      </c>
      <c r="I125" s="75">
        <v>0</v>
      </c>
      <c r="J125" s="75">
        <v>0</v>
      </c>
      <c r="K125" s="75">
        <v>0</v>
      </c>
      <c r="L125" s="75">
        <f t="shared" si="32"/>
        <v>0</v>
      </c>
      <c r="M125" s="75">
        <v>0</v>
      </c>
      <c r="N125" s="75">
        <v>0</v>
      </c>
      <c r="O125" s="75">
        <v>0</v>
      </c>
      <c r="P125" s="75">
        <f t="shared" si="33"/>
        <v>0</v>
      </c>
      <c r="Q125" s="76">
        <v>0</v>
      </c>
      <c r="R125" s="76">
        <v>0</v>
      </c>
      <c r="S125" s="76">
        <v>0</v>
      </c>
      <c r="T125" s="76">
        <v>0</v>
      </c>
      <c r="U125" s="76">
        <f t="shared" si="34"/>
        <v>0</v>
      </c>
      <c r="V125" s="76">
        <f t="shared" si="35"/>
        <v>23808254.744</v>
      </c>
      <c r="W125" s="75">
        <v>0</v>
      </c>
      <c r="X125" s="75">
        <f t="shared" si="36"/>
        <v>23808254.744</v>
      </c>
      <c r="Y125" s="76">
        <v>183311.905</v>
      </c>
      <c r="Z125" s="75">
        <f t="shared" si="37"/>
        <v>23991566.649</v>
      </c>
    </row>
    <row r="126" spans="1:26" ht="12.75" hidden="1" outlineLevel="1">
      <c r="A126" s="75" t="s">
        <v>572</v>
      </c>
      <c r="C126" s="76" t="s">
        <v>573</v>
      </c>
      <c r="D126" s="76" t="s">
        <v>574</v>
      </c>
      <c r="E126" s="75">
        <v>-0.002</v>
      </c>
      <c r="F126" s="75">
        <v>38539252.024</v>
      </c>
      <c r="G126" s="76">
        <f t="shared" si="31"/>
        <v>38539252.022</v>
      </c>
      <c r="H126" s="75">
        <v>759115.1140000001</v>
      </c>
      <c r="I126" s="75">
        <v>0</v>
      </c>
      <c r="J126" s="75">
        <v>0</v>
      </c>
      <c r="K126" s="75">
        <v>0</v>
      </c>
      <c r="L126" s="75">
        <f t="shared" si="32"/>
        <v>0</v>
      </c>
      <c r="M126" s="75">
        <v>0</v>
      </c>
      <c r="N126" s="75">
        <v>0</v>
      </c>
      <c r="O126" s="75">
        <v>0</v>
      </c>
      <c r="P126" s="75">
        <f t="shared" si="33"/>
        <v>0</v>
      </c>
      <c r="Q126" s="76">
        <v>0</v>
      </c>
      <c r="R126" s="76">
        <v>0</v>
      </c>
      <c r="S126" s="76">
        <v>0</v>
      </c>
      <c r="T126" s="76">
        <v>0</v>
      </c>
      <c r="U126" s="76">
        <f t="shared" si="34"/>
        <v>0</v>
      </c>
      <c r="V126" s="76">
        <f t="shared" si="35"/>
        <v>39298367.136</v>
      </c>
      <c r="W126" s="75">
        <v>0</v>
      </c>
      <c r="X126" s="75">
        <f t="shared" si="36"/>
        <v>39298367.136</v>
      </c>
      <c r="Y126" s="76">
        <v>394436.771</v>
      </c>
      <c r="Z126" s="75">
        <f t="shared" si="37"/>
        <v>39692803.907</v>
      </c>
    </row>
    <row r="127" spans="1:26" ht="12.75" hidden="1" outlineLevel="1">
      <c r="A127" s="75" t="s">
        <v>575</v>
      </c>
      <c r="C127" s="76" t="s">
        <v>576</v>
      </c>
      <c r="D127" s="76" t="s">
        <v>577</v>
      </c>
      <c r="E127" s="75">
        <v>0.009</v>
      </c>
      <c r="F127" s="75">
        <v>14486816.872000001</v>
      </c>
      <c r="G127" s="76">
        <f t="shared" si="31"/>
        <v>14486816.881000001</v>
      </c>
      <c r="H127" s="75">
        <v>6269943.549000001</v>
      </c>
      <c r="I127" s="75">
        <v>0</v>
      </c>
      <c r="J127" s="75">
        <v>0</v>
      </c>
      <c r="K127" s="75">
        <v>0</v>
      </c>
      <c r="L127" s="75">
        <f t="shared" si="32"/>
        <v>0</v>
      </c>
      <c r="M127" s="75">
        <v>0</v>
      </c>
      <c r="N127" s="75">
        <v>0</v>
      </c>
      <c r="O127" s="75">
        <v>0</v>
      </c>
      <c r="P127" s="75">
        <f t="shared" si="33"/>
        <v>0</v>
      </c>
      <c r="Q127" s="76">
        <v>0</v>
      </c>
      <c r="R127" s="76">
        <v>0</v>
      </c>
      <c r="S127" s="76">
        <v>0</v>
      </c>
      <c r="T127" s="76">
        <v>0</v>
      </c>
      <c r="U127" s="76">
        <f t="shared" si="34"/>
        <v>0</v>
      </c>
      <c r="V127" s="76">
        <f t="shared" si="35"/>
        <v>20756760.43</v>
      </c>
      <c r="W127" s="75">
        <v>0</v>
      </c>
      <c r="X127" s="75">
        <f t="shared" si="36"/>
        <v>20756760.43</v>
      </c>
      <c r="Y127" s="76">
        <v>417099.723</v>
      </c>
      <c r="Z127" s="75">
        <f t="shared" si="37"/>
        <v>21173860.153</v>
      </c>
    </row>
    <row r="128" spans="1:26" ht="12.75" hidden="1" outlineLevel="1">
      <c r="A128" s="75" t="s">
        <v>578</v>
      </c>
      <c r="C128" s="76" t="s">
        <v>579</v>
      </c>
      <c r="D128" s="76" t="s">
        <v>580</v>
      </c>
      <c r="E128" s="75">
        <v>2.102</v>
      </c>
      <c r="F128" s="75">
        <v>875354.909</v>
      </c>
      <c r="G128" s="76">
        <f t="shared" si="31"/>
        <v>875357.0109999999</v>
      </c>
      <c r="H128" s="75">
        <v>152338.24300000002</v>
      </c>
      <c r="I128" s="75">
        <v>0</v>
      </c>
      <c r="J128" s="75">
        <v>0</v>
      </c>
      <c r="K128" s="75">
        <v>0</v>
      </c>
      <c r="L128" s="75">
        <f t="shared" si="32"/>
        <v>0</v>
      </c>
      <c r="M128" s="75">
        <v>0</v>
      </c>
      <c r="N128" s="75">
        <v>0</v>
      </c>
      <c r="O128" s="75">
        <v>0</v>
      </c>
      <c r="P128" s="75">
        <f t="shared" si="33"/>
        <v>0</v>
      </c>
      <c r="Q128" s="76">
        <v>0</v>
      </c>
      <c r="R128" s="76">
        <v>0</v>
      </c>
      <c r="S128" s="76">
        <v>0</v>
      </c>
      <c r="T128" s="76">
        <v>0</v>
      </c>
      <c r="U128" s="76">
        <f t="shared" si="34"/>
        <v>0</v>
      </c>
      <c r="V128" s="76">
        <f t="shared" si="35"/>
        <v>1027695.254</v>
      </c>
      <c r="W128" s="75">
        <v>0</v>
      </c>
      <c r="X128" s="75">
        <f t="shared" si="36"/>
        <v>1027695.254</v>
      </c>
      <c r="Y128" s="76">
        <v>0</v>
      </c>
      <c r="Z128" s="75">
        <f t="shared" si="37"/>
        <v>1027695.254</v>
      </c>
    </row>
    <row r="129" spans="1:26" ht="12.75" hidden="1" outlineLevel="1">
      <c r="A129" s="75" t="s">
        <v>581</v>
      </c>
      <c r="C129" s="76" t="s">
        <v>582</v>
      </c>
      <c r="D129" s="76" t="s">
        <v>583</v>
      </c>
      <c r="E129" s="75">
        <v>-977.23</v>
      </c>
      <c r="F129" s="75">
        <v>2392894.41</v>
      </c>
      <c r="G129" s="76">
        <f t="shared" si="31"/>
        <v>2391917.18</v>
      </c>
      <c r="H129" s="75">
        <v>133221.85</v>
      </c>
      <c r="I129" s="75">
        <v>0</v>
      </c>
      <c r="J129" s="75">
        <v>0</v>
      </c>
      <c r="K129" s="75">
        <v>0</v>
      </c>
      <c r="L129" s="75">
        <f t="shared" si="32"/>
        <v>0</v>
      </c>
      <c r="M129" s="75">
        <v>0</v>
      </c>
      <c r="N129" s="75">
        <v>0</v>
      </c>
      <c r="O129" s="75">
        <v>0</v>
      </c>
      <c r="P129" s="75">
        <f t="shared" si="33"/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f t="shared" si="34"/>
        <v>0</v>
      </c>
      <c r="V129" s="76">
        <f t="shared" si="35"/>
        <v>2525139.0300000003</v>
      </c>
      <c r="W129" s="75">
        <v>6788.21</v>
      </c>
      <c r="X129" s="75">
        <f t="shared" si="36"/>
        <v>2531927.24</v>
      </c>
      <c r="Y129" s="76">
        <v>51970.09</v>
      </c>
      <c r="Z129" s="75">
        <f t="shared" si="37"/>
        <v>2583897.33</v>
      </c>
    </row>
    <row r="130" spans="1:26" ht="12.75" hidden="1" outlineLevel="1">
      <c r="A130" s="75" t="s">
        <v>584</v>
      </c>
      <c r="C130" s="76" t="s">
        <v>585</v>
      </c>
      <c r="D130" s="76" t="s">
        <v>586</v>
      </c>
      <c r="E130" s="75">
        <v>-145414.95</v>
      </c>
      <c r="F130" s="75">
        <v>22561377.451</v>
      </c>
      <c r="G130" s="76">
        <f t="shared" si="31"/>
        <v>22415962.501000002</v>
      </c>
      <c r="H130" s="75">
        <v>946858.2720000001</v>
      </c>
      <c r="I130" s="75">
        <v>0</v>
      </c>
      <c r="J130" s="75">
        <v>0</v>
      </c>
      <c r="K130" s="75">
        <v>0</v>
      </c>
      <c r="L130" s="75">
        <f t="shared" si="32"/>
        <v>0</v>
      </c>
      <c r="M130" s="75">
        <v>0</v>
      </c>
      <c r="N130" s="75">
        <v>0</v>
      </c>
      <c r="O130" s="75">
        <v>0</v>
      </c>
      <c r="P130" s="75">
        <f t="shared" si="33"/>
        <v>0</v>
      </c>
      <c r="Q130" s="76">
        <v>0</v>
      </c>
      <c r="R130" s="76">
        <v>0</v>
      </c>
      <c r="S130" s="76">
        <v>0</v>
      </c>
      <c r="T130" s="76">
        <v>0</v>
      </c>
      <c r="U130" s="76">
        <f t="shared" si="34"/>
        <v>0</v>
      </c>
      <c r="V130" s="76">
        <f t="shared" si="35"/>
        <v>23362820.773000002</v>
      </c>
      <c r="W130" s="75">
        <v>0</v>
      </c>
      <c r="X130" s="75">
        <f t="shared" si="36"/>
        <v>23362820.773000002</v>
      </c>
      <c r="Y130" s="76">
        <v>1371.5</v>
      </c>
      <c r="Z130" s="75">
        <f t="shared" si="37"/>
        <v>23364192.273000002</v>
      </c>
    </row>
    <row r="131" spans="1:26" ht="12.75" hidden="1" outlineLevel="1">
      <c r="A131" s="75" t="s">
        <v>587</v>
      </c>
      <c r="C131" s="76" t="s">
        <v>588</v>
      </c>
      <c r="D131" s="76" t="s">
        <v>589</v>
      </c>
      <c r="E131" s="75">
        <v>0</v>
      </c>
      <c r="F131" s="75">
        <v>13521145.030000001</v>
      </c>
      <c r="G131" s="76">
        <f t="shared" si="31"/>
        <v>13521145.030000001</v>
      </c>
      <c r="H131" s="75">
        <v>0</v>
      </c>
      <c r="I131" s="75">
        <v>0</v>
      </c>
      <c r="J131" s="75">
        <v>0</v>
      </c>
      <c r="K131" s="75">
        <v>0</v>
      </c>
      <c r="L131" s="75">
        <f t="shared" si="32"/>
        <v>0</v>
      </c>
      <c r="M131" s="75">
        <v>0</v>
      </c>
      <c r="N131" s="75">
        <v>0</v>
      </c>
      <c r="O131" s="75">
        <v>0</v>
      </c>
      <c r="P131" s="75">
        <f t="shared" si="33"/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f t="shared" si="34"/>
        <v>0</v>
      </c>
      <c r="V131" s="76">
        <f t="shared" si="35"/>
        <v>13521145.030000001</v>
      </c>
      <c r="W131" s="75">
        <v>0</v>
      </c>
      <c r="X131" s="75">
        <f t="shared" si="36"/>
        <v>13521145.030000001</v>
      </c>
      <c r="Y131" s="76">
        <v>0</v>
      </c>
      <c r="Z131" s="75">
        <f t="shared" si="37"/>
        <v>13521145.030000001</v>
      </c>
    </row>
    <row r="132" spans="1:26" ht="12.75" hidden="1" outlineLevel="1">
      <c r="A132" s="75" t="s">
        <v>590</v>
      </c>
      <c r="C132" s="76" t="s">
        <v>591</v>
      </c>
      <c r="D132" s="76" t="s">
        <v>592</v>
      </c>
      <c r="E132" s="75">
        <v>0</v>
      </c>
      <c r="F132" s="75">
        <v>5369927.89</v>
      </c>
      <c r="G132" s="76">
        <f t="shared" si="31"/>
        <v>5369927.89</v>
      </c>
      <c r="H132" s="75">
        <v>6818.06</v>
      </c>
      <c r="I132" s="75">
        <v>0</v>
      </c>
      <c r="J132" s="75">
        <v>0</v>
      </c>
      <c r="K132" s="75">
        <v>0</v>
      </c>
      <c r="L132" s="75">
        <f t="shared" si="32"/>
        <v>0</v>
      </c>
      <c r="M132" s="75">
        <v>0</v>
      </c>
      <c r="N132" s="75">
        <v>0</v>
      </c>
      <c r="O132" s="75">
        <v>0</v>
      </c>
      <c r="P132" s="75">
        <f t="shared" si="33"/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f t="shared" si="34"/>
        <v>0</v>
      </c>
      <c r="V132" s="76">
        <f t="shared" si="35"/>
        <v>5376745.949999999</v>
      </c>
      <c r="W132" s="75">
        <v>0</v>
      </c>
      <c r="X132" s="75">
        <f t="shared" si="36"/>
        <v>5376745.949999999</v>
      </c>
      <c r="Y132" s="76">
        <v>0</v>
      </c>
      <c r="Z132" s="75">
        <f t="shared" si="37"/>
        <v>5376745.949999999</v>
      </c>
    </row>
    <row r="133" spans="1:27" ht="12.75" collapsed="1">
      <c r="A133" s="119" t="s">
        <v>593</v>
      </c>
      <c r="B133" s="120"/>
      <c r="C133" s="119" t="s">
        <v>594</v>
      </c>
      <c r="D133" s="121"/>
      <c r="E133" s="97">
        <v>-36870.08899999999</v>
      </c>
      <c r="F133" s="97">
        <v>918882617.9529998</v>
      </c>
      <c r="G133" s="123">
        <f t="shared" si="31"/>
        <v>918845747.8639998</v>
      </c>
      <c r="H133" s="123">
        <v>125681570.83900003</v>
      </c>
      <c r="I133" s="123">
        <v>0</v>
      </c>
      <c r="J133" s="123">
        <v>0</v>
      </c>
      <c r="K133" s="123">
        <v>0</v>
      </c>
      <c r="L133" s="123">
        <f t="shared" si="32"/>
        <v>0</v>
      </c>
      <c r="M133" s="123">
        <v>0</v>
      </c>
      <c r="N133" s="123">
        <v>0</v>
      </c>
      <c r="O133" s="123">
        <v>0</v>
      </c>
      <c r="P133" s="123">
        <f t="shared" si="33"/>
        <v>0</v>
      </c>
      <c r="Q133" s="123">
        <v>-64698</v>
      </c>
      <c r="R133" s="123">
        <v>0</v>
      </c>
      <c r="S133" s="123">
        <v>0</v>
      </c>
      <c r="T133" s="123">
        <v>0</v>
      </c>
      <c r="U133" s="123">
        <f t="shared" si="34"/>
        <v>-64698</v>
      </c>
      <c r="V133" s="123">
        <f t="shared" si="35"/>
        <v>1044462620.7029998</v>
      </c>
      <c r="W133" s="123">
        <v>734985.1539999999</v>
      </c>
      <c r="X133" s="123">
        <f t="shared" si="36"/>
        <v>1045197605.8569999</v>
      </c>
      <c r="Y133" s="123">
        <v>5198177.7069999995</v>
      </c>
      <c r="Z133" s="123">
        <f t="shared" si="37"/>
        <v>1050395783.5639999</v>
      </c>
      <c r="AA133" s="119"/>
    </row>
    <row r="134" spans="1:26" ht="12.75" hidden="1" outlineLevel="1">
      <c r="A134" s="75" t="s">
        <v>595</v>
      </c>
      <c r="C134" s="76" t="s">
        <v>596</v>
      </c>
      <c r="D134" s="76" t="s">
        <v>597</v>
      </c>
      <c r="E134" s="75">
        <v>0</v>
      </c>
      <c r="F134" s="75">
        <v>49734868.029999994</v>
      </c>
      <c r="G134" s="76">
        <f t="shared" si="31"/>
        <v>49734868.029999994</v>
      </c>
      <c r="H134" s="75">
        <v>6371192.710000001</v>
      </c>
      <c r="I134" s="75">
        <v>0</v>
      </c>
      <c r="J134" s="75">
        <v>0</v>
      </c>
      <c r="K134" s="75">
        <v>0</v>
      </c>
      <c r="L134" s="75">
        <f t="shared" si="32"/>
        <v>0</v>
      </c>
      <c r="M134" s="75">
        <v>0</v>
      </c>
      <c r="N134" s="75">
        <v>0</v>
      </c>
      <c r="O134" s="75">
        <v>0</v>
      </c>
      <c r="P134" s="75">
        <f t="shared" si="33"/>
        <v>0</v>
      </c>
      <c r="Q134" s="76">
        <v>0</v>
      </c>
      <c r="R134" s="76">
        <v>0</v>
      </c>
      <c r="S134" s="76">
        <v>0</v>
      </c>
      <c r="T134" s="76">
        <v>0</v>
      </c>
      <c r="U134" s="76">
        <f t="shared" si="34"/>
        <v>0</v>
      </c>
      <c r="V134" s="76">
        <f t="shared" si="35"/>
        <v>56106060.739999995</v>
      </c>
      <c r="W134" s="75">
        <v>17.97</v>
      </c>
      <c r="X134" s="75">
        <f t="shared" si="36"/>
        <v>56106078.70999999</v>
      </c>
      <c r="Y134" s="76">
        <v>35302.69</v>
      </c>
      <c r="Z134" s="75">
        <f t="shared" si="37"/>
        <v>56141381.39999999</v>
      </c>
    </row>
    <row r="135" spans="1:26" ht="12.75" hidden="1" outlineLevel="1">
      <c r="A135" s="75" t="s">
        <v>598</v>
      </c>
      <c r="C135" s="76" t="s">
        <v>599</v>
      </c>
      <c r="D135" s="76" t="s">
        <v>600</v>
      </c>
      <c r="E135" s="75">
        <v>0</v>
      </c>
      <c r="F135" s="75">
        <v>13537672.380999997</v>
      </c>
      <c r="G135" s="76">
        <f t="shared" si="31"/>
        <v>13537672.380999997</v>
      </c>
      <c r="H135" s="75">
        <v>2407275.843</v>
      </c>
      <c r="I135" s="75">
        <v>0</v>
      </c>
      <c r="J135" s="75">
        <v>0</v>
      </c>
      <c r="K135" s="75">
        <v>0</v>
      </c>
      <c r="L135" s="75">
        <f t="shared" si="32"/>
        <v>0</v>
      </c>
      <c r="M135" s="75">
        <v>0</v>
      </c>
      <c r="N135" s="75">
        <v>0</v>
      </c>
      <c r="O135" s="75">
        <v>0</v>
      </c>
      <c r="P135" s="75">
        <f t="shared" si="33"/>
        <v>0</v>
      </c>
      <c r="Q135" s="76">
        <v>0</v>
      </c>
      <c r="R135" s="76">
        <v>0</v>
      </c>
      <c r="S135" s="76">
        <v>0</v>
      </c>
      <c r="T135" s="76">
        <v>0</v>
      </c>
      <c r="U135" s="76">
        <f t="shared" si="34"/>
        <v>0</v>
      </c>
      <c r="V135" s="76">
        <f t="shared" si="35"/>
        <v>15944948.223999998</v>
      </c>
      <c r="W135" s="75">
        <v>0</v>
      </c>
      <c r="X135" s="75">
        <f t="shared" si="36"/>
        <v>15944948.223999998</v>
      </c>
      <c r="Y135" s="76">
        <v>23922.59</v>
      </c>
      <c r="Z135" s="75">
        <f t="shared" si="37"/>
        <v>15968870.813999997</v>
      </c>
    </row>
    <row r="136" spans="1:26" ht="12.75" hidden="1" outlineLevel="1">
      <c r="A136" s="75" t="s">
        <v>601</v>
      </c>
      <c r="C136" s="76" t="s">
        <v>602</v>
      </c>
      <c r="D136" s="76" t="s">
        <v>603</v>
      </c>
      <c r="E136" s="75">
        <v>0</v>
      </c>
      <c r="F136" s="75">
        <v>22674871.457</v>
      </c>
      <c r="G136" s="76">
        <f t="shared" si="31"/>
        <v>22674871.457</v>
      </c>
      <c r="H136" s="75">
        <v>6514638.702</v>
      </c>
      <c r="I136" s="75">
        <v>0</v>
      </c>
      <c r="J136" s="75">
        <v>0</v>
      </c>
      <c r="K136" s="75">
        <v>0</v>
      </c>
      <c r="L136" s="75">
        <f t="shared" si="32"/>
        <v>0</v>
      </c>
      <c r="M136" s="75">
        <v>0</v>
      </c>
      <c r="N136" s="75">
        <v>0</v>
      </c>
      <c r="O136" s="75">
        <v>0</v>
      </c>
      <c r="P136" s="75">
        <f t="shared" si="33"/>
        <v>0</v>
      </c>
      <c r="Q136" s="76">
        <v>0</v>
      </c>
      <c r="R136" s="76">
        <v>0</v>
      </c>
      <c r="S136" s="76">
        <v>0</v>
      </c>
      <c r="T136" s="76">
        <v>0</v>
      </c>
      <c r="U136" s="76">
        <f t="shared" si="34"/>
        <v>0</v>
      </c>
      <c r="V136" s="76">
        <f t="shared" si="35"/>
        <v>29189510.158999998</v>
      </c>
      <c r="W136" s="75">
        <v>0</v>
      </c>
      <c r="X136" s="75">
        <f t="shared" si="36"/>
        <v>29189510.158999998</v>
      </c>
      <c r="Y136" s="76">
        <v>44595.19</v>
      </c>
      <c r="Z136" s="75">
        <f t="shared" si="37"/>
        <v>29234105.349</v>
      </c>
    </row>
    <row r="137" spans="1:26" ht="12.75" hidden="1" outlineLevel="1">
      <c r="A137" s="75" t="s">
        <v>604</v>
      </c>
      <c r="C137" s="76" t="s">
        <v>605</v>
      </c>
      <c r="D137" s="76" t="s">
        <v>606</v>
      </c>
      <c r="E137" s="75">
        <v>0</v>
      </c>
      <c r="F137" s="75">
        <v>141044.786</v>
      </c>
      <c r="G137" s="76">
        <f t="shared" si="31"/>
        <v>141044.786</v>
      </c>
      <c r="H137" s="75">
        <v>106671.135</v>
      </c>
      <c r="I137" s="75">
        <v>0</v>
      </c>
      <c r="J137" s="75">
        <v>0</v>
      </c>
      <c r="K137" s="75">
        <v>0</v>
      </c>
      <c r="L137" s="75">
        <f t="shared" si="32"/>
        <v>0</v>
      </c>
      <c r="M137" s="75">
        <v>0</v>
      </c>
      <c r="N137" s="75">
        <v>0</v>
      </c>
      <c r="O137" s="75">
        <v>0</v>
      </c>
      <c r="P137" s="75">
        <f t="shared" si="33"/>
        <v>0</v>
      </c>
      <c r="Q137" s="76">
        <v>0</v>
      </c>
      <c r="R137" s="76">
        <v>0</v>
      </c>
      <c r="S137" s="76">
        <v>0</v>
      </c>
      <c r="T137" s="76">
        <v>0</v>
      </c>
      <c r="U137" s="76">
        <f t="shared" si="34"/>
        <v>0</v>
      </c>
      <c r="V137" s="76">
        <f t="shared" si="35"/>
        <v>247715.92099999997</v>
      </c>
      <c r="W137" s="75">
        <v>0</v>
      </c>
      <c r="X137" s="75">
        <f t="shared" si="36"/>
        <v>247715.92099999997</v>
      </c>
      <c r="Y137" s="76">
        <v>307.43</v>
      </c>
      <c r="Z137" s="75">
        <f t="shared" si="37"/>
        <v>248023.35099999997</v>
      </c>
    </row>
    <row r="138" spans="1:26" ht="12.75" hidden="1" outlineLevel="1">
      <c r="A138" s="75" t="s">
        <v>607</v>
      </c>
      <c r="C138" s="76" t="s">
        <v>608</v>
      </c>
      <c r="D138" s="76" t="s">
        <v>609</v>
      </c>
      <c r="E138" s="75">
        <v>34210.22</v>
      </c>
      <c r="F138" s="75">
        <v>35597209.053</v>
      </c>
      <c r="G138" s="76">
        <f t="shared" si="31"/>
        <v>35631419.273</v>
      </c>
      <c r="H138" s="75">
        <v>2126394.522</v>
      </c>
      <c r="I138" s="75">
        <v>0</v>
      </c>
      <c r="J138" s="75">
        <v>0</v>
      </c>
      <c r="K138" s="75">
        <v>0</v>
      </c>
      <c r="L138" s="75">
        <f t="shared" si="32"/>
        <v>0</v>
      </c>
      <c r="M138" s="75">
        <v>0</v>
      </c>
      <c r="N138" s="75">
        <v>0</v>
      </c>
      <c r="O138" s="75">
        <v>0</v>
      </c>
      <c r="P138" s="75">
        <f t="shared" si="33"/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f t="shared" si="34"/>
        <v>0</v>
      </c>
      <c r="V138" s="76">
        <f t="shared" si="35"/>
        <v>37757813.795</v>
      </c>
      <c r="W138" s="75">
        <v>63345.03</v>
      </c>
      <c r="X138" s="75">
        <f t="shared" si="36"/>
        <v>37821158.825</v>
      </c>
      <c r="Y138" s="76">
        <v>361777.072</v>
      </c>
      <c r="Z138" s="75">
        <f t="shared" si="37"/>
        <v>38182935.897</v>
      </c>
    </row>
    <row r="139" spans="1:26" ht="12.75" hidden="1" outlineLevel="1">
      <c r="A139" s="75" t="s">
        <v>610</v>
      </c>
      <c r="C139" s="76" t="s">
        <v>611</v>
      </c>
      <c r="D139" s="76" t="s">
        <v>612</v>
      </c>
      <c r="E139" s="75">
        <v>-0.002</v>
      </c>
      <c r="F139" s="75">
        <v>45137160.918999985</v>
      </c>
      <c r="G139" s="76">
        <f t="shared" si="31"/>
        <v>45137160.91699999</v>
      </c>
      <c r="H139" s="75">
        <v>5070168.158</v>
      </c>
      <c r="I139" s="75">
        <v>0</v>
      </c>
      <c r="J139" s="75">
        <v>0</v>
      </c>
      <c r="K139" s="75">
        <v>0</v>
      </c>
      <c r="L139" s="75">
        <f t="shared" si="32"/>
        <v>0</v>
      </c>
      <c r="M139" s="75">
        <v>0</v>
      </c>
      <c r="N139" s="75">
        <v>0</v>
      </c>
      <c r="O139" s="75">
        <v>0</v>
      </c>
      <c r="P139" s="75">
        <f t="shared" si="33"/>
        <v>0</v>
      </c>
      <c r="Q139" s="76">
        <v>7.5</v>
      </c>
      <c r="R139" s="76">
        <v>0</v>
      </c>
      <c r="S139" s="76">
        <v>0</v>
      </c>
      <c r="T139" s="76">
        <v>0</v>
      </c>
      <c r="U139" s="76">
        <f t="shared" si="34"/>
        <v>7.5</v>
      </c>
      <c r="V139" s="76">
        <f t="shared" si="35"/>
        <v>50207336.57499999</v>
      </c>
      <c r="W139" s="75">
        <v>103114.675</v>
      </c>
      <c r="X139" s="75">
        <f t="shared" si="36"/>
        <v>50310451.249999985</v>
      </c>
      <c r="Y139" s="76">
        <v>453004.997</v>
      </c>
      <c r="Z139" s="75">
        <f t="shared" si="37"/>
        <v>50763456.24699999</v>
      </c>
    </row>
    <row r="140" spans="1:26" ht="12.75" hidden="1" outlineLevel="1">
      <c r="A140" s="75" t="s">
        <v>613</v>
      </c>
      <c r="C140" s="76" t="s">
        <v>614</v>
      </c>
      <c r="D140" s="76" t="s">
        <v>615</v>
      </c>
      <c r="E140" s="75">
        <v>0</v>
      </c>
      <c r="F140" s="75">
        <v>-548709</v>
      </c>
      <c r="G140" s="76">
        <f t="shared" si="31"/>
        <v>-548709</v>
      </c>
      <c r="H140" s="75">
        <v>0</v>
      </c>
      <c r="I140" s="75">
        <v>0</v>
      </c>
      <c r="J140" s="75">
        <v>0</v>
      </c>
      <c r="K140" s="75">
        <v>0</v>
      </c>
      <c r="L140" s="75">
        <f t="shared" si="32"/>
        <v>0</v>
      </c>
      <c r="M140" s="75">
        <v>0</v>
      </c>
      <c r="N140" s="75">
        <v>0</v>
      </c>
      <c r="O140" s="75">
        <v>0</v>
      </c>
      <c r="P140" s="75">
        <f t="shared" si="33"/>
        <v>0</v>
      </c>
      <c r="Q140" s="76">
        <v>-7.5</v>
      </c>
      <c r="R140" s="76">
        <v>0</v>
      </c>
      <c r="S140" s="76">
        <v>0</v>
      </c>
      <c r="T140" s="76">
        <v>0</v>
      </c>
      <c r="U140" s="76">
        <f t="shared" si="34"/>
        <v>-7.5</v>
      </c>
      <c r="V140" s="76">
        <f t="shared" si="35"/>
        <v>-548716.5</v>
      </c>
      <c r="W140" s="75">
        <v>0</v>
      </c>
      <c r="X140" s="75">
        <f t="shared" si="36"/>
        <v>-548716.5</v>
      </c>
      <c r="Y140" s="76">
        <v>0</v>
      </c>
      <c r="Z140" s="75">
        <f t="shared" si="37"/>
        <v>-548716.5</v>
      </c>
    </row>
    <row r="141" spans="1:26" ht="12.75" hidden="1" outlineLevel="1">
      <c r="A141" s="75" t="s">
        <v>616</v>
      </c>
      <c r="C141" s="76" t="s">
        <v>617</v>
      </c>
      <c r="D141" s="76" t="s">
        <v>618</v>
      </c>
      <c r="E141" s="75">
        <v>0.002</v>
      </c>
      <c r="F141" s="75">
        <v>16274405.665999997</v>
      </c>
      <c r="G141" s="76">
        <f t="shared" si="31"/>
        <v>16274405.667999998</v>
      </c>
      <c r="H141" s="75">
        <v>1569601.15</v>
      </c>
      <c r="I141" s="75">
        <v>0</v>
      </c>
      <c r="J141" s="75">
        <v>0</v>
      </c>
      <c r="K141" s="75">
        <v>0</v>
      </c>
      <c r="L141" s="75">
        <f t="shared" si="32"/>
        <v>0</v>
      </c>
      <c r="M141" s="75">
        <v>0</v>
      </c>
      <c r="N141" s="75">
        <v>0</v>
      </c>
      <c r="O141" s="75">
        <v>0</v>
      </c>
      <c r="P141" s="75">
        <f t="shared" si="33"/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f t="shared" si="34"/>
        <v>0</v>
      </c>
      <c r="V141" s="76">
        <f t="shared" si="35"/>
        <v>17844006.817999996</v>
      </c>
      <c r="W141" s="75">
        <v>9891.55</v>
      </c>
      <c r="X141" s="75">
        <f t="shared" si="36"/>
        <v>17853898.367999997</v>
      </c>
      <c r="Y141" s="76">
        <v>21933.19</v>
      </c>
      <c r="Z141" s="75">
        <f t="shared" si="37"/>
        <v>17875831.558</v>
      </c>
    </row>
    <row r="142" spans="1:26" ht="12.75" hidden="1" outlineLevel="1">
      <c r="A142" s="75" t="s">
        <v>619</v>
      </c>
      <c r="C142" s="76" t="s">
        <v>620</v>
      </c>
      <c r="D142" s="76" t="s">
        <v>621</v>
      </c>
      <c r="E142" s="75">
        <v>-0.001</v>
      </c>
      <c r="F142" s="75">
        <v>23968483.813999996</v>
      </c>
      <c r="G142" s="76">
        <f t="shared" si="31"/>
        <v>23968483.812999997</v>
      </c>
      <c r="H142" s="75">
        <v>1359943.5520000001</v>
      </c>
      <c r="I142" s="75">
        <v>0</v>
      </c>
      <c r="J142" s="75">
        <v>0</v>
      </c>
      <c r="K142" s="75">
        <v>0</v>
      </c>
      <c r="L142" s="75">
        <f t="shared" si="32"/>
        <v>0</v>
      </c>
      <c r="M142" s="75">
        <v>0</v>
      </c>
      <c r="N142" s="75">
        <v>0</v>
      </c>
      <c r="O142" s="75">
        <v>0</v>
      </c>
      <c r="P142" s="75">
        <f t="shared" si="33"/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f t="shared" si="34"/>
        <v>0</v>
      </c>
      <c r="V142" s="76">
        <f t="shared" si="35"/>
        <v>25328427.365</v>
      </c>
      <c r="W142" s="75">
        <v>25184.575</v>
      </c>
      <c r="X142" s="75">
        <f t="shared" si="36"/>
        <v>25353611.939999998</v>
      </c>
      <c r="Y142" s="76">
        <v>175058.568</v>
      </c>
      <c r="Z142" s="75">
        <f t="shared" si="37"/>
        <v>25528670.507999998</v>
      </c>
    </row>
    <row r="143" spans="1:26" ht="12.75" hidden="1" outlineLevel="1">
      <c r="A143" s="75" t="s">
        <v>622</v>
      </c>
      <c r="C143" s="76" t="s">
        <v>623</v>
      </c>
      <c r="D143" s="76" t="s">
        <v>624</v>
      </c>
      <c r="E143" s="75">
        <v>0.004</v>
      </c>
      <c r="F143" s="75">
        <v>6709308.691</v>
      </c>
      <c r="G143" s="76">
        <f t="shared" si="31"/>
        <v>6709308.694999999</v>
      </c>
      <c r="H143" s="75">
        <v>12499.101999999999</v>
      </c>
      <c r="I143" s="75">
        <v>0</v>
      </c>
      <c r="J143" s="75">
        <v>0</v>
      </c>
      <c r="K143" s="75">
        <v>0</v>
      </c>
      <c r="L143" s="75">
        <f t="shared" si="32"/>
        <v>0</v>
      </c>
      <c r="M143" s="75">
        <v>0</v>
      </c>
      <c r="N143" s="75">
        <v>0</v>
      </c>
      <c r="O143" s="75">
        <v>0</v>
      </c>
      <c r="P143" s="75">
        <f t="shared" si="33"/>
        <v>0</v>
      </c>
      <c r="Q143" s="76">
        <v>0</v>
      </c>
      <c r="R143" s="76">
        <v>0</v>
      </c>
      <c r="S143" s="76">
        <v>0</v>
      </c>
      <c r="T143" s="76">
        <v>0</v>
      </c>
      <c r="U143" s="76">
        <f t="shared" si="34"/>
        <v>0</v>
      </c>
      <c r="V143" s="76">
        <f t="shared" si="35"/>
        <v>6721807.796999999</v>
      </c>
      <c r="W143" s="75">
        <v>0</v>
      </c>
      <c r="X143" s="75">
        <f t="shared" si="36"/>
        <v>6721807.796999999</v>
      </c>
      <c r="Y143" s="76">
        <v>51782.699</v>
      </c>
      <c r="Z143" s="75">
        <f t="shared" si="37"/>
        <v>6773590.495999999</v>
      </c>
    </row>
    <row r="144" spans="1:26" ht="12.75" hidden="1" outlineLevel="1">
      <c r="A144" s="75" t="s">
        <v>625</v>
      </c>
      <c r="C144" s="76" t="s">
        <v>626</v>
      </c>
      <c r="D144" s="76" t="s">
        <v>627</v>
      </c>
      <c r="E144" s="75">
        <v>-0.004</v>
      </c>
      <c r="F144" s="75">
        <v>10151162.634</v>
      </c>
      <c r="G144" s="76">
        <f t="shared" si="31"/>
        <v>10151162.629999999</v>
      </c>
      <c r="H144" s="75">
        <v>114676.00200000001</v>
      </c>
      <c r="I144" s="75">
        <v>0</v>
      </c>
      <c r="J144" s="75">
        <v>0</v>
      </c>
      <c r="K144" s="75">
        <v>0</v>
      </c>
      <c r="L144" s="75">
        <f t="shared" si="32"/>
        <v>0</v>
      </c>
      <c r="M144" s="75">
        <v>0</v>
      </c>
      <c r="N144" s="75">
        <v>0</v>
      </c>
      <c r="O144" s="75">
        <v>0</v>
      </c>
      <c r="P144" s="75">
        <f t="shared" si="33"/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f t="shared" si="34"/>
        <v>0</v>
      </c>
      <c r="V144" s="76">
        <f t="shared" si="35"/>
        <v>10265838.632</v>
      </c>
      <c r="W144" s="75">
        <v>0</v>
      </c>
      <c r="X144" s="75">
        <f t="shared" si="36"/>
        <v>10265838.632</v>
      </c>
      <c r="Y144" s="76">
        <v>60988.666</v>
      </c>
      <c r="Z144" s="75">
        <f t="shared" si="37"/>
        <v>10326827.297999999</v>
      </c>
    </row>
    <row r="145" spans="1:26" ht="12.75" hidden="1" outlineLevel="1">
      <c r="A145" s="75" t="s">
        <v>628</v>
      </c>
      <c r="C145" s="76" t="s">
        <v>629</v>
      </c>
      <c r="D145" s="76" t="s">
        <v>630</v>
      </c>
      <c r="E145" s="75">
        <v>-0.002</v>
      </c>
      <c r="F145" s="75">
        <v>223541.83900000004</v>
      </c>
      <c r="G145" s="76">
        <f t="shared" si="31"/>
        <v>223541.83700000003</v>
      </c>
      <c r="H145" s="75">
        <v>82545.606</v>
      </c>
      <c r="I145" s="75">
        <v>0</v>
      </c>
      <c r="J145" s="75">
        <v>0</v>
      </c>
      <c r="K145" s="75">
        <v>0</v>
      </c>
      <c r="L145" s="75">
        <f t="shared" si="32"/>
        <v>0</v>
      </c>
      <c r="M145" s="75">
        <v>0</v>
      </c>
      <c r="N145" s="75">
        <v>0</v>
      </c>
      <c r="O145" s="75">
        <v>0</v>
      </c>
      <c r="P145" s="75">
        <f t="shared" si="33"/>
        <v>0</v>
      </c>
      <c r="Q145" s="76">
        <v>0</v>
      </c>
      <c r="R145" s="76">
        <v>0</v>
      </c>
      <c r="S145" s="76">
        <v>0</v>
      </c>
      <c r="T145" s="76">
        <v>0</v>
      </c>
      <c r="U145" s="76">
        <f t="shared" si="34"/>
        <v>0</v>
      </c>
      <c r="V145" s="76">
        <f t="shared" si="35"/>
        <v>306087.443</v>
      </c>
      <c r="W145" s="75">
        <v>0</v>
      </c>
      <c r="X145" s="75">
        <f t="shared" si="36"/>
        <v>306087.443</v>
      </c>
      <c r="Y145" s="76">
        <v>6122.232</v>
      </c>
      <c r="Z145" s="75">
        <f t="shared" si="37"/>
        <v>312209.67500000005</v>
      </c>
    </row>
    <row r="146" spans="1:26" ht="12.75" hidden="1" outlineLevel="1">
      <c r="A146" s="75" t="s">
        <v>631</v>
      </c>
      <c r="C146" s="76" t="s">
        <v>632</v>
      </c>
      <c r="D146" s="76" t="s">
        <v>633</v>
      </c>
      <c r="E146" s="75">
        <v>0</v>
      </c>
      <c r="F146" s="75">
        <v>1286.38</v>
      </c>
      <c r="G146" s="76">
        <f t="shared" si="31"/>
        <v>1286.38</v>
      </c>
      <c r="H146" s="75">
        <v>0</v>
      </c>
      <c r="I146" s="75">
        <v>0</v>
      </c>
      <c r="J146" s="75">
        <v>0</v>
      </c>
      <c r="K146" s="75">
        <v>0</v>
      </c>
      <c r="L146" s="75">
        <f t="shared" si="32"/>
        <v>0</v>
      </c>
      <c r="M146" s="75">
        <v>0</v>
      </c>
      <c r="N146" s="75">
        <v>0</v>
      </c>
      <c r="O146" s="75">
        <v>0</v>
      </c>
      <c r="P146" s="75">
        <f t="shared" si="33"/>
        <v>0</v>
      </c>
      <c r="Q146" s="76">
        <v>0</v>
      </c>
      <c r="R146" s="76">
        <v>0</v>
      </c>
      <c r="S146" s="76">
        <v>0</v>
      </c>
      <c r="T146" s="76">
        <v>0</v>
      </c>
      <c r="U146" s="76">
        <f t="shared" si="34"/>
        <v>0</v>
      </c>
      <c r="V146" s="76">
        <f t="shared" si="35"/>
        <v>1286.38</v>
      </c>
      <c r="W146" s="75">
        <v>0</v>
      </c>
      <c r="X146" s="75">
        <f t="shared" si="36"/>
        <v>1286.38</v>
      </c>
      <c r="Y146" s="76">
        <v>0</v>
      </c>
      <c r="Z146" s="75">
        <f t="shared" si="37"/>
        <v>1286.38</v>
      </c>
    </row>
    <row r="147" spans="1:26" ht="12.75" hidden="1" outlineLevel="1">
      <c r="A147" s="75" t="s">
        <v>634</v>
      </c>
      <c r="C147" s="76" t="s">
        <v>635</v>
      </c>
      <c r="D147" s="76" t="s">
        <v>636</v>
      </c>
      <c r="E147" s="75">
        <v>0</v>
      </c>
      <c r="F147" s="75">
        <v>5725.736</v>
      </c>
      <c r="G147" s="76">
        <f t="shared" si="31"/>
        <v>5725.736</v>
      </c>
      <c r="H147" s="75">
        <v>2735.481</v>
      </c>
      <c r="I147" s="75">
        <v>0</v>
      </c>
      <c r="J147" s="75">
        <v>0</v>
      </c>
      <c r="K147" s="75">
        <v>0</v>
      </c>
      <c r="L147" s="75">
        <f t="shared" si="32"/>
        <v>0</v>
      </c>
      <c r="M147" s="75">
        <v>0</v>
      </c>
      <c r="N147" s="75">
        <v>0</v>
      </c>
      <c r="O147" s="75">
        <v>0</v>
      </c>
      <c r="P147" s="75">
        <f t="shared" si="33"/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f t="shared" si="34"/>
        <v>0</v>
      </c>
      <c r="V147" s="76">
        <f t="shared" si="35"/>
        <v>8461.217</v>
      </c>
      <c r="W147" s="75">
        <v>0</v>
      </c>
      <c r="X147" s="75">
        <f t="shared" si="36"/>
        <v>8461.217</v>
      </c>
      <c r="Y147" s="76">
        <v>0</v>
      </c>
      <c r="Z147" s="75">
        <f t="shared" si="37"/>
        <v>8461.217</v>
      </c>
    </row>
    <row r="148" spans="1:26" ht="12.75" hidden="1" outlineLevel="1">
      <c r="A148" s="75" t="s">
        <v>637</v>
      </c>
      <c r="C148" s="76" t="s">
        <v>638</v>
      </c>
      <c r="D148" s="76" t="s">
        <v>639</v>
      </c>
      <c r="E148" s="75">
        <v>0</v>
      </c>
      <c r="F148" s="75">
        <v>367269.48</v>
      </c>
      <c r="G148" s="76">
        <f t="shared" si="31"/>
        <v>367269.48</v>
      </c>
      <c r="H148" s="75">
        <v>0</v>
      </c>
      <c r="I148" s="75">
        <v>0</v>
      </c>
      <c r="J148" s="75">
        <v>0</v>
      </c>
      <c r="K148" s="75">
        <v>0</v>
      </c>
      <c r="L148" s="75">
        <f t="shared" si="32"/>
        <v>0</v>
      </c>
      <c r="M148" s="75">
        <v>0</v>
      </c>
      <c r="N148" s="75">
        <v>0</v>
      </c>
      <c r="O148" s="75">
        <v>0</v>
      </c>
      <c r="P148" s="75">
        <f t="shared" si="33"/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f t="shared" si="34"/>
        <v>0</v>
      </c>
      <c r="V148" s="76">
        <f t="shared" si="35"/>
        <v>367269.48</v>
      </c>
      <c r="W148" s="75">
        <v>0</v>
      </c>
      <c r="X148" s="75">
        <f t="shared" si="36"/>
        <v>367269.48</v>
      </c>
      <c r="Y148" s="76">
        <v>0</v>
      </c>
      <c r="Z148" s="75">
        <f t="shared" si="37"/>
        <v>367269.48</v>
      </c>
    </row>
    <row r="149" spans="1:26" ht="12.75" hidden="1" outlineLevel="1">
      <c r="A149" s="75" t="s">
        <v>640</v>
      </c>
      <c r="C149" s="76" t="s">
        <v>641</v>
      </c>
      <c r="D149" s="76" t="s">
        <v>642</v>
      </c>
      <c r="E149" s="75">
        <v>0</v>
      </c>
      <c r="F149" s="75">
        <v>724493.71</v>
      </c>
      <c r="G149" s="76">
        <f t="shared" si="31"/>
        <v>724493.71</v>
      </c>
      <c r="H149" s="75">
        <v>0</v>
      </c>
      <c r="I149" s="75">
        <v>0</v>
      </c>
      <c r="J149" s="75">
        <v>0</v>
      </c>
      <c r="K149" s="75">
        <v>0</v>
      </c>
      <c r="L149" s="75">
        <f t="shared" si="32"/>
        <v>0</v>
      </c>
      <c r="M149" s="75">
        <v>0</v>
      </c>
      <c r="N149" s="75">
        <v>0</v>
      </c>
      <c r="O149" s="75">
        <v>0</v>
      </c>
      <c r="P149" s="75">
        <f t="shared" si="33"/>
        <v>0</v>
      </c>
      <c r="Q149" s="76">
        <v>0</v>
      </c>
      <c r="R149" s="76">
        <v>0</v>
      </c>
      <c r="S149" s="76">
        <v>0</v>
      </c>
      <c r="T149" s="76">
        <v>0</v>
      </c>
      <c r="U149" s="76">
        <f t="shared" si="34"/>
        <v>0</v>
      </c>
      <c r="V149" s="76">
        <f t="shared" si="35"/>
        <v>724493.71</v>
      </c>
      <c r="W149" s="75">
        <v>0</v>
      </c>
      <c r="X149" s="75">
        <f t="shared" si="36"/>
        <v>724493.71</v>
      </c>
      <c r="Y149" s="76">
        <v>0</v>
      </c>
      <c r="Z149" s="75">
        <f t="shared" si="37"/>
        <v>724493.71</v>
      </c>
    </row>
    <row r="150" spans="1:26" ht="12.75" hidden="1" outlineLevel="1">
      <c r="A150" s="75" t="s">
        <v>643</v>
      </c>
      <c r="C150" s="76" t="s">
        <v>644</v>
      </c>
      <c r="D150" s="76" t="s">
        <v>645</v>
      </c>
      <c r="E150" s="75">
        <v>0</v>
      </c>
      <c r="F150" s="75">
        <v>702549.78</v>
      </c>
      <c r="G150" s="76">
        <f t="shared" si="31"/>
        <v>702549.78</v>
      </c>
      <c r="H150" s="75">
        <v>0</v>
      </c>
      <c r="I150" s="75">
        <v>0</v>
      </c>
      <c r="J150" s="75">
        <v>0</v>
      </c>
      <c r="K150" s="75">
        <v>0</v>
      </c>
      <c r="L150" s="75">
        <f t="shared" si="32"/>
        <v>0</v>
      </c>
      <c r="M150" s="75">
        <v>0</v>
      </c>
      <c r="N150" s="75">
        <v>0</v>
      </c>
      <c r="O150" s="75">
        <v>0</v>
      </c>
      <c r="P150" s="75">
        <f t="shared" si="33"/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f t="shared" si="34"/>
        <v>0</v>
      </c>
      <c r="V150" s="76">
        <f t="shared" si="35"/>
        <v>702549.78</v>
      </c>
      <c r="W150" s="75">
        <v>0</v>
      </c>
      <c r="X150" s="75">
        <f t="shared" si="36"/>
        <v>702549.78</v>
      </c>
      <c r="Y150" s="76">
        <v>0</v>
      </c>
      <c r="Z150" s="75">
        <f t="shared" si="37"/>
        <v>702549.78</v>
      </c>
    </row>
    <row r="151" spans="1:26" ht="12.75" hidden="1" outlineLevel="1">
      <c r="A151" s="75" t="s">
        <v>646</v>
      </c>
      <c r="C151" s="76" t="s">
        <v>647</v>
      </c>
      <c r="D151" s="76" t="s">
        <v>648</v>
      </c>
      <c r="E151" s="75">
        <v>0</v>
      </c>
      <c r="F151" s="75">
        <v>134557.31</v>
      </c>
      <c r="G151" s="76">
        <f t="shared" si="31"/>
        <v>134557.31</v>
      </c>
      <c r="H151" s="75">
        <v>0</v>
      </c>
      <c r="I151" s="75">
        <v>0</v>
      </c>
      <c r="J151" s="75">
        <v>0</v>
      </c>
      <c r="K151" s="75">
        <v>0</v>
      </c>
      <c r="L151" s="75">
        <f t="shared" si="32"/>
        <v>0</v>
      </c>
      <c r="M151" s="75">
        <v>0</v>
      </c>
      <c r="N151" s="75">
        <v>0</v>
      </c>
      <c r="O151" s="75">
        <v>0</v>
      </c>
      <c r="P151" s="75">
        <f t="shared" si="33"/>
        <v>0</v>
      </c>
      <c r="Q151" s="76">
        <v>0</v>
      </c>
      <c r="R151" s="76">
        <v>0</v>
      </c>
      <c r="S151" s="76">
        <v>0</v>
      </c>
      <c r="T151" s="76">
        <v>0</v>
      </c>
      <c r="U151" s="76">
        <f t="shared" si="34"/>
        <v>0</v>
      </c>
      <c r="V151" s="76">
        <f t="shared" si="35"/>
        <v>134557.31</v>
      </c>
      <c r="W151" s="75">
        <v>0</v>
      </c>
      <c r="X151" s="75">
        <f t="shared" si="36"/>
        <v>134557.31</v>
      </c>
      <c r="Y151" s="76">
        <v>0</v>
      </c>
      <c r="Z151" s="75">
        <f t="shared" si="37"/>
        <v>134557.31</v>
      </c>
    </row>
    <row r="152" spans="1:26" ht="12.75" hidden="1" outlineLevel="1">
      <c r="A152" s="75" t="s">
        <v>649</v>
      </c>
      <c r="C152" s="76" t="s">
        <v>650</v>
      </c>
      <c r="D152" s="76" t="s">
        <v>651</v>
      </c>
      <c r="E152" s="75">
        <v>0</v>
      </c>
      <c r="F152" s="75">
        <v>1077238.62</v>
      </c>
      <c r="G152" s="76">
        <f t="shared" si="31"/>
        <v>1077238.62</v>
      </c>
      <c r="H152" s="75">
        <v>0</v>
      </c>
      <c r="I152" s="75">
        <v>0</v>
      </c>
      <c r="J152" s="75">
        <v>0</v>
      </c>
      <c r="K152" s="75">
        <v>0</v>
      </c>
      <c r="L152" s="75">
        <f t="shared" si="32"/>
        <v>0</v>
      </c>
      <c r="M152" s="75">
        <v>0</v>
      </c>
      <c r="N152" s="75">
        <v>0</v>
      </c>
      <c r="O152" s="75">
        <v>0</v>
      </c>
      <c r="P152" s="75">
        <f t="shared" si="33"/>
        <v>0</v>
      </c>
      <c r="Q152" s="76">
        <v>0</v>
      </c>
      <c r="R152" s="76">
        <v>0</v>
      </c>
      <c r="S152" s="76">
        <v>0</v>
      </c>
      <c r="T152" s="76">
        <v>0</v>
      </c>
      <c r="U152" s="76">
        <f t="shared" si="34"/>
        <v>0</v>
      </c>
      <c r="V152" s="76">
        <f t="shared" si="35"/>
        <v>1077238.62</v>
      </c>
      <c r="W152" s="75">
        <v>0</v>
      </c>
      <c r="X152" s="75">
        <f t="shared" si="36"/>
        <v>1077238.62</v>
      </c>
      <c r="Y152" s="76">
        <v>0</v>
      </c>
      <c r="Z152" s="75">
        <f t="shared" si="37"/>
        <v>1077238.62</v>
      </c>
    </row>
    <row r="153" spans="1:26" ht="12.75" hidden="1" outlineLevel="1">
      <c r="A153" s="75" t="s">
        <v>652</v>
      </c>
      <c r="C153" s="76" t="s">
        <v>653</v>
      </c>
      <c r="D153" s="76" t="s">
        <v>654</v>
      </c>
      <c r="E153" s="75">
        <v>0</v>
      </c>
      <c r="F153" s="75">
        <v>1035617.7</v>
      </c>
      <c r="G153" s="76">
        <f t="shared" si="31"/>
        <v>1035617.7</v>
      </c>
      <c r="H153" s="75">
        <v>0</v>
      </c>
      <c r="I153" s="75">
        <v>0</v>
      </c>
      <c r="J153" s="75">
        <v>0</v>
      </c>
      <c r="K153" s="75">
        <v>0</v>
      </c>
      <c r="L153" s="75">
        <f t="shared" si="32"/>
        <v>0</v>
      </c>
      <c r="M153" s="75">
        <v>0</v>
      </c>
      <c r="N153" s="75">
        <v>0</v>
      </c>
      <c r="O153" s="75">
        <v>0</v>
      </c>
      <c r="P153" s="75">
        <f t="shared" si="33"/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f t="shared" si="34"/>
        <v>0</v>
      </c>
      <c r="V153" s="76">
        <f t="shared" si="35"/>
        <v>1035617.7</v>
      </c>
      <c r="W153" s="75">
        <v>0</v>
      </c>
      <c r="X153" s="75">
        <f t="shared" si="36"/>
        <v>1035617.7</v>
      </c>
      <c r="Y153" s="76">
        <v>0</v>
      </c>
      <c r="Z153" s="75">
        <f t="shared" si="37"/>
        <v>1035617.7</v>
      </c>
    </row>
    <row r="154" spans="1:26" ht="12.75" hidden="1" outlineLevel="1">
      <c r="A154" s="75" t="s">
        <v>655</v>
      </c>
      <c r="C154" s="76" t="s">
        <v>656</v>
      </c>
      <c r="D154" s="76" t="s">
        <v>657</v>
      </c>
      <c r="E154" s="75">
        <v>0</v>
      </c>
      <c r="F154" s="75">
        <v>962952.862</v>
      </c>
      <c r="G154" s="76">
        <f t="shared" si="31"/>
        <v>962952.862</v>
      </c>
      <c r="H154" s="75">
        <v>118249.61</v>
      </c>
      <c r="I154" s="75">
        <v>0</v>
      </c>
      <c r="J154" s="75">
        <v>0</v>
      </c>
      <c r="K154" s="75">
        <v>0</v>
      </c>
      <c r="L154" s="75">
        <f t="shared" si="32"/>
        <v>0</v>
      </c>
      <c r="M154" s="75">
        <v>0</v>
      </c>
      <c r="N154" s="75">
        <v>0</v>
      </c>
      <c r="O154" s="75">
        <v>0</v>
      </c>
      <c r="P154" s="75">
        <f t="shared" si="33"/>
        <v>0</v>
      </c>
      <c r="Q154" s="76">
        <v>0</v>
      </c>
      <c r="R154" s="76">
        <v>0</v>
      </c>
      <c r="S154" s="76">
        <v>0</v>
      </c>
      <c r="T154" s="76">
        <v>0</v>
      </c>
      <c r="U154" s="76">
        <f t="shared" si="34"/>
        <v>0</v>
      </c>
      <c r="V154" s="76">
        <f t="shared" si="35"/>
        <v>1081202.472</v>
      </c>
      <c r="W154" s="75">
        <v>0</v>
      </c>
      <c r="X154" s="75">
        <f t="shared" si="36"/>
        <v>1081202.472</v>
      </c>
      <c r="Y154" s="76">
        <v>0</v>
      </c>
      <c r="Z154" s="75">
        <f t="shared" si="37"/>
        <v>1081202.472</v>
      </c>
    </row>
    <row r="155" spans="1:26" ht="12.75" hidden="1" outlineLevel="1">
      <c r="A155" s="75" t="s">
        <v>658</v>
      </c>
      <c r="C155" s="76" t="s">
        <v>659</v>
      </c>
      <c r="D155" s="76" t="s">
        <v>660</v>
      </c>
      <c r="E155" s="75">
        <v>0</v>
      </c>
      <c r="F155" s="75">
        <v>1792827.06</v>
      </c>
      <c r="G155" s="76">
        <f t="shared" si="31"/>
        <v>1792827.06</v>
      </c>
      <c r="H155" s="75">
        <v>0</v>
      </c>
      <c r="I155" s="75">
        <v>0</v>
      </c>
      <c r="J155" s="75">
        <v>0</v>
      </c>
      <c r="K155" s="75">
        <v>0</v>
      </c>
      <c r="L155" s="75">
        <f t="shared" si="32"/>
        <v>0</v>
      </c>
      <c r="M155" s="75">
        <v>0</v>
      </c>
      <c r="N155" s="75">
        <v>0</v>
      </c>
      <c r="O155" s="75">
        <v>0</v>
      </c>
      <c r="P155" s="75">
        <f t="shared" si="33"/>
        <v>0</v>
      </c>
      <c r="Q155" s="76">
        <v>0</v>
      </c>
      <c r="R155" s="76">
        <v>0</v>
      </c>
      <c r="S155" s="76">
        <v>0</v>
      </c>
      <c r="T155" s="76">
        <v>0</v>
      </c>
      <c r="U155" s="76">
        <f t="shared" si="34"/>
        <v>0</v>
      </c>
      <c r="V155" s="76">
        <f t="shared" si="35"/>
        <v>1792827.06</v>
      </c>
      <c r="W155" s="75">
        <v>0</v>
      </c>
      <c r="X155" s="75">
        <f t="shared" si="36"/>
        <v>1792827.06</v>
      </c>
      <c r="Y155" s="76">
        <v>0</v>
      </c>
      <c r="Z155" s="75">
        <f t="shared" si="37"/>
        <v>1792827.06</v>
      </c>
    </row>
    <row r="156" spans="1:26" ht="12.75" hidden="1" outlineLevel="1">
      <c r="A156" s="75" t="s">
        <v>661</v>
      </c>
      <c r="C156" s="76" t="s">
        <v>662</v>
      </c>
      <c r="D156" s="76" t="s">
        <v>663</v>
      </c>
      <c r="E156" s="75">
        <v>-395.73</v>
      </c>
      <c r="F156" s="75">
        <v>393274.45</v>
      </c>
      <c r="G156" s="76">
        <f t="shared" si="31"/>
        <v>392878.72000000003</v>
      </c>
      <c r="H156" s="75">
        <v>22088.15</v>
      </c>
      <c r="I156" s="75">
        <v>0</v>
      </c>
      <c r="J156" s="75">
        <v>0</v>
      </c>
      <c r="K156" s="75">
        <v>0</v>
      </c>
      <c r="L156" s="75">
        <f t="shared" si="32"/>
        <v>0</v>
      </c>
      <c r="M156" s="75">
        <v>0</v>
      </c>
      <c r="N156" s="75">
        <v>0</v>
      </c>
      <c r="O156" s="75">
        <v>0</v>
      </c>
      <c r="P156" s="75">
        <f t="shared" si="33"/>
        <v>0</v>
      </c>
      <c r="Q156" s="76">
        <v>0</v>
      </c>
      <c r="R156" s="76">
        <v>0</v>
      </c>
      <c r="S156" s="76">
        <v>0</v>
      </c>
      <c r="T156" s="76">
        <v>0</v>
      </c>
      <c r="U156" s="76">
        <f t="shared" si="34"/>
        <v>0</v>
      </c>
      <c r="V156" s="76">
        <f t="shared" si="35"/>
        <v>414966.87000000005</v>
      </c>
      <c r="W156" s="75">
        <v>1125.52</v>
      </c>
      <c r="X156" s="75">
        <f t="shared" si="36"/>
        <v>416092.3900000001</v>
      </c>
      <c r="Y156" s="76">
        <v>8616.67</v>
      </c>
      <c r="Z156" s="75">
        <f t="shared" si="37"/>
        <v>424709.06000000006</v>
      </c>
    </row>
    <row r="157" spans="1:26" ht="12.75" hidden="1" outlineLevel="1">
      <c r="A157" s="75" t="s">
        <v>664</v>
      </c>
      <c r="C157" s="76" t="s">
        <v>665</v>
      </c>
      <c r="D157" s="76" t="s">
        <v>666</v>
      </c>
      <c r="E157" s="75">
        <v>0.004</v>
      </c>
      <c r="F157" s="75">
        <v>-9571906.67</v>
      </c>
      <c r="G157" s="76">
        <f t="shared" si="31"/>
        <v>-9571906.666</v>
      </c>
      <c r="H157" s="75">
        <v>1909.87</v>
      </c>
      <c r="I157" s="75">
        <v>0</v>
      </c>
      <c r="J157" s="75">
        <v>0</v>
      </c>
      <c r="K157" s="75">
        <v>0</v>
      </c>
      <c r="L157" s="75">
        <f t="shared" si="32"/>
        <v>0</v>
      </c>
      <c r="M157" s="75">
        <v>0</v>
      </c>
      <c r="N157" s="75">
        <v>0</v>
      </c>
      <c r="O157" s="75">
        <v>0</v>
      </c>
      <c r="P157" s="75">
        <f t="shared" si="33"/>
        <v>0</v>
      </c>
      <c r="Q157" s="76">
        <v>0</v>
      </c>
      <c r="R157" s="76">
        <v>0</v>
      </c>
      <c r="S157" s="76">
        <v>0</v>
      </c>
      <c r="T157" s="76">
        <v>0</v>
      </c>
      <c r="U157" s="76">
        <f t="shared" si="34"/>
        <v>0</v>
      </c>
      <c r="V157" s="76">
        <f t="shared" si="35"/>
        <v>-9569996.796</v>
      </c>
      <c r="W157" s="75">
        <v>0</v>
      </c>
      <c r="X157" s="75">
        <f t="shared" si="36"/>
        <v>-9569996.796</v>
      </c>
      <c r="Y157" s="76">
        <v>0</v>
      </c>
      <c r="Z157" s="75">
        <f t="shared" si="37"/>
        <v>-9569996.796</v>
      </c>
    </row>
    <row r="158" spans="1:26" ht="12.75" hidden="1" outlineLevel="1">
      <c r="A158" s="75" t="s">
        <v>667</v>
      </c>
      <c r="C158" s="76" t="s">
        <v>668</v>
      </c>
      <c r="D158" s="76" t="s">
        <v>669</v>
      </c>
      <c r="E158" s="75">
        <v>0</v>
      </c>
      <c r="F158" s="75">
        <v>1369284.47</v>
      </c>
      <c r="G158" s="76">
        <f t="shared" si="31"/>
        <v>1369284.47</v>
      </c>
      <c r="H158" s="75">
        <v>177307.29</v>
      </c>
      <c r="I158" s="75">
        <v>0</v>
      </c>
      <c r="J158" s="75">
        <v>0</v>
      </c>
      <c r="K158" s="75">
        <v>0</v>
      </c>
      <c r="L158" s="75">
        <f t="shared" si="32"/>
        <v>0</v>
      </c>
      <c r="M158" s="75">
        <v>0</v>
      </c>
      <c r="N158" s="75">
        <v>0</v>
      </c>
      <c r="O158" s="75">
        <v>0</v>
      </c>
      <c r="P158" s="75">
        <f t="shared" si="33"/>
        <v>0</v>
      </c>
      <c r="Q158" s="76">
        <v>0</v>
      </c>
      <c r="R158" s="76">
        <v>0</v>
      </c>
      <c r="S158" s="76">
        <v>0</v>
      </c>
      <c r="T158" s="76">
        <v>0</v>
      </c>
      <c r="U158" s="76">
        <f t="shared" si="34"/>
        <v>0</v>
      </c>
      <c r="V158" s="76">
        <f t="shared" si="35"/>
        <v>1546591.76</v>
      </c>
      <c r="W158" s="75">
        <v>0</v>
      </c>
      <c r="X158" s="75">
        <f t="shared" si="36"/>
        <v>1546591.76</v>
      </c>
      <c r="Y158" s="76">
        <v>0</v>
      </c>
      <c r="Z158" s="75">
        <f t="shared" si="37"/>
        <v>1546591.76</v>
      </c>
    </row>
    <row r="159" spans="1:27" ht="12.75" collapsed="1">
      <c r="A159" s="119" t="s">
        <v>670</v>
      </c>
      <c r="B159" s="120"/>
      <c r="C159" s="119" t="s">
        <v>671</v>
      </c>
      <c r="D159" s="121"/>
      <c r="E159" s="97">
        <v>33814.491</v>
      </c>
      <c r="F159" s="97">
        <v>222596191.15800005</v>
      </c>
      <c r="G159" s="123">
        <f t="shared" si="31"/>
        <v>222630005.64900005</v>
      </c>
      <c r="H159" s="123">
        <v>26057896.88300001</v>
      </c>
      <c r="I159" s="123">
        <v>0</v>
      </c>
      <c r="J159" s="123">
        <v>0</v>
      </c>
      <c r="K159" s="123">
        <v>0</v>
      </c>
      <c r="L159" s="123">
        <f t="shared" si="32"/>
        <v>0</v>
      </c>
      <c r="M159" s="123">
        <v>0</v>
      </c>
      <c r="N159" s="123">
        <v>0</v>
      </c>
      <c r="O159" s="123">
        <v>0</v>
      </c>
      <c r="P159" s="123">
        <f t="shared" si="33"/>
        <v>0</v>
      </c>
      <c r="Q159" s="123">
        <v>0</v>
      </c>
      <c r="R159" s="123">
        <v>0</v>
      </c>
      <c r="S159" s="123">
        <v>0</v>
      </c>
      <c r="T159" s="123">
        <v>0</v>
      </c>
      <c r="U159" s="123">
        <f t="shared" si="34"/>
        <v>0</v>
      </c>
      <c r="V159" s="123">
        <f t="shared" si="35"/>
        <v>248687902.53200006</v>
      </c>
      <c r="W159" s="123">
        <v>202679.32</v>
      </c>
      <c r="X159" s="123">
        <f t="shared" si="36"/>
        <v>248890581.85200006</v>
      </c>
      <c r="Y159" s="123">
        <v>1243411.994</v>
      </c>
      <c r="Z159" s="123">
        <f t="shared" si="37"/>
        <v>250133993.84600005</v>
      </c>
      <c r="AA159" s="119"/>
    </row>
    <row r="160" spans="1:26" ht="12.75" hidden="1" outlineLevel="1">
      <c r="A160" s="75" t="s">
        <v>672</v>
      </c>
      <c r="C160" s="76" t="s">
        <v>673</v>
      </c>
      <c r="D160" s="76" t="s">
        <v>674</v>
      </c>
      <c r="E160" s="75">
        <v>-0.006</v>
      </c>
      <c r="F160" s="75">
        <v>-140521890.07</v>
      </c>
      <c r="G160" s="76">
        <f t="shared" si="31"/>
        <v>-140521890.076</v>
      </c>
      <c r="H160" s="75">
        <v>340781</v>
      </c>
      <c r="I160" s="75">
        <v>0</v>
      </c>
      <c r="J160" s="75">
        <v>0</v>
      </c>
      <c r="K160" s="75">
        <v>0</v>
      </c>
      <c r="L160" s="75">
        <f t="shared" si="32"/>
        <v>0</v>
      </c>
      <c r="M160" s="75">
        <v>0</v>
      </c>
      <c r="N160" s="75">
        <v>0</v>
      </c>
      <c r="O160" s="75">
        <v>0</v>
      </c>
      <c r="P160" s="75">
        <f t="shared" si="33"/>
        <v>0</v>
      </c>
      <c r="Q160" s="76">
        <v>0</v>
      </c>
      <c r="R160" s="76">
        <v>-45000</v>
      </c>
      <c r="S160" s="76">
        <v>0</v>
      </c>
      <c r="T160" s="76">
        <v>0</v>
      </c>
      <c r="U160" s="76">
        <f t="shared" si="34"/>
        <v>-45000</v>
      </c>
      <c r="V160" s="76">
        <f t="shared" si="35"/>
        <v>-140226109.076</v>
      </c>
      <c r="W160" s="75">
        <v>0</v>
      </c>
      <c r="X160" s="75">
        <f t="shared" si="36"/>
        <v>-140226109.076</v>
      </c>
      <c r="Y160" s="76">
        <v>-1034305.7</v>
      </c>
      <c r="Z160" s="75">
        <f t="shared" si="37"/>
        <v>-141260414.776</v>
      </c>
    </row>
    <row r="161" spans="1:26" ht="12.75" hidden="1" outlineLevel="1">
      <c r="A161" s="75" t="s">
        <v>675</v>
      </c>
      <c r="C161" s="76" t="s">
        <v>676</v>
      </c>
      <c r="D161" s="76" t="s">
        <v>677</v>
      </c>
      <c r="E161" s="75">
        <v>0</v>
      </c>
      <c r="F161" s="75">
        <v>-50007291.45</v>
      </c>
      <c r="G161" s="76">
        <f t="shared" si="31"/>
        <v>-50007291.45</v>
      </c>
      <c r="H161" s="75">
        <v>0</v>
      </c>
      <c r="I161" s="75">
        <v>0</v>
      </c>
      <c r="J161" s="75">
        <v>0</v>
      </c>
      <c r="K161" s="75">
        <v>0</v>
      </c>
      <c r="L161" s="75">
        <f t="shared" si="32"/>
        <v>0</v>
      </c>
      <c r="M161" s="75">
        <v>0</v>
      </c>
      <c r="N161" s="75">
        <v>0</v>
      </c>
      <c r="O161" s="75">
        <v>0</v>
      </c>
      <c r="P161" s="75">
        <f t="shared" si="33"/>
        <v>0</v>
      </c>
      <c r="Q161" s="76">
        <v>0</v>
      </c>
      <c r="R161" s="76">
        <v>0</v>
      </c>
      <c r="S161" s="76">
        <v>0</v>
      </c>
      <c r="T161" s="76">
        <v>0</v>
      </c>
      <c r="U161" s="76">
        <f t="shared" si="34"/>
        <v>0</v>
      </c>
      <c r="V161" s="76">
        <f t="shared" si="35"/>
        <v>-50007291.45</v>
      </c>
      <c r="W161" s="75">
        <v>0</v>
      </c>
      <c r="X161" s="75">
        <f t="shared" si="36"/>
        <v>-50007291.45</v>
      </c>
      <c r="Y161" s="76">
        <v>0</v>
      </c>
      <c r="Z161" s="75">
        <f t="shared" si="37"/>
        <v>-50007291.45</v>
      </c>
    </row>
    <row r="162" spans="1:26" ht="12.75" hidden="1" outlineLevel="1">
      <c r="A162" s="75" t="s">
        <v>678</v>
      </c>
      <c r="C162" s="76" t="s">
        <v>679</v>
      </c>
      <c r="D162" s="76" t="s">
        <v>680</v>
      </c>
      <c r="E162" s="75">
        <v>0</v>
      </c>
      <c r="F162" s="75">
        <v>-129504490.97</v>
      </c>
      <c r="G162" s="76">
        <f t="shared" si="31"/>
        <v>-129504490.97</v>
      </c>
      <c r="H162" s="75">
        <v>0</v>
      </c>
      <c r="I162" s="75">
        <v>0</v>
      </c>
      <c r="J162" s="75">
        <v>0</v>
      </c>
      <c r="K162" s="75">
        <v>0</v>
      </c>
      <c r="L162" s="75">
        <f t="shared" si="32"/>
        <v>0</v>
      </c>
      <c r="M162" s="75">
        <v>0</v>
      </c>
      <c r="N162" s="75">
        <v>0</v>
      </c>
      <c r="O162" s="75">
        <v>0</v>
      </c>
      <c r="P162" s="75">
        <f t="shared" si="33"/>
        <v>0</v>
      </c>
      <c r="Q162" s="76">
        <v>0</v>
      </c>
      <c r="R162" s="76">
        <v>0</v>
      </c>
      <c r="S162" s="76">
        <v>0</v>
      </c>
      <c r="T162" s="76">
        <v>0</v>
      </c>
      <c r="U162" s="76">
        <f t="shared" si="34"/>
        <v>0</v>
      </c>
      <c r="V162" s="76">
        <f t="shared" si="35"/>
        <v>-129504490.97</v>
      </c>
      <c r="W162" s="75">
        <v>0</v>
      </c>
      <c r="X162" s="75">
        <f t="shared" si="36"/>
        <v>-129504490.97</v>
      </c>
      <c r="Y162" s="76">
        <v>0</v>
      </c>
      <c r="Z162" s="75">
        <f t="shared" si="37"/>
        <v>-129504490.97</v>
      </c>
    </row>
    <row r="163" spans="1:26" ht="12.75" hidden="1" outlineLevel="1">
      <c r="A163" s="75" t="s">
        <v>681</v>
      </c>
      <c r="C163" s="76" t="s">
        <v>682</v>
      </c>
      <c r="D163" s="76" t="s">
        <v>683</v>
      </c>
      <c r="E163" s="75">
        <v>0</v>
      </c>
      <c r="F163" s="75">
        <v>-3019319.9</v>
      </c>
      <c r="G163" s="76">
        <f t="shared" si="31"/>
        <v>-3019319.9</v>
      </c>
      <c r="H163" s="75">
        <v>0</v>
      </c>
      <c r="I163" s="75">
        <v>0</v>
      </c>
      <c r="J163" s="75">
        <v>0</v>
      </c>
      <c r="K163" s="75">
        <v>0</v>
      </c>
      <c r="L163" s="75">
        <f t="shared" si="32"/>
        <v>0</v>
      </c>
      <c r="M163" s="75">
        <v>0</v>
      </c>
      <c r="N163" s="75">
        <v>0</v>
      </c>
      <c r="O163" s="75">
        <v>0</v>
      </c>
      <c r="P163" s="75">
        <f t="shared" si="33"/>
        <v>0</v>
      </c>
      <c r="Q163" s="76">
        <v>0</v>
      </c>
      <c r="R163" s="76">
        <v>0</v>
      </c>
      <c r="S163" s="76">
        <v>0</v>
      </c>
      <c r="T163" s="76">
        <v>0</v>
      </c>
      <c r="U163" s="76">
        <f t="shared" si="34"/>
        <v>0</v>
      </c>
      <c r="V163" s="76">
        <f t="shared" si="35"/>
        <v>-3019319.9</v>
      </c>
      <c r="W163" s="75">
        <v>0</v>
      </c>
      <c r="X163" s="75">
        <f t="shared" si="36"/>
        <v>-3019319.9</v>
      </c>
      <c r="Y163" s="76">
        <v>0</v>
      </c>
      <c r="Z163" s="75">
        <f t="shared" si="37"/>
        <v>-3019319.9</v>
      </c>
    </row>
    <row r="164" spans="1:26" ht="12.75" hidden="1" outlineLevel="1">
      <c r="A164" s="75" t="s">
        <v>684</v>
      </c>
      <c r="C164" s="76" t="s">
        <v>685</v>
      </c>
      <c r="D164" s="76" t="s">
        <v>686</v>
      </c>
      <c r="E164" s="75">
        <v>0</v>
      </c>
      <c r="F164" s="75">
        <v>-279324.71</v>
      </c>
      <c r="G164" s="76">
        <f t="shared" si="31"/>
        <v>-279324.71</v>
      </c>
      <c r="H164" s="75">
        <v>0</v>
      </c>
      <c r="I164" s="75">
        <v>0</v>
      </c>
      <c r="J164" s="75">
        <v>0</v>
      </c>
      <c r="K164" s="75">
        <v>0</v>
      </c>
      <c r="L164" s="75">
        <f t="shared" si="32"/>
        <v>0</v>
      </c>
      <c r="M164" s="75">
        <v>0</v>
      </c>
      <c r="N164" s="75">
        <v>0</v>
      </c>
      <c r="O164" s="75">
        <v>0</v>
      </c>
      <c r="P164" s="75">
        <f t="shared" si="33"/>
        <v>0</v>
      </c>
      <c r="Q164" s="76">
        <v>0</v>
      </c>
      <c r="R164" s="76">
        <v>0</v>
      </c>
      <c r="S164" s="76">
        <v>0</v>
      </c>
      <c r="T164" s="76">
        <v>0</v>
      </c>
      <c r="U164" s="76">
        <f t="shared" si="34"/>
        <v>0</v>
      </c>
      <c r="V164" s="76">
        <f t="shared" si="35"/>
        <v>-279324.71</v>
      </c>
      <c r="W164" s="75">
        <v>0</v>
      </c>
      <c r="X164" s="75">
        <f t="shared" si="36"/>
        <v>-279324.71</v>
      </c>
      <c r="Y164" s="76">
        <v>-519</v>
      </c>
      <c r="Z164" s="75">
        <f t="shared" si="37"/>
        <v>-279843.71</v>
      </c>
    </row>
    <row r="165" spans="1:26" ht="12.75" hidden="1" outlineLevel="1">
      <c r="A165" s="75" t="s">
        <v>687</v>
      </c>
      <c r="C165" s="76" t="s">
        <v>688</v>
      </c>
      <c r="D165" s="76" t="s">
        <v>689</v>
      </c>
      <c r="E165" s="75">
        <v>0</v>
      </c>
      <c r="F165" s="75">
        <v>-92634.22</v>
      </c>
      <c r="G165" s="76">
        <f t="shared" si="31"/>
        <v>-92634.22</v>
      </c>
      <c r="H165" s="75">
        <v>0</v>
      </c>
      <c r="I165" s="75">
        <v>0</v>
      </c>
      <c r="J165" s="75">
        <v>0</v>
      </c>
      <c r="K165" s="75">
        <v>0</v>
      </c>
      <c r="L165" s="75">
        <f t="shared" si="32"/>
        <v>0</v>
      </c>
      <c r="M165" s="75">
        <v>0</v>
      </c>
      <c r="N165" s="75">
        <v>0</v>
      </c>
      <c r="O165" s="75">
        <v>0</v>
      </c>
      <c r="P165" s="75">
        <f t="shared" si="33"/>
        <v>0</v>
      </c>
      <c r="Q165" s="76">
        <v>0</v>
      </c>
      <c r="R165" s="76">
        <v>0</v>
      </c>
      <c r="S165" s="76">
        <v>0</v>
      </c>
      <c r="T165" s="76">
        <v>0</v>
      </c>
      <c r="U165" s="76">
        <f t="shared" si="34"/>
        <v>0</v>
      </c>
      <c r="V165" s="76">
        <f t="shared" si="35"/>
        <v>-92634.22</v>
      </c>
      <c r="W165" s="75">
        <v>0</v>
      </c>
      <c r="X165" s="75">
        <f t="shared" si="36"/>
        <v>-92634.22</v>
      </c>
      <c r="Y165" s="76">
        <v>0</v>
      </c>
      <c r="Z165" s="75">
        <f t="shared" si="37"/>
        <v>-92634.22</v>
      </c>
    </row>
    <row r="166" spans="1:26" ht="12.75" hidden="1" outlineLevel="1">
      <c r="A166" s="75" t="s">
        <v>690</v>
      </c>
      <c r="C166" s="76" t="s">
        <v>691</v>
      </c>
      <c r="D166" s="76" t="s">
        <v>692</v>
      </c>
      <c r="E166" s="75">
        <v>0</v>
      </c>
      <c r="F166" s="75">
        <v>-275992.59</v>
      </c>
      <c r="G166" s="76">
        <f t="shared" si="31"/>
        <v>-275992.59</v>
      </c>
      <c r="H166" s="75">
        <v>0</v>
      </c>
      <c r="I166" s="75">
        <v>0</v>
      </c>
      <c r="J166" s="75">
        <v>0</v>
      </c>
      <c r="K166" s="75">
        <v>0</v>
      </c>
      <c r="L166" s="75">
        <f t="shared" si="32"/>
        <v>0</v>
      </c>
      <c r="M166" s="75">
        <v>0</v>
      </c>
      <c r="N166" s="75">
        <v>0</v>
      </c>
      <c r="O166" s="75">
        <v>0</v>
      </c>
      <c r="P166" s="75">
        <f t="shared" si="33"/>
        <v>0</v>
      </c>
      <c r="Q166" s="76">
        <v>0</v>
      </c>
      <c r="R166" s="76">
        <v>0</v>
      </c>
      <c r="S166" s="76">
        <v>0</v>
      </c>
      <c r="T166" s="76">
        <v>0</v>
      </c>
      <c r="U166" s="76">
        <f t="shared" si="34"/>
        <v>0</v>
      </c>
      <c r="V166" s="76">
        <f t="shared" si="35"/>
        <v>-275992.59</v>
      </c>
      <c r="W166" s="75">
        <v>0</v>
      </c>
      <c r="X166" s="75">
        <f t="shared" si="36"/>
        <v>-275992.59</v>
      </c>
      <c r="Y166" s="76">
        <v>0</v>
      </c>
      <c r="Z166" s="75">
        <f t="shared" si="37"/>
        <v>-275992.59</v>
      </c>
    </row>
    <row r="167" spans="1:26" ht="12.75" hidden="1" outlineLevel="1">
      <c r="A167" s="75" t="s">
        <v>693</v>
      </c>
      <c r="C167" s="76" t="s">
        <v>694</v>
      </c>
      <c r="D167" s="76" t="s">
        <v>695</v>
      </c>
      <c r="E167" s="75">
        <v>0</v>
      </c>
      <c r="F167" s="75">
        <v>-2454.95</v>
      </c>
      <c r="G167" s="76">
        <f t="shared" si="31"/>
        <v>-2454.95</v>
      </c>
      <c r="H167" s="75">
        <v>0</v>
      </c>
      <c r="I167" s="75">
        <v>0</v>
      </c>
      <c r="J167" s="75">
        <v>0</v>
      </c>
      <c r="K167" s="75">
        <v>0</v>
      </c>
      <c r="L167" s="75">
        <f t="shared" si="32"/>
        <v>0</v>
      </c>
      <c r="M167" s="75">
        <v>0</v>
      </c>
      <c r="N167" s="75">
        <v>0</v>
      </c>
      <c r="O167" s="75">
        <v>0</v>
      </c>
      <c r="P167" s="75">
        <f t="shared" si="33"/>
        <v>0</v>
      </c>
      <c r="Q167" s="76">
        <v>0</v>
      </c>
      <c r="R167" s="76">
        <v>0</v>
      </c>
      <c r="S167" s="76">
        <v>0</v>
      </c>
      <c r="T167" s="76">
        <v>0</v>
      </c>
      <c r="U167" s="76">
        <f t="shared" si="34"/>
        <v>0</v>
      </c>
      <c r="V167" s="76">
        <f t="shared" si="35"/>
        <v>-2454.95</v>
      </c>
      <c r="W167" s="75">
        <v>0</v>
      </c>
      <c r="X167" s="75">
        <f t="shared" si="36"/>
        <v>-2454.95</v>
      </c>
      <c r="Y167" s="76">
        <v>0</v>
      </c>
      <c r="Z167" s="75">
        <f t="shared" si="37"/>
        <v>-2454.95</v>
      </c>
    </row>
    <row r="168" spans="1:26" ht="12.75" hidden="1" outlineLevel="1">
      <c r="A168" s="75" t="s">
        <v>696</v>
      </c>
      <c r="C168" s="76" t="s">
        <v>697</v>
      </c>
      <c r="D168" s="76" t="s">
        <v>698</v>
      </c>
      <c r="E168" s="75">
        <v>0</v>
      </c>
      <c r="F168" s="75">
        <v>-509260.57</v>
      </c>
      <c r="G168" s="76">
        <f t="shared" si="31"/>
        <v>-509260.57</v>
      </c>
      <c r="H168" s="75">
        <v>0</v>
      </c>
      <c r="I168" s="75">
        <v>0</v>
      </c>
      <c r="J168" s="75">
        <v>0</v>
      </c>
      <c r="K168" s="75">
        <v>0</v>
      </c>
      <c r="L168" s="75">
        <f t="shared" si="32"/>
        <v>0</v>
      </c>
      <c r="M168" s="75">
        <v>0</v>
      </c>
      <c r="N168" s="75">
        <v>0</v>
      </c>
      <c r="O168" s="75">
        <v>0</v>
      </c>
      <c r="P168" s="75">
        <f t="shared" si="33"/>
        <v>0</v>
      </c>
      <c r="Q168" s="76">
        <v>0</v>
      </c>
      <c r="R168" s="76">
        <v>0</v>
      </c>
      <c r="S168" s="76">
        <v>0</v>
      </c>
      <c r="T168" s="76">
        <v>0</v>
      </c>
      <c r="U168" s="76">
        <f t="shared" si="34"/>
        <v>0</v>
      </c>
      <c r="V168" s="76">
        <f t="shared" si="35"/>
        <v>-509260.57</v>
      </c>
      <c r="W168" s="75">
        <v>0</v>
      </c>
      <c r="X168" s="75">
        <f t="shared" si="36"/>
        <v>-509260.57</v>
      </c>
      <c r="Y168" s="76">
        <v>0</v>
      </c>
      <c r="Z168" s="75">
        <f t="shared" si="37"/>
        <v>-509260.57</v>
      </c>
    </row>
    <row r="169" spans="1:26" ht="12.75" hidden="1" outlineLevel="1">
      <c r="A169" s="75" t="s">
        <v>699</v>
      </c>
      <c r="C169" s="76" t="s">
        <v>700</v>
      </c>
      <c r="D169" s="76" t="s">
        <v>701</v>
      </c>
      <c r="E169" s="75">
        <v>0</v>
      </c>
      <c r="F169" s="75">
        <v>-22268507.05</v>
      </c>
      <c r="G169" s="76">
        <f t="shared" si="31"/>
        <v>-22268507.05</v>
      </c>
      <c r="H169" s="75">
        <v>19775.7</v>
      </c>
      <c r="I169" s="75">
        <v>0</v>
      </c>
      <c r="J169" s="75">
        <v>0</v>
      </c>
      <c r="K169" s="75">
        <v>0</v>
      </c>
      <c r="L169" s="75">
        <f t="shared" si="32"/>
        <v>0</v>
      </c>
      <c r="M169" s="75">
        <v>0</v>
      </c>
      <c r="N169" s="75">
        <v>0</v>
      </c>
      <c r="O169" s="75">
        <v>0</v>
      </c>
      <c r="P169" s="75">
        <f t="shared" si="33"/>
        <v>0</v>
      </c>
      <c r="Q169" s="76">
        <v>0</v>
      </c>
      <c r="R169" s="76">
        <v>0</v>
      </c>
      <c r="S169" s="76">
        <v>0</v>
      </c>
      <c r="T169" s="76">
        <v>0</v>
      </c>
      <c r="U169" s="76">
        <f t="shared" si="34"/>
        <v>0</v>
      </c>
      <c r="V169" s="76">
        <f t="shared" si="35"/>
        <v>-22248731.35</v>
      </c>
      <c r="W169" s="75">
        <v>0</v>
      </c>
      <c r="X169" s="75">
        <f t="shared" si="36"/>
        <v>-22248731.35</v>
      </c>
      <c r="Y169" s="76">
        <v>0</v>
      </c>
      <c r="Z169" s="75">
        <f t="shared" si="37"/>
        <v>-22248731.35</v>
      </c>
    </row>
    <row r="170" spans="1:26" ht="12.75" hidden="1" outlineLevel="1">
      <c r="A170" s="75" t="s">
        <v>702</v>
      </c>
      <c r="C170" s="76" t="s">
        <v>703</v>
      </c>
      <c r="D170" s="76" t="s">
        <v>704</v>
      </c>
      <c r="E170" s="75">
        <v>0</v>
      </c>
      <c r="F170" s="75">
        <v>40080368</v>
      </c>
      <c r="G170" s="76">
        <f t="shared" si="31"/>
        <v>40080368</v>
      </c>
      <c r="H170" s="75">
        <v>4326.04</v>
      </c>
      <c r="I170" s="75">
        <v>0</v>
      </c>
      <c r="J170" s="75">
        <v>0</v>
      </c>
      <c r="K170" s="75">
        <v>0</v>
      </c>
      <c r="L170" s="75">
        <f t="shared" si="32"/>
        <v>0</v>
      </c>
      <c r="M170" s="75">
        <v>0</v>
      </c>
      <c r="N170" s="75">
        <v>0</v>
      </c>
      <c r="O170" s="75">
        <v>0</v>
      </c>
      <c r="P170" s="75">
        <f t="shared" si="33"/>
        <v>0</v>
      </c>
      <c r="Q170" s="76">
        <v>0</v>
      </c>
      <c r="R170" s="76">
        <v>0</v>
      </c>
      <c r="S170" s="76">
        <v>0</v>
      </c>
      <c r="T170" s="76">
        <v>0</v>
      </c>
      <c r="U170" s="76">
        <f t="shared" si="34"/>
        <v>0</v>
      </c>
      <c r="V170" s="76">
        <f t="shared" si="35"/>
        <v>40084694.04</v>
      </c>
      <c r="W170" s="75">
        <v>0</v>
      </c>
      <c r="X170" s="75">
        <f t="shared" si="36"/>
        <v>40084694.04</v>
      </c>
      <c r="Y170" s="76">
        <v>-1627</v>
      </c>
      <c r="Z170" s="75">
        <f t="shared" si="37"/>
        <v>40083067.04</v>
      </c>
    </row>
    <row r="171" spans="1:26" ht="12.75" hidden="1" outlineLevel="1">
      <c r="A171" s="75" t="s">
        <v>705</v>
      </c>
      <c r="C171" s="76" t="s">
        <v>706</v>
      </c>
      <c r="D171" s="76" t="s">
        <v>707</v>
      </c>
      <c r="E171" s="75">
        <v>0</v>
      </c>
      <c r="F171" s="75">
        <v>589185.09</v>
      </c>
      <c r="G171" s="76">
        <f t="shared" si="31"/>
        <v>589185.09</v>
      </c>
      <c r="H171" s="75">
        <v>0</v>
      </c>
      <c r="I171" s="75">
        <v>0</v>
      </c>
      <c r="J171" s="75">
        <v>0</v>
      </c>
      <c r="K171" s="75">
        <v>0</v>
      </c>
      <c r="L171" s="75">
        <f t="shared" si="32"/>
        <v>0</v>
      </c>
      <c r="M171" s="75">
        <v>0</v>
      </c>
      <c r="N171" s="75">
        <v>0</v>
      </c>
      <c r="O171" s="75">
        <v>0</v>
      </c>
      <c r="P171" s="75">
        <f t="shared" si="33"/>
        <v>0</v>
      </c>
      <c r="Q171" s="76">
        <v>0</v>
      </c>
      <c r="R171" s="76">
        <v>0</v>
      </c>
      <c r="S171" s="76">
        <v>0</v>
      </c>
      <c r="T171" s="76">
        <v>0</v>
      </c>
      <c r="U171" s="76">
        <f t="shared" si="34"/>
        <v>0</v>
      </c>
      <c r="V171" s="76">
        <f t="shared" si="35"/>
        <v>589185.09</v>
      </c>
      <c r="W171" s="75">
        <v>0</v>
      </c>
      <c r="X171" s="75">
        <f t="shared" si="36"/>
        <v>589185.09</v>
      </c>
      <c r="Y171" s="76">
        <v>0</v>
      </c>
      <c r="Z171" s="75">
        <f t="shared" si="37"/>
        <v>589185.09</v>
      </c>
    </row>
    <row r="172" spans="1:26" ht="12.75" hidden="1" outlineLevel="1">
      <c r="A172" s="75" t="s">
        <v>708</v>
      </c>
      <c r="C172" s="76" t="s">
        <v>709</v>
      </c>
      <c r="D172" s="76" t="s">
        <v>710</v>
      </c>
      <c r="E172" s="75">
        <v>0</v>
      </c>
      <c r="F172" s="75">
        <v>300585.19</v>
      </c>
      <c r="G172" s="76">
        <f t="shared" si="31"/>
        <v>300585.19</v>
      </c>
      <c r="H172" s="75">
        <v>0</v>
      </c>
      <c r="I172" s="75">
        <v>0</v>
      </c>
      <c r="J172" s="75">
        <v>0</v>
      </c>
      <c r="K172" s="75">
        <v>0</v>
      </c>
      <c r="L172" s="75">
        <f t="shared" si="32"/>
        <v>0</v>
      </c>
      <c r="M172" s="75">
        <v>0</v>
      </c>
      <c r="N172" s="75">
        <v>0</v>
      </c>
      <c r="O172" s="75">
        <v>0</v>
      </c>
      <c r="P172" s="75">
        <f t="shared" si="33"/>
        <v>0</v>
      </c>
      <c r="Q172" s="76">
        <v>0</v>
      </c>
      <c r="R172" s="76">
        <v>0</v>
      </c>
      <c r="S172" s="76">
        <v>0</v>
      </c>
      <c r="T172" s="76">
        <v>0</v>
      </c>
      <c r="U172" s="76">
        <f t="shared" si="34"/>
        <v>0</v>
      </c>
      <c r="V172" s="76">
        <f t="shared" si="35"/>
        <v>300585.19</v>
      </c>
      <c r="W172" s="75">
        <v>0</v>
      </c>
      <c r="X172" s="75">
        <f t="shared" si="36"/>
        <v>300585.19</v>
      </c>
      <c r="Y172" s="76">
        <v>0</v>
      </c>
      <c r="Z172" s="75">
        <f t="shared" si="37"/>
        <v>300585.19</v>
      </c>
    </row>
    <row r="173" spans="1:26" ht="12.75" hidden="1" outlineLevel="1">
      <c r="A173" s="75" t="s">
        <v>711</v>
      </c>
      <c r="C173" s="76" t="s">
        <v>712</v>
      </c>
      <c r="D173" s="76" t="s">
        <v>713</v>
      </c>
      <c r="E173" s="75">
        <v>0</v>
      </c>
      <c r="F173" s="75">
        <v>42845.44</v>
      </c>
      <c r="G173" s="76">
        <f t="shared" si="31"/>
        <v>42845.44</v>
      </c>
      <c r="H173" s="75">
        <v>0</v>
      </c>
      <c r="I173" s="75">
        <v>0</v>
      </c>
      <c r="J173" s="75">
        <v>0</v>
      </c>
      <c r="K173" s="75">
        <v>0</v>
      </c>
      <c r="L173" s="75">
        <f t="shared" si="32"/>
        <v>0</v>
      </c>
      <c r="M173" s="75">
        <v>0</v>
      </c>
      <c r="N173" s="75">
        <v>0</v>
      </c>
      <c r="O173" s="75">
        <v>0</v>
      </c>
      <c r="P173" s="75">
        <f t="shared" si="33"/>
        <v>0</v>
      </c>
      <c r="Q173" s="76">
        <v>0</v>
      </c>
      <c r="R173" s="76">
        <v>0</v>
      </c>
      <c r="S173" s="76">
        <v>0</v>
      </c>
      <c r="T173" s="76">
        <v>0</v>
      </c>
      <c r="U173" s="76">
        <f t="shared" si="34"/>
        <v>0</v>
      </c>
      <c r="V173" s="76">
        <f t="shared" si="35"/>
        <v>42845.44</v>
      </c>
      <c r="W173" s="75">
        <v>0</v>
      </c>
      <c r="X173" s="75">
        <f t="shared" si="36"/>
        <v>42845.44</v>
      </c>
      <c r="Y173" s="76">
        <v>0</v>
      </c>
      <c r="Z173" s="75">
        <f t="shared" si="37"/>
        <v>42845.44</v>
      </c>
    </row>
    <row r="174" spans="1:26" ht="12.75" hidden="1" outlineLevel="1">
      <c r="A174" s="75" t="s">
        <v>714</v>
      </c>
      <c r="C174" s="76" t="s">
        <v>715</v>
      </c>
      <c r="D174" s="76" t="s">
        <v>716</v>
      </c>
      <c r="E174" s="75">
        <v>0</v>
      </c>
      <c r="F174" s="75">
        <v>42937.5</v>
      </c>
      <c r="G174" s="76">
        <f t="shared" si="31"/>
        <v>42937.5</v>
      </c>
      <c r="H174" s="75">
        <v>0</v>
      </c>
      <c r="I174" s="75">
        <v>0</v>
      </c>
      <c r="J174" s="75">
        <v>0</v>
      </c>
      <c r="K174" s="75">
        <v>0</v>
      </c>
      <c r="L174" s="75">
        <f t="shared" si="32"/>
        <v>0</v>
      </c>
      <c r="M174" s="75">
        <v>0</v>
      </c>
      <c r="N174" s="75">
        <v>0</v>
      </c>
      <c r="O174" s="75">
        <v>0</v>
      </c>
      <c r="P174" s="75">
        <f t="shared" si="33"/>
        <v>0</v>
      </c>
      <c r="Q174" s="76">
        <v>0</v>
      </c>
      <c r="R174" s="76">
        <v>0</v>
      </c>
      <c r="S174" s="76">
        <v>0</v>
      </c>
      <c r="T174" s="76">
        <v>0</v>
      </c>
      <c r="U174" s="76">
        <f t="shared" si="34"/>
        <v>0</v>
      </c>
      <c r="V174" s="76">
        <f t="shared" si="35"/>
        <v>42937.5</v>
      </c>
      <c r="W174" s="75">
        <v>0</v>
      </c>
      <c r="X174" s="75">
        <f t="shared" si="36"/>
        <v>42937.5</v>
      </c>
      <c r="Y174" s="76">
        <v>0</v>
      </c>
      <c r="Z174" s="75">
        <f t="shared" si="37"/>
        <v>42937.5</v>
      </c>
    </row>
    <row r="175" spans="1:26" ht="12.75" hidden="1" outlineLevel="1">
      <c r="A175" s="75" t="s">
        <v>717</v>
      </c>
      <c r="C175" s="76" t="s">
        <v>718</v>
      </c>
      <c r="D175" s="76" t="s">
        <v>719</v>
      </c>
      <c r="E175" s="75">
        <v>0</v>
      </c>
      <c r="F175" s="75">
        <v>27716.4</v>
      </c>
      <c r="G175" s="76">
        <f t="shared" si="31"/>
        <v>27716.4</v>
      </c>
      <c r="H175" s="75">
        <v>0</v>
      </c>
      <c r="I175" s="75">
        <v>0</v>
      </c>
      <c r="J175" s="75">
        <v>0</v>
      </c>
      <c r="K175" s="75">
        <v>0</v>
      </c>
      <c r="L175" s="75">
        <f t="shared" si="32"/>
        <v>0</v>
      </c>
      <c r="M175" s="75">
        <v>0</v>
      </c>
      <c r="N175" s="75">
        <v>0</v>
      </c>
      <c r="O175" s="75">
        <v>0</v>
      </c>
      <c r="P175" s="75">
        <f t="shared" si="33"/>
        <v>0</v>
      </c>
      <c r="Q175" s="76">
        <v>0</v>
      </c>
      <c r="R175" s="76">
        <v>0</v>
      </c>
      <c r="S175" s="76">
        <v>0</v>
      </c>
      <c r="T175" s="76">
        <v>0</v>
      </c>
      <c r="U175" s="76">
        <f t="shared" si="34"/>
        <v>0</v>
      </c>
      <c r="V175" s="76">
        <f t="shared" si="35"/>
        <v>27716.4</v>
      </c>
      <c r="W175" s="75">
        <v>0</v>
      </c>
      <c r="X175" s="75">
        <f t="shared" si="36"/>
        <v>27716.4</v>
      </c>
      <c r="Y175" s="76">
        <v>0</v>
      </c>
      <c r="Z175" s="75">
        <f t="shared" si="37"/>
        <v>27716.4</v>
      </c>
    </row>
    <row r="176" spans="1:26" ht="12.75" hidden="1" outlineLevel="1">
      <c r="A176" s="75" t="s">
        <v>720</v>
      </c>
      <c r="C176" s="76" t="s">
        <v>721</v>
      </c>
      <c r="D176" s="76" t="s">
        <v>722</v>
      </c>
      <c r="E176" s="75">
        <v>0</v>
      </c>
      <c r="F176" s="75">
        <v>171028.52</v>
      </c>
      <c r="G176" s="76">
        <f t="shared" si="31"/>
        <v>171028.52</v>
      </c>
      <c r="H176" s="75">
        <v>0</v>
      </c>
      <c r="I176" s="75">
        <v>0</v>
      </c>
      <c r="J176" s="75">
        <v>0</v>
      </c>
      <c r="K176" s="75">
        <v>0</v>
      </c>
      <c r="L176" s="75">
        <f t="shared" si="32"/>
        <v>0</v>
      </c>
      <c r="M176" s="75">
        <v>0</v>
      </c>
      <c r="N176" s="75">
        <v>0</v>
      </c>
      <c r="O176" s="75">
        <v>0</v>
      </c>
      <c r="P176" s="75">
        <f t="shared" si="33"/>
        <v>0</v>
      </c>
      <c r="Q176" s="76">
        <v>0</v>
      </c>
      <c r="R176" s="76">
        <v>0</v>
      </c>
      <c r="S176" s="76">
        <v>0</v>
      </c>
      <c r="T176" s="76">
        <v>0</v>
      </c>
      <c r="U176" s="76">
        <f t="shared" si="34"/>
        <v>0</v>
      </c>
      <c r="V176" s="76">
        <f t="shared" si="35"/>
        <v>171028.52</v>
      </c>
      <c r="W176" s="75">
        <v>0</v>
      </c>
      <c r="X176" s="75">
        <f t="shared" si="36"/>
        <v>171028.52</v>
      </c>
      <c r="Y176" s="76">
        <v>0</v>
      </c>
      <c r="Z176" s="75">
        <f t="shared" si="37"/>
        <v>171028.52</v>
      </c>
    </row>
    <row r="177" spans="1:26" ht="12.75" hidden="1" outlineLevel="1">
      <c r="A177" s="75" t="s">
        <v>723</v>
      </c>
      <c r="C177" s="76" t="s">
        <v>724</v>
      </c>
      <c r="D177" s="76" t="s">
        <v>725</v>
      </c>
      <c r="E177" s="75">
        <v>0</v>
      </c>
      <c r="F177" s="75">
        <v>49763.26</v>
      </c>
      <c r="G177" s="76">
        <f t="shared" si="31"/>
        <v>49763.26</v>
      </c>
      <c r="H177" s="75">
        <v>0</v>
      </c>
      <c r="I177" s="75">
        <v>0</v>
      </c>
      <c r="J177" s="75">
        <v>0</v>
      </c>
      <c r="K177" s="75">
        <v>0</v>
      </c>
      <c r="L177" s="75">
        <f t="shared" si="32"/>
        <v>0</v>
      </c>
      <c r="M177" s="75">
        <v>0</v>
      </c>
      <c r="N177" s="75">
        <v>0</v>
      </c>
      <c r="O177" s="75">
        <v>0</v>
      </c>
      <c r="P177" s="75">
        <f t="shared" si="33"/>
        <v>0</v>
      </c>
      <c r="Q177" s="76">
        <v>0</v>
      </c>
      <c r="R177" s="76">
        <v>0</v>
      </c>
      <c r="S177" s="76">
        <v>0</v>
      </c>
      <c r="T177" s="76">
        <v>0</v>
      </c>
      <c r="U177" s="76">
        <f t="shared" si="34"/>
        <v>0</v>
      </c>
      <c r="V177" s="76">
        <f t="shared" si="35"/>
        <v>49763.26</v>
      </c>
      <c r="W177" s="75">
        <v>0</v>
      </c>
      <c r="X177" s="75">
        <f t="shared" si="36"/>
        <v>49763.26</v>
      </c>
      <c r="Y177" s="76">
        <v>1140.26</v>
      </c>
      <c r="Z177" s="75">
        <f t="shared" si="37"/>
        <v>50903.520000000004</v>
      </c>
    </row>
    <row r="178" spans="1:26" ht="12.75" hidden="1" outlineLevel="1">
      <c r="A178" s="75" t="s">
        <v>726</v>
      </c>
      <c r="C178" s="76" t="s">
        <v>727</v>
      </c>
      <c r="D178" s="76" t="s">
        <v>728</v>
      </c>
      <c r="E178" s="75">
        <v>0</v>
      </c>
      <c r="F178" s="75">
        <v>8901.32</v>
      </c>
      <c r="G178" s="76">
        <f t="shared" si="31"/>
        <v>8901.32</v>
      </c>
      <c r="H178" s="75">
        <v>0</v>
      </c>
      <c r="I178" s="75">
        <v>0</v>
      </c>
      <c r="J178" s="75">
        <v>0</v>
      </c>
      <c r="K178" s="75">
        <v>0</v>
      </c>
      <c r="L178" s="75">
        <f t="shared" si="32"/>
        <v>0</v>
      </c>
      <c r="M178" s="75">
        <v>0</v>
      </c>
      <c r="N178" s="75">
        <v>0</v>
      </c>
      <c r="O178" s="75">
        <v>0</v>
      </c>
      <c r="P178" s="75">
        <f t="shared" si="33"/>
        <v>0</v>
      </c>
      <c r="Q178" s="76">
        <v>0</v>
      </c>
      <c r="R178" s="76">
        <v>0</v>
      </c>
      <c r="S178" s="76">
        <v>0</v>
      </c>
      <c r="T178" s="76">
        <v>0</v>
      </c>
      <c r="U178" s="76">
        <f t="shared" si="34"/>
        <v>0</v>
      </c>
      <c r="V178" s="76">
        <f t="shared" si="35"/>
        <v>8901.32</v>
      </c>
      <c r="W178" s="75">
        <v>0</v>
      </c>
      <c r="X178" s="75">
        <f t="shared" si="36"/>
        <v>8901.32</v>
      </c>
      <c r="Y178" s="76">
        <v>0</v>
      </c>
      <c r="Z178" s="75">
        <f t="shared" si="37"/>
        <v>8901.32</v>
      </c>
    </row>
    <row r="179" spans="1:26" ht="12.75" hidden="1" outlineLevel="1">
      <c r="A179" s="75" t="s">
        <v>729</v>
      </c>
      <c r="C179" s="76" t="s">
        <v>730</v>
      </c>
      <c r="D179" s="76" t="s">
        <v>731</v>
      </c>
      <c r="E179" s="75">
        <v>0</v>
      </c>
      <c r="F179" s="75">
        <v>2090303.42</v>
      </c>
      <c r="G179" s="76">
        <f aca="true" t="shared" si="38" ref="G179:G242">E179+F179</f>
        <v>2090303.42</v>
      </c>
      <c r="H179" s="75">
        <v>0</v>
      </c>
      <c r="I179" s="75">
        <v>0</v>
      </c>
      <c r="J179" s="75">
        <v>0</v>
      </c>
      <c r="K179" s="75">
        <v>0</v>
      </c>
      <c r="L179" s="75">
        <f aca="true" t="shared" si="39" ref="L179:L242">J179+I179+K179</f>
        <v>0</v>
      </c>
      <c r="M179" s="75">
        <v>0</v>
      </c>
      <c r="N179" s="75">
        <v>0</v>
      </c>
      <c r="O179" s="75">
        <v>0</v>
      </c>
      <c r="P179" s="75">
        <f aca="true" t="shared" si="40" ref="P179:P242">M179+N179+O179</f>
        <v>0</v>
      </c>
      <c r="Q179" s="76">
        <v>0</v>
      </c>
      <c r="R179" s="76">
        <v>0</v>
      </c>
      <c r="S179" s="76">
        <v>0</v>
      </c>
      <c r="T179" s="76">
        <v>0</v>
      </c>
      <c r="U179" s="76">
        <f aca="true" t="shared" si="41" ref="U179:U242">Q179+R179+S179+T179</f>
        <v>0</v>
      </c>
      <c r="V179" s="76">
        <f aca="true" t="shared" si="42" ref="V179:V242">G179+H179+L179+P179+U179</f>
        <v>2090303.42</v>
      </c>
      <c r="W179" s="75">
        <v>0</v>
      </c>
      <c r="X179" s="75">
        <f aca="true" t="shared" si="43" ref="X179:X242">V179+W179</f>
        <v>2090303.42</v>
      </c>
      <c r="Y179" s="76">
        <v>0</v>
      </c>
      <c r="Z179" s="75">
        <f aca="true" t="shared" si="44" ref="Z179:Z242">X179+Y179</f>
        <v>2090303.42</v>
      </c>
    </row>
    <row r="180" spans="1:26" ht="12.75" hidden="1" outlineLevel="1">
      <c r="A180" s="75" t="s">
        <v>732</v>
      </c>
      <c r="C180" s="76" t="s">
        <v>733</v>
      </c>
      <c r="D180" s="76" t="s">
        <v>734</v>
      </c>
      <c r="E180" s="75">
        <v>0</v>
      </c>
      <c r="F180" s="75">
        <v>6641107.52</v>
      </c>
      <c r="G180" s="76">
        <f t="shared" si="38"/>
        <v>6641107.52</v>
      </c>
      <c r="H180" s="75">
        <v>0</v>
      </c>
      <c r="I180" s="75">
        <v>0</v>
      </c>
      <c r="J180" s="75">
        <v>0</v>
      </c>
      <c r="K180" s="75">
        <v>0</v>
      </c>
      <c r="L180" s="75">
        <f t="shared" si="39"/>
        <v>0</v>
      </c>
      <c r="M180" s="75">
        <v>0</v>
      </c>
      <c r="N180" s="75">
        <v>0</v>
      </c>
      <c r="O180" s="75">
        <v>0</v>
      </c>
      <c r="P180" s="75">
        <f t="shared" si="40"/>
        <v>0</v>
      </c>
      <c r="Q180" s="76">
        <v>0</v>
      </c>
      <c r="R180" s="76">
        <v>0</v>
      </c>
      <c r="S180" s="76">
        <v>0</v>
      </c>
      <c r="T180" s="76">
        <v>0</v>
      </c>
      <c r="U180" s="76">
        <f t="shared" si="41"/>
        <v>0</v>
      </c>
      <c r="V180" s="76">
        <f t="shared" si="42"/>
        <v>6641107.52</v>
      </c>
      <c r="W180" s="75">
        <v>0</v>
      </c>
      <c r="X180" s="75">
        <f t="shared" si="43"/>
        <v>6641107.52</v>
      </c>
      <c r="Y180" s="76">
        <v>0</v>
      </c>
      <c r="Z180" s="75">
        <f t="shared" si="44"/>
        <v>6641107.52</v>
      </c>
    </row>
    <row r="181" spans="1:26" ht="12.75" hidden="1" outlineLevel="1">
      <c r="A181" s="75" t="s">
        <v>735</v>
      </c>
      <c r="C181" s="76" t="s">
        <v>736</v>
      </c>
      <c r="D181" s="76" t="s">
        <v>737</v>
      </c>
      <c r="E181" s="75">
        <v>0</v>
      </c>
      <c r="F181" s="75">
        <v>11074861.74</v>
      </c>
      <c r="G181" s="76">
        <f t="shared" si="38"/>
        <v>11074861.74</v>
      </c>
      <c r="H181" s="75">
        <v>0</v>
      </c>
      <c r="I181" s="75">
        <v>0</v>
      </c>
      <c r="J181" s="75">
        <v>0</v>
      </c>
      <c r="K181" s="75">
        <v>0</v>
      </c>
      <c r="L181" s="75">
        <f t="shared" si="39"/>
        <v>0</v>
      </c>
      <c r="M181" s="75">
        <v>0</v>
      </c>
      <c r="N181" s="75">
        <v>0</v>
      </c>
      <c r="O181" s="75">
        <v>0</v>
      </c>
      <c r="P181" s="75">
        <f t="shared" si="40"/>
        <v>0</v>
      </c>
      <c r="Q181" s="76">
        <v>0</v>
      </c>
      <c r="R181" s="76">
        <v>0</v>
      </c>
      <c r="S181" s="76">
        <v>0</v>
      </c>
      <c r="T181" s="76">
        <v>0</v>
      </c>
      <c r="U181" s="76">
        <f t="shared" si="41"/>
        <v>0</v>
      </c>
      <c r="V181" s="76">
        <f t="shared" si="42"/>
        <v>11074861.74</v>
      </c>
      <c r="W181" s="75">
        <v>0</v>
      </c>
      <c r="X181" s="75">
        <f t="shared" si="43"/>
        <v>11074861.74</v>
      </c>
      <c r="Y181" s="76">
        <v>0</v>
      </c>
      <c r="Z181" s="75">
        <f t="shared" si="44"/>
        <v>11074861.74</v>
      </c>
    </row>
    <row r="182" spans="1:26" ht="12.75" hidden="1" outlineLevel="1">
      <c r="A182" s="75" t="s">
        <v>738</v>
      </c>
      <c r="C182" s="76" t="s">
        <v>739</v>
      </c>
      <c r="D182" s="76" t="s">
        <v>740</v>
      </c>
      <c r="E182" s="75">
        <v>0</v>
      </c>
      <c r="F182" s="75">
        <v>358610.2</v>
      </c>
      <c r="G182" s="76">
        <f t="shared" si="38"/>
        <v>358610.2</v>
      </c>
      <c r="H182" s="75">
        <v>0</v>
      </c>
      <c r="I182" s="75">
        <v>0</v>
      </c>
      <c r="J182" s="75">
        <v>0</v>
      </c>
      <c r="K182" s="75">
        <v>0</v>
      </c>
      <c r="L182" s="75">
        <f t="shared" si="39"/>
        <v>0</v>
      </c>
      <c r="M182" s="75">
        <v>0</v>
      </c>
      <c r="N182" s="75">
        <v>0</v>
      </c>
      <c r="O182" s="75">
        <v>0</v>
      </c>
      <c r="P182" s="75">
        <f t="shared" si="40"/>
        <v>0</v>
      </c>
      <c r="Q182" s="76">
        <v>0</v>
      </c>
      <c r="R182" s="76">
        <v>0</v>
      </c>
      <c r="S182" s="76">
        <v>0</v>
      </c>
      <c r="T182" s="76">
        <v>0</v>
      </c>
      <c r="U182" s="76">
        <f t="shared" si="41"/>
        <v>0</v>
      </c>
      <c r="V182" s="76">
        <f t="shared" si="42"/>
        <v>358610.2</v>
      </c>
      <c r="W182" s="75">
        <v>0</v>
      </c>
      <c r="X182" s="75">
        <f t="shared" si="43"/>
        <v>358610.2</v>
      </c>
      <c r="Y182" s="76">
        <v>0</v>
      </c>
      <c r="Z182" s="75">
        <f t="shared" si="44"/>
        <v>358610.2</v>
      </c>
    </row>
    <row r="183" spans="1:26" ht="12.75" hidden="1" outlineLevel="1">
      <c r="A183" s="75" t="s">
        <v>741</v>
      </c>
      <c r="C183" s="76" t="s">
        <v>742</v>
      </c>
      <c r="D183" s="76" t="s">
        <v>743</v>
      </c>
      <c r="E183" s="75">
        <v>0</v>
      </c>
      <c r="F183" s="75">
        <v>482014.81</v>
      </c>
      <c r="G183" s="76">
        <f t="shared" si="38"/>
        <v>482014.81</v>
      </c>
      <c r="H183" s="75">
        <v>0</v>
      </c>
      <c r="I183" s="75">
        <v>0</v>
      </c>
      <c r="J183" s="75">
        <v>0</v>
      </c>
      <c r="K183" s="75">
        <v>0</v>
      </c>
      <c r="L183" s="75">
        <f t="shared" si="39"/>
        <v>0</v>
      </c>
      <c r="M183" s="75">
        <v>0</v>
      </c>
      <c r="N183" s="75">
        <v>0</v>
      </c>
      <c r="O183" s="75">
        <v>0</v>
      </c>
      <c r="P183" s="75">
        <f t="shared" si="40"/>
        <v>0</v>
      </c>
      <c r="Q183" s="76">
        <v>0</v>
      </c>
      <c r="R183" s="76">
        <v>0</v>
      </c>
      <c r="S183" s="76">
        <v>0</v>
      </c>
      <c r="T183" s="76">
        <v>0</v>
      </c>
      <c r="U183" s="76">
        <f t="shared" si="41"/>
        <v>0</v>
      </c>
      <c r="V183" s="76">
        <f t="shared" si="42"/>
        <v>482014.81</v>
      </c>
      <c r="W183" s="75">
        <v>0</v>
      </c>
      <c r="X183" s="75">
        <f t="shared" si="43"/>
        <v>482014.81</v>
      </c>
      <c r="Y183" s="76">
        <v>0</v>
      </c>
      <c r="Z183" s="75">
        <f t="shared" si="44"/>
        <v>482014.81</v>
      </c>
    </row>
    <row r="184" spans="1:26" ht="12.75" hidden="1" outlineLevel="1">
      <c r="A184" s="75" t="s">
        <v>744</v>
      </c>
      <c r="C184" s="76" t="s">
        <v>745</v>
      </c>
      <c r="D184" s="76" t="s">
        <v>746</v>
      </c>
      <c r="E184" s="75">
        <v>0</v>
      </c>
      <c r="F184" s="75">
        <v>507318.75</v>
      </c>
      <c r="G184" s="76">
        <f t="shared" si="38"/>
        <v>507318.75</v>
      </c>
      <c r="H184" s="75">
        <v>0</v>
      </c>
      <c r="I184" s="75">
        <v>0</v>
      </c>
      <c r="J184" s="75">
        <v>0</v>
      </c>
      <c r="K184" s="75">
        <v>0</v>
      </c>
      <c r="L184" s="75">
        <f t="shared" si="39"/>
        <v>0</v>
      </c>
      <c r="M184" s="75">
        <v>0</v>
      </c>
      <c r="N184" s="75">
        <v>0</v>
      </c>
      <c r="O184" s="75">
        <v>0</v>
      </c>
      <c r="P184" s="75">
        <f t="shared" si="40"/>
        <v>0</v>
      </c>
      <c r="Q184" s="76">
        <v>0</v>
      </c>
      <c r="R184" s="76">
        <v>0</v>
      </c>
      <c r="S184" s="76">
        <v>0</v>
      </c>
      <c r="T184" s="76">
        <v>0</v>
      </c>
      <c r="U184" s="76">
        <f t="shared" si="41"/>
        <v>0</v>
      </c>
      <c r="V184" s="76">
        <f t="shared" si="42"/>
        <v>507318.75</v>
      </c>
      <c r="W184" s="75">
        <v>0</v>
      </c>
      <c r="X184" s="75">
        <f t="shared" si="43"/>
        <v>507318.75</v>
      </c>
      <c r="Y184" s="76">
        <v>0</v>
      </c>
      <c r="Z184" s="75">
        <f t="shared" si="44"/>
        <v>507318.75</v>
      </c>
    </row>
    <row r="185" spans="1:26" ht="12.75" hidden="1" outlineLevel="1">
      <c r="A185" s="75" t="s">
        <v>747</v>
      </c>
      <c r="C185" s="76" t="s">
        <v>748</v>
      </c>
      <c r="D185" s="76" t="s">
        <v>749</v>
      </c>
      <c r="E185" s="75">
        <v>0</v>
      </c>
      <c r="F185" s="75">
        <v>15980.7</v>
      </c>
      <c r="G185" s="76">
        <f t="shared" si="38"/>
        <v>15980.7</v>
      </c>
      <c r="H185" s="75">
        <v>0</v>
      </c>
      <c r="I185" s="75">
        <v>0</v>
      </c>
      <c r="J185" s="75">
        <v>0</v>
      </c>
      <c r="K185" s="75">
        <v>0</v>
      </c>
      <c r="L185" s="75">
        <f t="shared" si="39"/>
        <v>0</v>
      </c>
      <c r="M185" s="75">
        <v>0</v>
      </c>
      <c r="N185" s="75">
        <v>0</v>
      </c>
      <c r="O185" s="75">
        <v>0</v>
      </c>
      <c r="P185" s="75">
        <f t="shared" si="40"/>
        <v>0</v>
      </c>
      <c r="Q185" s="76">
        <v>0</v>
      </c>
      <c r="R185" s="76">
        <v>0</v>
      </c>
      <c r="S185" s="76">
        <v>0</v>
      </c>
      <c r="T185" s="76">
        <v>0</v>
      </c>
      <c r="U185" s="76">
        <f t="shared" si="41"/>
        <v>0</v>
      </c>
      <c r="V185" s="76">
        <f t="shared" si="42"/>
        <v>15980.7</v>
      </c>
      <c r="W185" s="75">
        <v>0</v>
      </c>
      <c r="X185" s="75">
        <f t="shared" si="43"/>
        <v>15980.7</v>
      </c>
      <c r="Y185" s="76">
        <v>0</v>
      </c>
      <c r="Z185" s="75">
        <f t="shared" si="44"/>
        <v>15980.7</v>
      </c>
    </row>
    <row r="186" spans="1:26" ht="12.75" hidden="1" outlineLevel="1">
      <c r="A186" s="75" t="s">
        <v>750</v>
      </c>
      <c r="C186" s="76" t="s">
        <v>751</v>
      </c>
      <c r="D186" s="76" t="s">
        <v>752</v>
      </c>
      <c r="E186" s="75">
        <v>0</v>
      </c>
      <c r="F186" s="75">
        <v>6602356.079999999</v>
      </c>
      <c r="G186" s="76">
        <f t="shared" si="38"/>
        <v>6602356.079999999</v>
      </c>
      <c r="H186" s="75">
        <v>0</v>
      </c>
      <c r="I186" s="75">
        <v>0</v>
      </c>
      <c r="J186" s="75">
        <v>0</v>
      </c>
      <c r="K186" s="75">
        <v>0</v>
      </c>
      <c r="L186" s="75">
        <f t="shared" si="39"/>
        <v>0</v>
      </c>
      <c r="M186" s="75">
        <v>0</v>
      </c>
      <c r="N186" s="75">
        <v>0</v>
      </c>
      <c r="O186" s="75">
        <v>0</v>
      </c>
      <c r="P186" s="75">
        <f t="shared" si="40"/>
        <v>0</v>
      </c>
      <c r="Q186" s="76">
        <v>0</v>
      </c>
      <c r="R186" s="76">
        <v>0</v>
      </c>
      <c r="S186" s="76">
        <v>0</v>
      </c>
      <c r="T186" s="76">
        <v>0</v>
      </c>
      <c r="U186" s="76">
        <f t="shared" si="41"/>
        <v>0</v>
      </c>
      <c r="V186" s="76">
        <f t="shared" si="42"/>
        <v>6602356.079999999</v>
      </c>
      <c r="W186" s="75">
        <v>0</v>
      </c>
      <c r="X186" s="75">
        <f t="shared" si="43"/>
        <v>6602356.079999999</v>
      </c>
      <c r="Y186" s="76">
        <v>25659.08</v>
      </c>
      <c r="Z186" s="75">
        <f t="shared" si="44"/>
        <v>6628015.159999999</v>
      </c>
    </row>
    <row r="187" spans="1:26" ht="12.75" hidden="1" outlineLevel="1">
      <c r="A187" s="75" t="s">
        <v>753</v>
      </c>
      <c r="C187" s="76" t="s">
        <v>754</v>
      </c>
      <c r="D187" s="76" t="s">
        <v>755</v>
      </c>
      <c r="E187" s="75">
        <v>0</v>
      </c>
      <c r="F187" s="75">
        <v>404374.72</v>
      </c>
      <c r="G187" s="76">
        <f t="shared" si="38"/>
        <v>404374.72</v>
      </c>
      <c r="H187" s="75">
        <v>0</v>
      </c>
      <c r="I187" s="75">
        <v>0</v>
      </c>
      <c r="J187" s="75">
        <v>0</v>
      </c>
      <c r="K187" s="75">
        <v>0</v>
      </c>
      <c r="L187" s="75">
        <f t="shared" si="39"/>
        <v>0</v>
      </c>
      <c r="M187" s="75">
        <v>0</v>
      </c>
      <c r="N187" s="75">
        <v>0</v>
      </c>
      <c r="O187" s="75">
        <v>0</v>
      </c>
      <c r="P187" s="75">
        <f t="shared" si="40"/>
        <v>0</v>
      </c>
      <c r="Q187" s="76">
        <v>0</v>
      </c>
      <c r="R187" s="76">
        <v>0</v>
      </c>
      <c r="S187" s="76">
        <v>0</v>
      </c>
      <c r="T187" s="76">
        <v>0</v>
      </c>
      <c r="U187" s="76">
        <f t="shared" si="41"/>
        <v>0</v>
      </c>
      <c r="V187" s="76">
        <f t="shared" si="42"/>
        <v>404374.72</v>
      </c>
      <c r="W187" s="75">
        <v>0</v>
      </c>
      <c r="X187" s="75">
        <f t="shared" si="43"/>
        <v>404374.72</v>
      </c>
      <c r="Y187" s="76">
        <v>0</v>
      </c>
      <c r="Z187" s="75">
        <f t="shared" si="44"/>
        <v>404374.72</v>
      </c>
    </row>
    <row r="188" spans="1:26" ht="12.75" hidden="1" outlineLevel="1">
      <c r="A188" s="75" t="s">
        <v>756</v>
      </c>
      <c r="C188" s="76" t="s">
        <v>757</v>
      </c>
      <c r="D188" s="76" t="s">
        <v>758</v>
      </c>
      <c r="E188" s="75">
        <v>0</v>
      </c>
      <c r="F188" s="75">
        <v>1269241.23</v>
      </c>
      <c r="G188" s="76">
        <f t="shared" si="38"/>
        <v>1269241.23</v>
      </c>
      <c r="H188" s="75">
        <v>0</v>
      </c>
      <c r="I188" s="75">
        <v>0</v>
      </c>
      <c r="J188" s="75">
        <v>0</v>
      </c>
      <c r="K188" s="75">
        <v>0</v>
      </c>
      <c r="L188" s="75">
        <f t="shared" si="39"/>
        <v>0</v>
      </c>
      <c r="M188" s="75">
        <v>0</v>
      </c>
      <c r="N188" s="75">
        <v>0</v>
      </c>
      <c r="O188" s="75">
        <v>0</v>
      </c>
      <c r="P188" s="75">
        <f t="shared" si="40"/>
        <v>0</v>
      </c>
      <c r="Q188" s="76">
        <v>0</v>
      </c>
      <c r="R188" s="76">
        <v>0</v>
      </c>
      <c r="S188" s="76">
        <v>0</v>
      </c>
      <c r="T188" s="76">
        <v>0</v>
      </c>
      <c r="U188" s="76">
        <f t="shared" si="41"/>
        <v>0</v>
      </c>
      <c r="V188" s="76">
        <f t="shared" si="42"/>
        <v>1269241.23</v>
      </c>
      <c r="W188" s="75">
        <v>0</v>
      </c>
      <c r="X188" s="75">
        <f t="shared" si="43"/>
        <v>1269241.23</v>
      </c>
      <c r="Y188" s="76">
        <v>0</v>
      </c>
      <c r="Z188" s="75">
        <f t="shared" si="44"/>
        <v>1269241.23</v>
      </c>
    </row>
    <row r="189" spans="1:26" ht="12.75" hidden="1" outlineLevel="1">
      <c r="A189" s="75" t="s">
        <v>759</v>
      </c>
      <c r="C189" s="76" t="s">
        <v>760</v>
      </c>
      <c r="D189" s="76" t="s">
        <v>761</v>
      </c>
      <c r="E189" s="75">
        <v>0</v>
      </c>
      <c r="F189" s="75">
        <v>360719.45</v>
      </c>
      <c r="G189" s="76">
        <f t="shared" si="38"/>
        <v>360719.45</v>
      </c>
      <c r="H189" s="75">
        <v>45968.96</v>
      </c>
      <c r="I189" s="75">
        <v>0</v>
      </c>
      <c r="J189" s="75">
        <v>0</v>
      </c>
      <c r="K189" s="75">
        <v>0</v>
      </c>
      <c r="L189" s="75">
        <f t="shared" si="39"/>
        <v>0</v>
      </c>
      <c r="M189" s="75">
        <v>0</v>
      </c>
      <c r="N189" s="75">
        <v>0</v>
      </c>
      <c r="O189" s="75">
        <v>0</v>
      </c>
      <c r="P189" s="75">
        <f t="shared" si="40"/>
        <v>0</v>
      </c>
      <c r="Q189" s="76">
        <v>0</v>
      </c>
      <c r="R189" s="76">
        <v>0</v>
      </c>
      <c r="S189" s="76">
        <v>0</v>
      </c>
      <c r="T189" s="76">
        <v>0</v>
      </c>
      <c r="U189" s="76">
        <f t="shared" si="41"/>
        <v>0</v>
      </c>
      <c r="V189" s="76">
        <f t="shared" si="42"/>
        <v>406688.41000000003</v>
      </c>
      <c r="W189" s="75">
        <v>0</v>
      </c>
      <c r="X189" s="75">
        <f t="shared" si="43"/>
        <v>406688.41000000003</v>
      </c>
      <c r="Y189" s="76">
        <v>0</v>
      </c>
      <c r="Z189" s="75">
        <f t="shared" si="44"/>
        <v>406688.41000000003</v>
      </c>
    </row>
    <row r="190" spans="1:26" ht="12.75" hidden="1" outlineLevel="1">
      <c r="A190" s="75" t="s">
        <v>762</v>
      </c>
      <c r="C190" s="76" t="s">
        <v>763</v>
      </c>
      <c r="D190" s="76" t="s">
        <v>764</v>
      </c>
      <c r="E190" s="75">
        <v>0</v>
      </c>
      <c r="F190" s="75">
        <v>209788.02</v>
      </c>
      <c r="G190" s="76">
        <f t="shared" si="38"/>
        <v>209788.02</v>
      </c>
      <c r="H190" s="75">
        <v>0</v>
      </c>
      <c r="I190" s="75">
        <v>0</v>
      </c>
      <c r="J190" s="75">
        <v>0</v>
      </c>
      <c r="K190" s="75">
        <v>0</v>
      </c>
      <c r="L190" s="75">
        <f t="shared" si="39"/>
        <v>0</v>
      </c>
      <c r="M190" s="75">
        <v>0</v>
      </c>
      <c r="N190" s="75">
        <v>0</v>
      </c>
      <c r="O190" s="75">
        <v>0</v>
      </c>
      <c r="P190" s="75">
        <f t="shared" si="40"/>
        <v>0</v>
      </c>
      <c r="Q190" s="76">
        <v>0</v>
      </c>
      <c r="R190" s="76">
        <v>0</v>
      </c>
      <c r="S190" s="76">
        <v>0</v>
      </c>
      <c r="T190" s="76">
        <v>0</v>
      </c>
      <c r="U190" s="76">
        <f t="shared" si="41"/>
        <v>0</v>
      </c>
      <c r="V190" s="76">
        <f t="shared" si="42"/>
        <v>209788.02</v>
      </c>
      <c r="W190" s="75">
        <v>0</v>
      </c>
      <c r="X190" s="75">
        <f t="shared" si="43"/>
        <v>209788.02</v>
      </c>
      <c r="Y190" s="76">
        <v>0</v>
      </c>
      <c r="Z190" s="75">
        <f t="shared" si="44"/>
        <v>209788.02</v>
      </c>
    </row>
    <row r="191" spans="1:26" ht="12.75" hidden="1" outlineLevel="1">
      <c r="A191" s="75" t="s">
        <v>765</v>
      </c>
      <c r="C191" s="76" t="s">
        <v>766</v>
      </c>
      <c r="D191" s="76" t="s">
        <v>767</v>
      </c>
      <c r="E191" s="75">
        <v>0</v>
      </c>
      <c r="F191" s="75">
        <v>258012.62</v>
      </c>
      <c r="G191" s="76">
        <f t="shared" si="38"/>
        <v>258012.62</v>
      </c>
      <c r="H191" s="75">
        <v>0</v>
      </c>
      <c r="I191" s="75">
        <v>0</v>
      </c>
      <c r="J191" s="75">
        <v>0</v>
      </c>
      <c r="K191" s="75">
        <v>0</v>
      </c>
      <c r="L191" s="75">
        <f t="shared" si="39"/>
        <v>0</v>
      </c>
      <c r="M191" s="75">
        <v>0</v>
      </c>
      <c r="N191" s="75">
        <v>0</v>
      </c>
      <c r="O191" s="75">
        <v>0</v>
      </c>
      <c r="P191" s="75">
        <f t="shared" si="40"/>
        <v>0</v>
      </c>
      <c r="Q191" s="76">
        <v>0</v>
      </c>
      <c r="R191" s="76">
        <v>0</v>
      </c>
      <c r="S191" s="76">
        <v>0</v>
      </c>
      <c r="T191" s="76">
        <v>0</v>
      </c>
      <c r="U191" s="76">
        <f t="shared" si="41"/>
        <v>0</v>
      </c>
      <c r="V191" s="76">
        <f t="shared" si="42"/>
        <v>258012.62</v>
      </c>
      <c r="W191" s="75">
        <v>0</v>
      </c>
      <c r="X191" s="75">
        <f t="shared" si="43"/>
        <v>258012.62</v>
      </c>
      <c r="Y191" s="76">
        <v>0</v>
      </c>
      <c r="Z191" s="75">
        <f t="shared" si="44"/>
        <v>258012.62</v>
      </c>
    </row>
    <row r="192" spans="1:26" ht="12.75" hidden="1" outlineLevel="1">
      <c r="A192" s="75" t="s">
        <v>768</v>
      </c>
      <c r="C192" s="76" t="s">
        <v>769</v>
      </c>
      <c r="D192" s="76" t="s">
        <v>770</v>
      </c>
      <c r="E192" s="75">
        <v>0</v>
      </c>
      <c r="F192" s="75">
        <v>62263.34</v>
      </c>
      <c r="G192" s="76">
        <f t="shared" si="38"/>
        <v>62263.34</v>
      </c>
      <c r="H192" s="75">
        <v>0</v>
      </c>
      <c r="I192" s="75">
        <v>0</v>
      </c>
      <c r="J192" s="75">
        <v>0</v>
      </c>
      <c r="K192" s="75">
        <v>0</v>
      </c>
      <c r="L192" s="75">
        <f t="shared" si="39"/>
        <v>0</v>
      </c>
      <c r="M192" s="75">
        <v>0</v>
      </c>
      <c r="N192" s="75">
        <v>0</v>
      </c>
      <c r="O192" s="75">
        <v>0</v>
      </c>
      <c r="P192" s="75">
        <f t="shared" si="40"/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f t="shared" si="41"/>
        <v>0</v>
      </c>
      <c r="V192" s="76">
        <f t="shared" si="42"/>
        <v>62263.34</v>
      </c>
      <c r="W192" s="75">
        <v>0</v>
      </c>
      <c r="X192" s="75">
        <f t="shared" si="43"/>
        <v>62263.34</v>
      </c>
      <c r="Y192" s="76">
        <v>0</v>
      </c>
      <c r="Z192" s="75">
        <f t="shared" si="44"/>
        <v>62263.34</v>
      </c>
    </row>
    <row r="193" spans="1:26" ht="12.75" hidden="1" outlineLevel="1">
      <c r="A193" s="75" t="s">
        <v>771</v>
      </c>
      <c r="C193" s="76" t="s">
        <v>772</v>
      </c>
      <c r="D193" s="76" t="s">
        <v>773</v>
      </c>
      <c r="E193" s="75">
        <v>0</v>
      </c>
      <c r="F193" s="75">
        <v>286638.16</v>
      </c>
      <c r="G193" s="76">
        <f t="shared" si="38"/>
        <v>286638.16</v>
      </c>
      <c r="H193" s="75">
        <v>0</v>
      </c>
      <c r="I193" s="75">
        <v>0</v>
      </c>
      <c r="J193" s="75">
        <v>0</v>
      </c>
      <c r="K193" s="75">
        <v>0</v>
      </c>
      <c r="L193" s="75">
        <f t="shared" si="39"/>
        <v>0</v>
      </c>
      <c r="M193" s="75">
        <v>0</v>
      </c>
      <c r="N193" s="75">
        <v>0</v>
      </c>
      <c r="O193" s="75">
        <v>0</v>
      </c>
      <c r="P193" s="75">
        <f t="shared" si="40"/>
        <v>0</v>
      </c>
      <c r="Q193" s="76">
        <v>0</v>
      </c>
      <c r="R193" s="76">
        <v>0</v>
      </c>
      <c r="S193" s="76">
        <v>0</v>
      </c>
      <c r="T193" s="76">
        <v>0</v>
      </c>
      <c r="U193" s="76">
        <f t="shared" si="41"/>
        <v>0</v>
      </c>
      <c r="V193" s="76">
        <f t="shared" si="42"/>
        <v>286638.16</v>
      </c>
      <c r="W193" s="75">
        <v>0</v>
      </c>
      <c r="X193" s="75">
        <f t="shared" si="43"/>
        <v>286638.16</v>
      </c>
      <c r="Y193" s="76">
        <v>0</v>
      </c>
      <c r="Z193" s="75">
        <f t="shared" si="44"/>
        <v>286638.16</v>
      </c>
    </row>
    <row r="194" spans="1:26" ht="12.75" hidden="1" outlineLevel="1">
      <c r="A194" s="75" t="s">
        <v>774</v>
      </c>
      <c r="C194" s="76" t="s">
        <v>775</v>
      </c>
      <c r="D194" s="76" t="s">
        <v>776</v>
      </c>
      <c r="E194" s="75">
        <v>0</v>
      </c>
      <c r="F194" s="75">
        <v>19069.32</v>
      </c>
      <c r="G194" s="76">
        <f t="shared" si="38"/>
        <v>19069.32</v>
      </c>
      <c r="H194" s="75">
        <v>0</v>
      </c>
      <c r="I194" s="75">
        <v>0</v>
      </c>
      <c r="J194" s="75">
        <v>0</v>
      </c>
      <c r="K194" s="75">
        <v>0</v>
      </c>
      <c r="L194" s="75">
        <f t="shared" si="39"/>
        <v>0</v>
      </c>
      <c r="M194" s="75">
        <v>0</v>
      </c>
      <c r="N194" s="75">
        <v>0</v>
      </c>
      <c r="O194" s="75">
        <v>0</v>
      </c>
      <c r="P194" s="75">
        <f t="shared" si="40"/>
        <v>0</v>
      </c>
      <c r="Q194" s="76">
        <v>0</v>
      </c>
      <c r="R194" s="76">
        <v>0</v>
      </c>
      <c r="S194" s="76">
        <v>0</v>
      </c>
      <c r="T194" s="76">
        <v>0</v>
      </c>
      <c r="U194" s="76">
        <f t="shared" si="41"/>
        <v>0</v>
      </c>
      <c r="V194" s="76">
        <f t="shared" si="42"/>
        <v>19069.32</v>
      </c>
      <c r="W194" s="75">
        <v>0</v>
      </c>
      <c r="X194" s="75">
        <f t="shared" si="43"/>
        <v>19069.32</v>
      </c>
      <c r="Y194" s="76">
        <v>0</v>
      </c>
      <c r="Z194" s="75">
        <f t="shared" si="44"/>
        <v>19069.32</v>
      </c>
    </row>
    <row r="195" spans="1:26" ht="12.75" hidden="1" outlineLevel="1">
      <c r="A195" s="75" t="s">
        <v>777</v>
      </c>
      <c r="C195" s="76" t="s">
        <v>778</v>
      </c>
      <c r="D195" s="76" t="s">
        <v>779</v>
      </c>
      <c r="E195" s="75">
        <v>0</v>
      </c>
      <c r="F195" s="75">
        <v>19290.04</v>
      </c>
      <c r="G195" s="76">
        <f t="shared" si="38"/>
        <v>19290.04</v>
      </c>
      <c r="H195" s="75">
        <v>0</v>
      </c>
      <c r="I195" s="75">
        <v>0</v>
      </c>
      <c r="J195" s="75">
        <v>0</v>
      </c>
      <c r="K195" s="75">
        <v>0</v>
      </c>
      <c r="L195" s="75">
        <f t="shared" si="39"/>
        <v>0</v>
      </c>
      <c r="M195" s="75">
        <v>0</v>
      </c>
      <c r="N195" s="75">
        <v>0</v>
      </c>
      <c r="O195" s="75">
        <v>0</v>
      </c>
      <c r="P195" s="75">
        <f t="shared" si="40"/>
        <v>0</v>
      </c>
      <c r="Q195" s="76">
        <v>0</v>
      </c>
      <c r="R195" s="76">
        <v>0</v>
      </c>
      <c r="S195" s="76">
        <v>0</v>
      </c>
      <c r="T195" s="76">
        <v>0</v>
      </c>
      <c r="U195" s="76">
        <f t="shared" si="41"/>
        <v>0</v>
      </c>
      <c r="V195" s="76">
        <f t="shared" si="42"/>
        <v>19290.04</v>
      </c>
      <c r="W195" s="75">
        <v>0</v>
      </c>
      <c r="X195" s="75">
        <f t="shared" si="43"/>
        <v>19290.04</v>
      </c>
      <c r="Y195" s="76">
        <v>0</v>
      </c>
      <c r="Z195" s="75">
        <f t="shared" si="44"/>
        <v>19290.04</v>
      </c>
    </row>
    <row r="196" spans="1:26" ht="12.75" hidden="1" outlineLevel="1">
      <c r="A196" s="75" t="s">
        <v>780</v>
      </c>
      <c r="C196" s="76" t="s">
        <v>781</v>
      </c>
      <c r="D196" s="76" t="s">
        <v>782</v>
      </c>
      <c r="E196" s="75">
        <v>0</v>
      </c>
      <c r="F196" s="75">
        <v>3000</v>
      </c>
      <c r="G196" s="76">
        <f t="shared" si="38"/>
        <v>3000</v>
      </c>
      <c r="H196" s="75">
        <v>0</v>
      </c>
      <c r="I196" s="75">
        <v>0</v>
      </c>
      <c r="J196" s="75">
        <v>0</v>
      </c>
      <c r="K196" s="75">
        <v>0</v>
      </c>
      <c r="L196" s="75">
        <f t="shared" si="39"/>
        <v>0</v>
      </c>
      <c r="M196" s="75">
        <v>0</v>
      </c>
      <c r="N196" s="75">
        <v>0</v>
      </c>
      <c r="O196" s="75">
        <v>0</v>
      </c>
      <c r="P196" s="75">
        <f t="shared" si="40"/>
        <v>0</v>
      </c>
      <c r="Q196" s="76">
        <v>0</v>
      </c>
      <c r="R196" s="76">
        <v>0</v>
      </c>
      <c r="S196" s="76">
        <v>0</v>
      </c>
      <c r="T196" s="76">
        <v>0</v>
      </c>
      <c r="U196" s="76">
        <f t="shared" si="41"/>
        <v>0</v>
      </c>
      <c r="V196" s="76">
        <f t="shared" si="42"/>
        <v>3000</v>
      </c>
      <c r="W196" s="75">
        <v>0</v>
      </c>
      <c r="X196" s="75">
        <f t="shared" si="43"/>
        <v>3000</v>
      </c>
      <c r="Y196" s="76">
        <v>0</v>
      </c>
      <c r="Z196" s="75">
        <f t="shared" si="44"/>
        <v>3000</v>
      </c>
    </row>
    <row r="197" spans="1:26" ht="12.75" hidden="1" outlineLevel="1">
      <c r="A197" s="75" t="s">
        <v>783</v>
      </c>
      <c r="C197" s="76" t="s">
        <v>784</v>
      </c>
      <c r="D197" s="76" t="s">
        <v>785</v>
      </c>
      <c r="E197" s="75">
        <v>0</v>
      </c>
      <c r="F197" s="75">
        <v>4010.67</v>
      </c>
      <c r="G197" s="76">
        <f t="shared" si="38"/>
        <v>4010.67</v>
      </c>
      <c r="H197" s="75">
        <v>0</v>
      </c>
      <c r="I197" s="75">
        <v>0</v>
      </c>
      <c r="J197" s="75">
        <v>0</v>
      </c>
      <c r="K197" s="75">
        <v>0</v>
      </c>
      <c r="L197" s="75">
        <f t="shared" si="39"/>
        <v>0</v>
      </c>
      <c r="M197" s="75">
        <v>0</v>
      </c>
      <c r="N197" s="75">
        <v>0</v>
      </c>
      <c r="O197" s="75">
        <v>0</v>
      </c>
      <c r="P197" s="75">
        <f t="shared" si="40"/>
        <v>0</v>
      </c>
      <c r="Q197" s="76">
        <v>0</v>
      </c>
      <c r="R197" s="76">
        <v>0</v>
      </c>
      <c r="S197" s="76">
        <v>0</v>
      </c>
      <c r="T197" s="76">
        <v>0</v>
      </c>
      <c r="U197" s="76">
        <f t="shared" si="41"/>
        <v>0</v>
      </c>
      <c r="V197" s="76">
        <f t="shared" si="42"/>
        <v>4010.67</v>
      </c>
      <c r="W197" s="75">
        <v>0</v>
      </c>
      <c r="X197" s="75">
        <f t="shared" si="43"/>
        <v>4010.67</v>
      </c>
      <c r="Y197" s="76">
        <v>0</v>
      </c>
      <c r="Z197" s="75">
        <f t="shared" si="44"/>
        <v>4010.67</v>
      </c>
    </row>
    <row r="198" spans="1:26" ht="12.75" hidden="1" outlineLevel="1">
      <c r="A198" s="75" t="s">
        <v>786</v>
      </c>
      <c r="C198" s="76" t="s">
        <v>787</v>
      </c>
      <c r="D198" s="76" t="s">
        <v>788</v>
      </c>
      <c r="E198" s="75">
        <v>0</v>
      </c>
      <c r="F198" s="75">
        <v>143100.98</v>
      </c>
      <c r="G198" s="76">
        <f t="shared" si="38"/>
        <v>143100.98</v>
      </c>
      <c r="H198" s="75">
        <v>0</v>
      </c>
      <c r="I198" s="75">
        <v>0</v>
      </c>
      <c r="J198" s="75">
        <v>0</v>
      </c>
      <c r="K198" s="75">
        <v>0</v>
      </c>
      <c r="L198" s="75">
        <f t="shared" si="39"/>
        <v>0</v>
      </c>
      <c r="M198" s="75">
        <v>0</v>
      </c>
      <c r="N198" s="75">
        <v>0</v>
      </c>
      <c r="O198" s="75">
        <v>0</v>
      </c>
      <c r="P198" s="75">
        <f t="shared" si="40"/>
        <v>0</v>
      </c>
      <c r="Q198" s="76">
        <v>0</v>
      </c>
      <c r="R198" s="76">
        <v>0</v>
      </c>
      <c r="S198" s="76">
        <v>0</v>
      </c>
      <c r="T198" s="76">
        <v>0</v>
      </c>
      <c r="U198" s="76">
        <f t="shared" si="41"/>
        <v>0</v>
      </c>
      <c r="V198" s="76">
        <f t="shared" si="42"/>
        <v>143100.98</v>
      </c>
      <c r="W198" s="75">
        <v>0</v>
      </c>
      <c r="X198" s="75">
        <f t="shared" si="43"/>
        <v>143100.98</v>
      </c>
      <c r="Y198" s="76">
        <v>0</v>
      </c>
      <c r="Z198" s="75">
        <f t="shared" si="44"/>
        <v>143100.98</v>
      </c>
    </row>
    <row r="199" spans="1:26" ht="12.75" hidden="1" outlineLevel="1">
      <c r="A199" s="75" t="s">
        <v>789</v>
      </c>
      <c r="C199" s="76" t="s">
        <v>790</v>
      </c>
      <c r="D199" s="76" t="s">
        <v>791</v>
      </c>
      <c r="E199" s="75">
        <v>0</v>
      </c>
      <c r="F199" s="75">
        <v>235623.5</v>
      </c>
      <c r="G199" s="76">
        <f t="shared" si="38"/>
        <v>235623.5</v>
      </c>
      <c r="H199" s="75">
        <v>0</v>
      </c>
      <c r="I199" s="75">
        <v>0</v>
      </c>
      <c r="J199" s="75">
        <v>0</v>
      </c>
      <c r="K199" s="75">
        <v>0</v>
      </c>
      <c r="L199" s="75">
        <f t="shared" si="39"/>
        <v>0</v>
      </c>
      <c r="M199" s="75">
        <v>0</v>
      </c>
      <c r="N199" s="75">
        <v>0</v>
      </c>
      <c r="O199" s="75">
        <v>0</v>
      </c>
      <c r="P199" s="75">
        <f t="shared" si="40"/>
        <v>0</v>
      </c>
      <c r="Q199" s="76">
        <v>0</v>
      </c>
      <c r="R199" s="76">
        <v>0</v>
      </c>
      <c r="S199" s="76">
        <v>0</v>
      </c>
      <c r="T199" s="76">
        <v>0</v>
      </c>
      <c r="U199" s="76">
        <f t="shared" si="41"/>
        <v>0</v>
      </c>
      <c r="V199" s="76">
        <f t="shared" si="42"/>
        <v>235623.5</v>
      </c>
      <c r="W199" s="75">
        <v>0</v>
      </c>
      <c r="X199" s="75">
        <f t="shared" si="43"/>
        <v>235623.5</v>
      </c>
      <c r="Y199" s="76">
        <v>0</v>
      </c>
      <c r="Z199" s="75">
        <f t="shared" si="44"/>
        <v>235623.5</v>
      </c>
    </row>
    <row r="200" spans="1:26" ht="12.75" hidden="1" outlineLevel="1">
      <c r="A200" s="75" t="s">
        <v>792</v>
      </c>
      <c r="C200" s="76" t="s">
        <v>793</v>
      </c>
      <c r="D200" s="76" t="s">
        <v>794</v>
      </c>
      <c r="E200" s="75">
        <v>0</v>
      </c>
      <c r="F200" s="75">
        <v>311457.36</v>
      </c>
      <c r="G200" s="76">
        <f t="shared" si="38"/>
        <v>311457.36</v>
      </c>
      <c r="H200" s="75">
        <v>0</v>
      </c>
      <c r="I200" s="75">
        <v>0</v>
      </c>
      <c r="J200" s="75">
        <v>0</v>
      </c>
      <c r="K200" s="75">
        <v>0</v>
      </c>
      <c r="L200" s="75">
        <f t="shared" si="39"/>
        <v>0</v>
      </c>
      <c r="M200" s="75">
        <v>0</v>
      </c>
      <c r="N200" s="75">
        <v>0</v>
      </c>
      <c r="O200" s="75">
        <v>0</v>
      </c>
      <c r="P200" s="75">
        <f t="shared" si="40"/>
        <v>0</v>
      </c>
      <c r="Q200" s="76">
        <v>0</v>
      </c>
      <c r="R200" s="76">
        <v>0</v>
      </c>
      <c r="S200" s="76">
        <v>0</v>
      </c>
      <c r="T200" s="76">
        <v>0</v>
      </c>
      <c r="U200" s="76">
        <f t="shared" si="41"/>
        <v>0</v>
      </c>
      <c r="V200" s="76">
        <f t="shared" si="42"/>
        <v>311457.36</v>
      </c>
      <c r="W200" s="75">
        <v>0</v>
      </c>
      <c r="X200" s="75">
        <f t="shared" si="43"/>
        <v>311457.36</v>
      </c>
      <c r="Y200" s="76">
        <v>0</v>
      </c>
      <c r="Z200" s="75">
        <f t="shared" si="44"/>
        <v>311457.36</v>
      </c>
    </row>
    <row r="201" spans="1:26" ht="12.75" hidden="1" outlineLevel="1">
      <c r="A201" s="75" t="s">
        <v>795</v>
      </c>
      <c r="C201" s="76" t="s">
        <v>796</v>
      </c>
      <c r="D201" s="76" t="s">
        <v>797</v>
      </c>
      <c r="E201" s="75">
        <v>0</v>
      </c>
      <c r="F201" s="75">
        <v>10153478.16</v>
      </c>
      <c r="G201" s="76">
        <f t="shared" si="38"/>
        <v>10153478.16</v>
      </c>
      <c r="H201" s="75">
        <v>0</v>
      </c>
      <c r="I201" s="75">
        <v>0</v>
      </c>
      <c r="J201" s="75">
        <v>0</v>
      </c>
      <c r="K201" s="75">
        <v>0</v>
      </c>
      <c r="L201" s="75">
        <f t="shared" si="39"/>
        <v>0</v>
      </c>
      <c r="M201" s="75">
        <v>0</v>
      </c>
      <c r="N201" s="75">
        <v>0</v>
      </c>
      <c r="O201" s="75">
        <v>0</v>
      </c>
      <c r="P201" s="75">
        <f t="shared" si="40"/>
        <v>0</v>
      </c>
      <c r="Q201" s="76">
        <v>0</v>
      </c>
      <c r="R201" s="76">
        <v>0</v>
      </c>
      <c r="S201" s="76">
        <v>0</v>
      </c>
      <c r="T201" s="76">
        <v>0</v>
      </c>
      <c r="U201" s="76">
        <f t="shared" si="41"/>
        <v>0</v>
      </c>
      <c r="V201" s="76">
        <f t="shared" si="42"/>
        <v>10153478.16</v>
      </c>
      <c r="W201" s="75">
        <v>0</v>
      </c>
      <c r="X201" s="75">
        <f t="shared" si="43"/>
        <v>10153478.16</v>
      </c>
      <c r="Y201" s="76">
        <v>0</v>
      </c>
      <c r="Z201" s="75">
        <f t="shared" si="44"/>
        <v>10153478.16</v>
      </c>
    </row>
    <row r="202" spans="1:26" ht="12.75" hidden="1" outlineLevel="1">
      <c r="A202" s="75" t="s">
        <v>798</v>
      </c>
      <c r="C202" s="76" t="s">
        <v>799</v>
      </c>
      <c r="D202" s="76" t="s">
        <v>800</v>
      </c>
      <c r="E202" s="75">
        <v>0</v>
      </c>
      <c r="F202" s="75">
        <v>133859.98</v>
      </c>
      <c r="G202" s="76">
        <f t="shared" si="38"/>
        <v>133859.98</v>
      </c>
      <c r="H202" s="75">
        <v>0</v>
      </c>
      <c r="I202" s="75">
        <v>0</v>
      </c>
      <c r="J202" s="75">
        <v>0</v>
      </c>
      <c r="K202" s="75">
        <v>0</v>
      </c>
      <c r="L202" s="75">
        <f t="shared" si="39"/>
        <v>0</v>
      </c>
      <c r="M202" s="75">
        <v>0</v>
      </c>
      <c r="N202" s="75">
        <v>0</v>
      </c>
      <c r="O202" s="75">
        <v>0</v>
      </c>
      <c r="P202" s="75">
        <f t="shared" si="40"/>
        <v>0</v>
      </c>
      <c r="Q202" s="76">
        <v>0</v>
      </c>
      <c r="R202" s="76">
        <v>0</v>
      </c>
      <c r="S202" s="76">
        <v>0</v>
      </c>
      <c r="T202" s="76">
        <v>0</v>
      </c>
      <c r="U202" s="76">
        <f t="shared" si="41"/>
        <v>0</v>
      </c>
      <c r="V202" s="76">
        <f t="shared" si="42"/>
        <v>133859.98</v>
      </c>
      <c r="W202" s="75">
        <v>0</v>
      </c>
      <c r="X202" s="75">
        <f t="shared" si="43"/>
        <v>133859.98</v>
      </c>
      <c r="Y202" s="76">
        <v>0</v>
      </c>
      <c r="Z202" s="75">
        <f t="shared" si="44"/>
        <v>133859.98</v>
      </c>
    </row>
    <row r="203" spans="1:26" ht="12.75" hidden="1" outlineLevel="1">
      <c r="A203" s="75" t="s">
        <v>801</v>
      </c>
      <c r="C203" s="76" t="s">
        <v>802</v>
      </c>
      <c r="D203" s="76" t="s">
        <v>803</v>
      </c>
      <c r="E203" s="75">
        <v>0</v>
      </c>
      <c r="F203" s="75">
        <v>734919.99</v>
      </c>
      <c r="G203" s="76">
        <f t="shared" si="38"/>
        <v>734919.99</v>
      </c>
      <c r="H203" s="75">
        <v>0</v>
      </c>
      <c r="I203" s="75">
        <v>0</v>
      </c>
      <c r="J203" s="75">
        <v>0</v>
      </c>
      <c r="K203" s="75">
        <v>0</v>
      </c>
      <c r="L203" s="75">
        <f t="shared" si="39"/>
        <v>0</v>
      </c>
      <c r="M203" s="75">
        <v>0</v>
      </c>
      <c r="N203" s="75">
        <v>0</v>
      </c>
      <c r="O203" s="75">
        <v>0</v>
      </c>
      <c r="P203" s="75">
        <f t="shared" si="40"/>
        <v>0</v>
      </c>
      <c r="Q203" s="76">
        <v>0</v>
      </c>
      <c r="R203" s="76">
        <v>0</v>
      </c>
      <c r="S203" s="76">
        <v>0</v>
      </c>
      <c r="T203" s="76">
        <v>0</v>
      </c>
      <c r="U203" s="76">
        <f t="shared" si="41"/>
        <v>0</v>
      </c>
      <c r="V203" s="76">
        <f t="shared" si="42"/>
        <v>734919.99</v>
      </c>
      <c r="W203" s="75">
        <v>0</v>
      </c>
      <c r="X203" s="75">
        <f t="shared" si="43"/>
        <v>734919.99</v>
      </c>
      <c r="Y203" s="76">
        <v>202168.92</v>
      </c>
      <c r="Z203" s="75">
        <f t="shared" si="44"/>
        <v>937088.91</v>
      </c>
    </row>
    <row r="204" spans="1:26" ht="12.75" hidden="1" outlineLevel="1">
      <c r="A204" s="75" t="s">
        <v>804</v>
      </c>
      <c r="C204" s="76" t="s">
        <v>805</v>
      </c>
      <c r="D204" s="76" t="s">
        <v>806</v>
      </c>
      <c r="E204" s="75">
        <v>0</v>
      </c>
      <c r="F204" s="75">
        <v>1855175</v>
      </c>
      <c r="G204" s="76">
        <f t="shared" si="38"/>
        <v>1855175</v>
      </c>
      <c r="H204" s="75">
        <v>0</v>
      </c>
      <c r="I204" s="75">
        <v>0</v>
      </c>
      <c r="J204" s="75">
        <v>0</v>
      </c>
      <c r="K204" s="75">
        <v>0</v>
      </c>
      <c r="L204" s="75">
        <f t="shared" si="39"/>
        <v>0</v>
      </c>
      <c r="M204" s="75">
        <v>0</v>
      </c>
      <c r="N204" s="75">
        <v>0</v>
      </c>
      <c r="O204" s="75">
        <v>0</v>
      </c>
      <c r="P204" s="75">
        <f t="shared" si="40"/>
        <v>0</v>
      </c>
      <c r="Q204" s="76">
        <v>0</v>
      </c>
      <c r="R204" s="76">
        <v>0</v>
      </c>
      <c r="S204" s="76">
        <v>0</v>
      </c>
      <c r="T204" s="76">
        <v>0</v>
      </c>
      <c r="U204" s="76">
        <f t="shared" si="41"/>
        <v>0</v>
      </c>
      <c r="V204" s="76">
        <f t="shared" si="42"/>
        <v>1855175</v>
      </c>
      <c r="W204" s="75">
        <v>0</v>
      </c>
      <c r="X204" s="75">
        <f t="shared" si="43"/>
        <v>1855175</v>
      </c>
      <c r="Y204" s="76">
        <v>0</v>
      </c>
      <c r="Z204" s="75">
        <f t="shared" si="44"/>
        <v>1855175</v>
      </c>
    </row>
    <row r="205" spans="1:26" ht="12.75" hidden="1" outlineLevel="1">
      <c r="A205" s="75" t="s">
        <v>807</v>
      </c>
      <c r="C205" s="76" t="s">
        <v>808</v>
      </c>
      <c r="D205" s="76" t="s">
        <v>809</v>
      </c>
      <c r="E205" s="75">
        <v>0</v>
      </c>
      <c r="F205" s="75">
        <v>1251523.7</v>
      </c>
      <c r="G205" s="76">
        <f t="shared" si="38"/>
        <v>1251523.7</v>
      </c>
      <c r="H205" s="75">
        <v>0</v>
      </c>
      <c r="I205" s="75">
        <v>0</v>
      </c>
      <c r="J205" s="75">
        <v>0</v>
      </c>
      <c r="K205" s="75">
        <v>0</v>
      </c>
      <c r="L205" s="75">
        <f t="shared" si="39"/>
        <v>0</v>
      </c>
      <c r="M205" s="75">
        <v>0</v>
      </c>
      <c r="N205" s="75">
        <v>0</v>
      </c>
      <c r="O205" s="75">
        <v>0</v>
      </c>
      <c r="P205" s="75">
        <f t="shared" si="40"/>
        <v>0</v>
      </c>
      <c r="Q205" s="76">
        <v>0</v>
      </c>
      <c r="R205" s="76">
        <v>0</v>
      </c>
      <c r="S205" s="76">
        <v>0</v>
      </c>
      <c r="T205" s="76">
        <v>0</v>
      </c>
      <c r="U205" s="76">
        <f t="shared" si="41"/>
        <v>0</v>
      </c>
      <c r="V205" s="76">
        <f t="shared" si="42"/>
        <v>1251523.7</v>
      </c>
      <c r="W205" s="75">
        <v>0</v>
      </c>
      <c r="X205" s="75">
        <f t="shared" si="43"/>
        <v>1251523.7</v>
      </c>
      <c r="Y205" s="76">
        <v>0</v>
      </c>
      <c r="Z205" s="75">
        <f t="shared" si="44"/>
        <v>1251523.7</v>
      </c>
    </row>
    <row r="206" spans="1:26" ht="12.75" hidden="1" outlineLevel="1">
      <c r="A206" s="75" t="s">
        <v>810</v>
      </c>
      <c r="C206" s="76" t="s">
        <v>811</v>
      </c>
      <c r="D206" s="76" t="s">
        <v>812</v>
      </c>
      <c r="E206" s="75">
        <v>0</v>
      </c>
      <c r="F206" s="75">
        <v>470105.5</v>
      </c>
      <c r="G206" s="76">
        <f t="shared" si="38"/>
        <v>470105.5</v>
      </c>
      <c r="H206" s="75">
        <v>0</v>
      </c>
      <c r="I206" s="75">
        <v>0</v>
      </c>
      <c r="J206" s="75">
        <v>0</v>
      </c>
      <c r="K206" s="75">
        <v>0</v>
      </c>
      <c r="L206" s="75">
        <f t="shared" si="39"/>
        <v>0</v>
      </c>
      <c r="M206" s="75">
        <v>0</v>
      </c>
      <c r="N206" s="75">
        <v>0</v>
      </c>
      <c r="O206" s="75">
        <v>0</v>
      </c>
      <c r="P206" s="75">
        <f t="shared" si="40"/>
        <v>0</v>
      </c>
      <c r="Q206" s="76">
        <v>0</v>
      </c>
      <c r="R206" s="76">
        <v>0</v>
      </c>
      <c r="S206" s="76">
        <v>0</v>
      </c>
      <c r="T206" s="76">
        <v>0</v>
      </c>
      <c r="U206" s="76">
        <f t="shared" si="41"/>
        <v>0</v>
      </c>
      <c r="V206" s="76">
        <f t="shared" si="42"/>
        <v>470105.5</v>
      </c>
      <c r="W206" s="75">
        <v>0</v>
      </c>
      <c r="X206" s="75">
        <f t="shared" si="43"/>
        <v>470105.5</v>
      </c>
      <c r="Y206" s="76">
        <v>0</v>
      </c>
      <c r="Z206" s="75">
        <f t="shared" si="44"/>
        <v>470105.5</v>
      </c>
    </row>
    <row r="207" spans="1:26" ht="12.75" hidden="1" outlineLevel="1">
      <c r="A207" s="75" t="s">
        <v>813</v>
      </c>
      <c r="C207" s="76" t="s">
        <v>814</v>
      </c>
      <c r="D207" s="76" t="s">
        <v>815</v>
      </c>
      <c r="E207" s="75">
        <v>0</v>
      </c>
      <c r="F207" s="75">
        <v>68154.1</v>
      </c>
      <c r="G207" s="76">
        <f t="shared" si="38"/>
        <v>68154.1</v>
      </c>
      <c r="H207" s="75">
        <v>0</v>
      </c>
      <c r="I207" s="75">
        <v>0</v>
      </c>
      <c r="J207" s="75">
        <v>0</v>
      </c>
      <c r="K207" s="75">
        <v>0</v>
      </c>
      <c r="L207" s="75">
        <f t="shared" si="39"/>
        <v>0</v>
      </c>
      <c r="M207" s="75">
        <v>0</v>
      </c>
      <c r="N207" s="75">
        <v>0</v>
      </c>
      <c r="O207" s="75">
        <v>0</v>
      </c>
      <c r="P207" s="75">
        <f t="shared" si="40"/>
        <v>0</v>
      </c>
      <c r="Q207" s="76">
        <v>0</v>
      </c>
      <c r="R207" s="76">
        <v>0</v>
      </c>
      <c r="S207" s="76">
        <v>0</v>
      </c>
      <c r="T207" s="76">
        <v>0</v>
      </c>
      <c r="U207" s="76">
        <f t="shared" si="41"/>
        <v>0</v>
      </c>
      <c r="V207" s="76">
        <f t="shared" si="42"/>
        <v>68154.1</v>
      </c>
      <c r="W207" s="75">
        <v>0</v>
      </c>
      <c r="X207" s="75">
        <f t="shared" si="43"/>
        <v>68154.1</v>
      </c>
      <c r="Y207" s="76">
        <v>0</v>
      </c>
      <c r="Z207" s="75">
        <f t="shared" si="44"/>
        <v>68154.1</v>
      </c>
    </row>
    <row r="208" spans="1:26" ht="12.75" hidden="1" outlineLevel="1">
      <c r="A208" s="75" t="s">
        <v>816</v>
      </c>
      <c r="C208" s="76" t="s">
        <v>817</v>
      </c>
      <c r="D208" s="76" t="s">
        <v>818</v>
      </c>
      <c r="E208" s="75">
        <v>0</v>
      </c>
      <c r="F208" s="75">
        <v>94079.33</v>
      </c>
      <c r="G208" s="76">
        <f t="shared" si="38"/>
        <v>94079.33</v>
      </c>
      <c r="H208" s="75">
        <v>0</v>
      </c>
      <c r="I208" s="75">
        <v>0</v>
      </c>
      <c r="J208" s="75">
        <v>0</v>
      </c>
      <c r="K208" s="75">
        <v>0</v>
      </c>
      <c r="L208" s="75">
        <f t="shared" si="39"/>
        <v>0</v>
      </c>
      <c r="M208" s="75">
        <v>0</v>
      </c>
      <c r="N208" s="75">
        <v>0</v>
      </c>
      <c r="O208" s="75">
        <v>0</v>
      </c>
      <c r="P208" s="75">
        <f t="shared" si="40"/>
        <v>0</v>
      </c>
      <c r="Q208" s="76">
        <v>0</v>
      </c>
      <c r="R208" s="76">
        <v>0</v>
      </c>
      <c r="S208" s="76">
        <v>0</v>
      </c>
      <c r="T208" s="76">
        <v>0</v>
      </c>
      <c r="U208" s="76">
        <f t="shared" si="41"/>
        <v>0</v>
      </c>
      <c r="V208" s="76">
        <f t="shared" si="42"/>
        <v>94079.33</v>
      </c>
      <c r="W208" s="75">
        <v>0</v>
      </c>
      <c r="X208" s="75">
        <f t="shared" si="43"/>
        <v>94079.33</v>
      </c>
      <c r="Y208" s="76">
        <v>0</v>
      </c>
      <c r="Z208" s="75">
        <f t="shared" si="44"/>
        <v>94079.33</v>
      </c>
    </row>
    <row r="209" spans="1:26" ht="12.75" hidden="1" outlineLevel="1">
      <c r="A209" s="75" t="s">
        <v>819</v>
      </c>
      <c r="C209" s="76" t="s">
        <v>820</v>
      </c>
      <c r="D209" s="76" t="s">
        <v>821</v>
      </c>
      <c r="E209" s="75">
        <v>0</v>
      </c>
      <c r="F209" s="75">
        <v>530669.53</v>
      </c>
      <c r="G209" s="76">
        <f t="shared" si="38"/>
        <v>530669.53</v>
      </c>
      <c r="H209" s="75">
        <v>0</v>
      </c>
      <c r="I209" s="75">
        <v>0</v>
      </c>
      <c r="J209" s="75">
        <v>0</v>
      </c>
      <c r="K209" s="75">
        <v>0</v>
      </c>
      <c r="L209" s="75">
        <f t="shared" si="39"/>
        <v>0</v>
      </c>
      <c r="M209" s="75">
        <v>0</v>
      </c>
      <c r="N209" s="75">
        <v>0</v>
      </c>
      <c r="O209" s="75">
        <v>0</v>
      </c>
      <c r="P209" s="75">
        <f t="shared" si="40"/>
        <v>0</v>
      </c>
      <c r="Q209" s="76">
        <v>0</v>
      </c>
      <c r="R209" s="76">
        <v>0</v>
      </c>
      <c r="S209" s="76">
        <v>0</v>
      </c>
      <c r="T209" s="76">
        <v>0</v>
      </c>
      <c r="U209" s="76">
        <f t="shared" si="41"/>
        <v>0</v>
      </c>
      <c r="V209" s="76">
        <f t="shared" si="42"/>
        <v>530669.53</v>
      </c>
      <c r="W209" s="75">
        <v>0</v>
      </c>
      <c r="X209" s="75">
        <f t="shared" si="43"/>
        <v>530669.53</v>
      </c>
      <c r="Y209" s="76">
        <v>0</v>
      </c>
      <c r="Z209" s="75">
        <f t="shared" si="44"/>
        <v>530669.53</v>
      </c>
    </row>
    <row r="210" spans="1:26" ht="12.75" hidden="1" outlineLevel="1">
      <c r="A210" s="75" t="s">
        <v>822</v>
      </c>
      <c r="C210" s="76" t="s">
        <v>823</v>
      </c>
      <c r="D210" s="76" t="s">
        <v>824</v>
      </c>
      <c r="E210" s="75">
        <v>0</v>
      </c>
      <c r="F210" s="75">
        <v>360298.66</v>
      </c>
      <c r="G210" s="76">
        <f t="shared" si="38"/>
        <v>360298.66</v>
      </c>
      <c r="H210" s="75">
        <v>0</v>
      </c>
      <c r="I210" s="75">
        <v>0</v>
      </c>
      <c r="J210" s="75">
        <v>0</v>
      </c>
      <c r="K210" s="75">
        <v>0</v>
      </c>
      <c r="L210" s="75">
        <f t="shared" si="39"/>
        <v>0</v>
      </c>
      <c r="M210" s="75">
        <v>0</v>
      </c>
      <c r="N210" s="75">
        <v>0</v>
      </c>
      <c r="O210" s="75">
        <v>0</v>
      </c>
      <c r="P210" s="75">
        <f t="shared" si="40"/>
        <v>0</v>
      </c>
      <c r="Q210" s="76">
        <v>0</v>
      </c>
      <c r="R210" s="76">
        <v>0</v>
      </c>
      <c r="S210" s="76">
        <v>0</v>
      </c>
      <c r="T210" s="76">
        <v>0</v>
      </c>
      <c r="U210" s="76">
        <f t="shared" si="41"/>
        <v>0</v>
      </c>
      <c r="V210" s="76">
        <f t="shared" si="42"/>
        <v>360298.66</v>
      </c>
      <c r="W210" s="75">
        <v>0</v>
      </c>
      <c r="X210" s="75">
        <f t="shared" si="43"/>
        <v>360298.66</v>
      </c>
      <c r="Y210" s="76">
        <v>0</v>
      </c>
      <c r="Z210" s="75">
        <f t="shared" si="44"/>
        <v>360298.66</v>
      </c>
    </row>
    <row r="211" spans="1:26" ht="12.75" hidden="1" outlineLevel="1">
      <c r="A211" s="75" t="s">
        <v>825</v>
      </c>
      <c r="C211" s="76" t="s">
        <v>826</v>
      </c>
      <c r="D211" s="76" t="s">
        <v>827</v>
      </c>
      <c r="E211" s="75">
        <v>0</v>
      </c>
      <c r="F211" s="75">
        <v>1287942.31</v>
      </c>
      <c r="G211" s="76">
        <f t="shared" si="38"/>
        <v>1287942.31</v>
      </c>
      <c r="H211" s="75">
        <v>0</v>
      </c>
      <c r="I211" s="75">
        <v>0</v>
      </c>
      <c r="J211" s="75">
        <v>0</v>
      </c>
      <c r="K211" s="75">
        <v>0</v>
      </c>
      <c r="L211" s="75">
        <f t="shared" si="39"/>
        <v>0</v>
      </c>
      <c r="M211" s="75">
        <v>0</v>
      </c>
      <c r="N211" s="75">
        <v>0</v>
      </c>
      <c r="O211" s="75">
        <v>0</v>
      </c>
      <c r="P211" s="75">
        <f t="shared" si="40"/>
        <v>0</v>
      </c>
      <c r="Q211" s="76">
        <v>0</v>
      </c>
      <c r="R211" s="76">
        <v>0</v>
      </c>
      <c r="S211" s="76">
        <v>0</v>
      </c>
      <c r="T211" s="76">
        <v>0</v>
      </c>
      <c r="U211" s="76">
        <f t="shared" si="41"/>
        <v>0</v>
      </c>
      <c r="V211" s="76">
        <f t="shared" si="42"/>
        <v>1287942.31</v>
      </c>
      <c r="W211" s="75">
        <v>0</v>
      </c>
      <c r="X211" s="75">
        <f t="shared" si="43"/>
        <v>1287942.31</v>
      </c>
      <c r="Y211" s="76">
        <v>0</v>
      </c>
      <c r="Z211" s="75">
        <f t="shared" si="44"/>
        <v>1287942.31</v>
      </c>
    </row>
    <row r="212" spans="1:26" ht="12.75" hidden="1" outlineLevel="1">
      <c r="A212" s="75" t="s">
        <v>828</v>
      </c>
      <c r="C212" s="76" t="s">
        <v>829</v>
      </c>
      <c r="D212" s="76" t="s">
        <v>830</v>
      </c>
      <c r="E212" s="75">
        <v>0</v>
      </c>
      <c r="F212" s="75">
        <v>750008.83</v>
      </c>
      <c r="G212" s="76">
        <f t="shared" si="38"/>
        <v>750008.83</v>
      </c>
      <c r="H212" s="75">
        <v>0</v>
      </c>
      <c r="I212" s="75">
        <v>0</v>
      </c>
      <c r="J212" s="75">
        <v>0</v>
      </c>
      <c r="K212" s="75">
        <v>0</v>
      </c>
      <c r="L212" s="75">
        <f t="shared" si="39"/>
        <v>0</v>
      </c>
      <c r="M212" s="75">
        <v>0</v>
      </c>
      <c r="N212" s="75">
        <v>0</v>
      </c>
      <c r="O212" s="75">
        <v>0</v>
      </c>
      <c r="P212" s="75">
        <f t="shared" si="40"/>
        <v>0</v>
      </c>
      <c r="Q212" s="76">
        <v>0</v>
      </c>
      <c r="R212" s="76">
        <v>0</v>
      </c>
      <c r="S212" s="76">
        <v>0</v>
      </c>
      <c r="T212" s="76">
        <v>0</v>
      </c>
      <c r="U212" s="76">
        <f t="shared" si="41"/>
        <v>0</v>
      </c>
      <c r="V212" s="76">
        <f t="shared" si="42"/>
        <v>750008.83</v>
      </c>
      <c r="W212" s="75">
        <v>0</v>
      </c>
      <c r="X212" s="75">
        <f t="shared" si="43"/>
        <v>750008.83</v>
      </c>
      <c r="Y212" s="76">
        <v>0</v>
      </c>
      <c r="Z212" s="75">
        <f t="shared" si="44"/>
        <v>750008.83</v>
      </c>
    </row>
    <row r="213" spans="1:26" ht="12.75" hidden="1" outlineLevel="1">
      <c r="A213" s="75" t="s">
        <v>831</v>
      </c>
      <c r="C213" s="76" t="s">
        <v>832</v>
      </c>
      <c r="D213" s="76" t="s">
        <v>833</v>
      </c>
      <c r="E213" s="75">
        <v>0</v>
      </c>
      <c r="F213" s="75">
        <v>4789805.87</v>
      </c>
      <c r="G213" s="76">
        <f t="shared" si="38"/>
        <v>4789805.87</v>
      </c>
      <c r="H213" s="75">
        <v>0</v>
      </c>
      <c r="I213" s="75">
        <v>0</v>
      </c>
      <c r="J213" s="75">
        <v>0</v>
      </c>
      <c r="K213" s="75">
        <v>0</v>
      </c>
      <c r="L213" s="75">
        <f t="shared" si="39"/>
        <v>0</v>
      </c>
      <c r="M213" s="75">
        <v>0</v>
      </c>
      <c r="N213" s="75">
        <v>0</v>
      </c>
      <c r="O213" s="75">
        <v>0</v>
      </c>
      <c r="P213" s="75">
        <f t="shared" si="40"/>
        <v>0</v>
      </c>
      <c r="Q213" s="76">
        <v>0</v>
      </c>
      <c r="R213" s="76">
        <v>0</v>
      </c>
      <c r="S213" s="76">
        <v>0</v>
      </c>
      <c r="T213" s="76">
        <v>0</v>
      </c>
      <c r="U213" s="76">
        <f t="shared" si="41"/>
        <v>0</v>
      </c>
      <c r="V213" s="76">
        <f t="shared" si="42"/>
        <v>4789805.87</v>
      </c>
      <c r="W213" s="75">
        <v>0</v>
      </c>
      <c r="X213" s="75">
        <f t="shared" si="43"/>
        <v>4789805.87</v>
      </c>
      <c r="Y213" s="76">
        <v>0</v>
      </c>
      <c r="Z213" s="75">
        <f t="shared" si="44"/>
        <v>4789805.87</v>
      </c>
    </row>
    <row r="214" spans="1:26" ht="12.75" hidden="1" outlineLevel="1">
      <c r="A214" s="75" t="s">
        <v>834</v>
      </c>
      <c r="C214" s="76" t="s">
        <v>835</v>
      </c>
      <c r="D214" s="76" t="s">
        <v>836</v>
      </c>
      <c r="E214" s="75">
        <v>0</v>
      </c>
      <c r="F214" s="75">
        <v>349409.79</v>
      </c>
      <c r="G214" s="76">
        <f t="shared" si="38"/>
        <v>349409.79</v>
      </c>
      <c r="H214" s="75">
        <v>0</v>
      </c>
      <c r="I214" s="75">
        <v>0</v>
      </c>
      <c r="J214" s="75">
        <v>0</v>
      </c>
      <c r="K214" s="75">
        <v>0</v>
      </c>
      <c r="L214" s="75">
        <f t="shared" si="39"/>
        <v>0</v>
      </c>
      <c r="M214" s="75">
        <v>0</v>
      </c>
      <c r="N214" s="75">
        <v>0</v>
      </c>
      <c r="O214" s="75">
        <v>0</v>
      </c>
      <c r="P214" s="75">
        <f t="shared" si="40"/>
        <v>0</v>
      </c>
      <c r="Q214" s="76">
        <v>0</v>
      </c>
      <c r="R214" s="76">
        <v>0</v>
      </c>
      <c r="S214" s="76">
        <v>0</v>
      </c>
      <c r="T214" s="76">
        <v>0</v>
      </c>
      <c r="U214" s="76">
        <f t="shared" si="41"/>
        <v>0</v>
      </c>
      <c r="V214" s="76">
        <f t="shared" si="42"/>
        <v>349409.79</v>
      </c>
      <c r="W214" s="75">
        <v>0</v>
      </c>
      <c r="X214" s="75">
        <f t="shared" si="43"/>
        <v>349409.79</v>
      </c>
      <c r="Y214" s="76">
        <v>0</v>
      </c>
      <c r="Z214" s="75">
        <f t="shared" si="44"/>
        <v>349409.79</v>
      </c>
    </row>
    <row r="215" spans="1:26" ht="12.75" hidden="1" outlineLevel="1">
      <c r="A215" s="75" t="s">
        <v>837</v>
      </c>
      <c r="C215" s="76" t="s">
        <v>838</v>
      </c>
      <c r="D215" s="76" t="s">
        <v>839</v>
      </c>
      <c r="E215" s="75">
        <v>0</v>
      </c>
      <c r="F215" s="75">
        <v>16584.88</v>
      </c>
      <c r="G215" s="76">
        <f t="shared" si="38"/>
        <v>16584.88</v>
      </c>
      <c r="H215" s="75">
        <v>0</v>
      </c>
      <c r="I215" s="75">
        <v>0</v>
      </c>
      <c r="J215" s="75">
        <v>0</v>
      </c>
      <c r="K215" s="75">
        <v>0</v>
      </c>
      <c r="L215" s="75">
        <f t="shared" si="39"/>
        <v>0</v>
      </c>
      <c r="M215" s="75">
        <v>0</v>
      </c>
      <c r="N215" s="75">
        <v>0</v>
      </c>
      <c r="O215" s="75">
        <v>0</v>
      </c>
      <c r="P215" s="75">
        <f t="shared" si="40"/>
        <v>0</v>
      </c>
      <c r="Q215" s="76">
        <v>0</v>
      </c>
      <c r="R215" s="76">
        <v>0</v>
      </c>
      <c r="S215" s="76">
        <v>0</v>
      </c>
      <c r="T215" s="76">
        <v>0</v>
      </c>
      <c r="U215" s="76">
        <f t="shared" si="41"/>
        <v>0</v>
      </c>
      <c r="V215" s="76">
        <f t="shared" si="42"/>
        <v>16584.88</v>
      </c>
      <c r="W215" s="75">
        <v>0</v>
      </c>
      <c r="X215" s="75">
        <f t="shared" si="43"/>
        <v>16584.88</v>
      </c>
      <c r="Y215" s="76">
        <v>0</v>
      </c>
      <c r="Z215" s="75">
        <f t="shared" si="44"/>
        <v>16584.88</v>
      </c>
    </row>
    <row r="216" spans="1:26" ht="12.75" hidden="1" outlineLevel="1">
      <c r="A216" s="75" t="s">
        <v>840</v>
      </c>
      <c r="C216" s="76" t="s">
        <v>841</v>
      </c>
      <c r="D216" s="76" t="s">
        <v>842</v>
      </c>
      <c r="E216" s="75">
        <v>0</v>
      </c>
      <c r="F216" s="75">
        <v>744859.11</v>
      </c>
      <c r="G216" s="76">
        <f t="shared" si="38"/>
        <v>744859.11</v>
      </c>
      <c r="H216" s="75">
        <v>0</v>
      </c>
      <c r="I216" s="75">
        <v>0</v>
      </c>
      <c r="J216" s="75">
        <v>0</v>
      </c>
      <c r="K216" s="75">
        <v>0</v>
      </c>
      <c r="L216" s="75">
        <f t="shared" si="39"/>
        <v>0</v>
      </c>
      <c r="M216" s="75">
        <v>0</v>
      </c>
      <c r="N216" s="75">
        <v>0</v>
      </c>
      <c r="O216" s="75">
        <v>0</v>
      </c>
      <c r="P216" s="75">
        <f t="shared" si="40"/>
        <v>0</v>
      </c>
      <c r="Q216" s="76">
        <v>0</v>
      </c>
      <c r="R216" s="76">
        <v>0</v>
      </c>
      <c r="S216" s="76">
        <v>0</v>
      </c>
      <c r="T216" s="76">
        <v>0</v>
      </c>
      <c r="U216" s="76">
        <f t="shared" si="41"/>
        <v>0</v>
      </c>
      <c r="V216" s="76">
        <f t="shared" si="42"/>
        <v>744859.11</v>
      </c>
      <c r="W216" s="75">
        <v>0</v>
      </c>
      <c r="X216" s="75">
        <f t="shared" si="43"/>
        <v>744859.11</v>
      </c>
      <c r="Y216" s="76">
        <v>0</v>
      </c>
      <c r="Z216" s="75">
        <f t="shared" si="44"/>
        <v>744859.11</v>
      </c>
    </row>
    <row r="217" spans="1:26" ht="12.75" hidden="1" outlineLevel="1">
      <c r="A217" s="75" t="s">
        <v>843</v>
      </c>
      <c r="C217" s="76" t="s">
        <v>844</v>
      </c>
      <c r="D217" s="76" t="s">
        <v>845</v>
      </c>
      <c r="E217" s="75">
        <v>0</v>
      </c>
      <c r="F217" s="75">
        <v>1929021.38</v>
      </c>
      <c r="G217" s="76">
        <f t="shared" si="38"/>
        <v>1929021.38</v>
      </c>
      <c r="H217" s="75">
        <v>0</v>
      </c>
      <c r="I217" s="75">
        <v>0</v>
      </c>
      <c r="J217" s="75">
        <v>0</v>
      </c>
      <c r="K217" s="75">
        <v>0</v>
      </c>
      <c r="L217" s="75">
        <f t="shared" si="39"/>
        <v>0</v>
      </c>
      <c r="M217" s="75">
        <v>0</v>
      </c>
      <c r="N217" s="75">
        <v>0</v>
      </c>
      <c r="O217" s="75">
        <v>0</v>
      </c>
      <c r="P217" s="75">
        <f t="shared" si="40"/>
        <v>0</v>
      </c>
      <c r="Q217" s="76">
        <v>0</v>
      </c>
      <c r="R217" s="76">
        <v>0</v>
      </c>
      <c r="S217" s="76">
        <v>0</v>
      </c>
      <c r="T217" s="76">
        <v>0</v>
      </c>
      <c r="U217" s="76">
        <f t="shared" si="41"/>
        <v>0</v>
      </c>
      <c r="V217" s="76">
        <f t="shared" si="42"/>
        <v>1929021.38</v>
      </c>
      <c r="W217" s="75">
        <v>0</v>
      </c>
      <c r="X217" s="75">
        <f t="shared" si="43"/>
        <v>1929021.38</v>
      </c>
      <c r="Y217" s="76">
        <v>0</v>
      </c>
      <c r="Z217" s="75">
        <f t="shared" si="44"/>
        <v>1929021.38</v>
      </c>
    </row>
    <row r="218" spans="1:26" ht="12.75" hidden="1" outlineLevel="1">
      <c r="A218" s="75" t="s">
        <v>846</v>
      </c>
      <c r="C218" s="76" t="s">
        <v>847</v>
      </c>
      <c r="D218" s="76" t="s">
        <v>848</v>
      </c>
      <c r="E218" s="75">
        <v>0</v>
      </c>
      <c r="F218" s="75">
        <v>79696.98</v>
      </c>
      <c r="G218" s="76">
        <f t="shared" si="38"/>
        <v>79696.98</v>
      </c>
      <c r="H218" s="75">
        <v>0</v>
      </c>
      <c r="I218" s="75">
        <v>0</v>
      </c>
      <c r="J218" s="75">
        <v>0</v>
      </c>
      <c r="K218" s="75">
        <v>0</v>
      </c>
      <c r="L218" s="75">
        <f t="shared" si="39"/>
        <v>0</v>
      </c>
      <c r="M218" s="75">
        <v>0</v>
      </c>
      <c r="N218" s="75">
        <v>0</v>
      </c>
      <c r="O218" s="75">
        <v>0</v>
      </c>
      <c r="P218" s="75">
        <f t="shared" si="40"/>
        <v>0</v>
      </c>
      <c r="Q218" s="76">
        <v>0</v>
      </c>
      <c r="R218" s="76">
        <v>0</v>
      </c>
      <c r="S218" s="76">
        <v>0</v>
      </c>
      <c r="T218" s="76">
        <v>0</v>
      </c>
      <c r="U218" s="76">
        <f t="shared" si="41"/>
        <v>0</v>
      </c>
      <c r="V218" s="76">
        <f t="shared" si="42"/>
        <v>79696.98</v>
      </c>
      <c r="W218" s="75">
        <v>0</v>
      </c>
      <c r="X218" s="75">
        <f t="shared" si="43"/>
        <v>79696.98</v>
      </c>
      <c r="Y218" s="76">
        <v>0</v>
      </c>
      <c r="Z218" s="75">
        <f t="shared" si="44"/>
        <v>79696.98</v>
      </c>
    </row>
    <row r="219" spans="1:26" ht="12.75" hidden="1" outlineLevel="1">
      <c r="A219" s="75" t="s">
        <v>849</v>
      </c>
      <c r="C219" s="76" t="s">
        <v>850</v>
      </c>
      <c r="D219" s="76" t="s">
        <v>851</v>
      </c>
      <c r="E219" s="75">
        <v>0</v>
      </c>
      <c r="F219" s="75">
        <v>-549077.24</v>
      </c>
      <c r="G219" s="76">
        <f t="shared" si="38"/>
        <v>-549077.24</v>
      </c>
      <c r="H219" s="75">
        <v>0</v>
      </c>
      <c r="I219" s="75">
        <v>0</v>
      </c>
      <c r="J219" s="75">
        <v>0</v>
      </c>
      <c r="K219" s="75">
        <v>0</v>
      </c>
      <c r="L219" s="75">
        <f t="shared" si="39"/>
        <v>0</v>
      </c>
      <c r="M219" s="75">
        <v>0</v>
      </c>
      <c r="N219" s="75">
        <v>0</v>
      </c>
      <c r="O219" s="75">
        <v>0</v>
      </c>
      <c r="P219" s="75">
        <f t="shared" si="40"/>
        <v>0</v>
      </c>
      <c r="Q219" s="76">
        <v>0</v>
      </c>
      <c r="R219" s="76">
        <v>0</v>
      </c>
      <c r="S219" s="76">
        <v>0</v>
      </c>
      <c r="T219" s="76">
        <v>0</v>
      </c>
      <c r="U219" s="76">
        <f t="shared" si="41"/>
        <v>0</v>
      </c>
      <c r="V219" s="76">
        <f t="shared" si="42"/>
        <v>-549077.24</v>
      </c>
      <c r="W219" s="75">
        <v>0</v>
      </c>
      <c r="X219" s="75">
        <f t="shared" si="43"/>
        <v>-549077.24</v>
      </c>
      <c r="Y219" s="76">
        <v>0</v>
      </c>
      <c r="Z219" s="75">
        <f t="shared" si="44"/>
        <v>-549077.24</v>
      </c>
    </row>
    <row r="220" spans="1:26" ht="12.75" hidden="1" outlineLevel="1">
      <c r="A220" s="75" t="s">
        <v>852</v>
      </c>
      <c r="C220" s="76" t="s">
        <v>853</v>
      </c>
      <c r="D220" s="76" t="s">
        <v>854</v>
      </c>
      <c r="E220" s="75">
        <v>0</v>
      </c>
      <c r="F220" s="75">
        <v>-1638.5</v>
      </c>
      <c r="G220" s="76">
        <f t="shared" si="38"/>
        <v>-1638.5</v>
      </c>
      <c r="H220" s="75">
        <v>1581.5</v>
      </c>
      <c r="I220" s="75">
        <v>0</v>
      </c>
      <c r="J220" s="75">
        <v>0</v>
      </c>
      <c r="K220" s="75">
        <v>0</v>
      </c>
      <c r="L220" s="75">
        <f t="shared" si="39"/>
        <v>0</v>
      </c>
      <c r="M220" s="75">
        <v>0</v>
      </c>
      <c r="N220" s="75">
        <v>0</v>
      </c>
      <c r="O220" s="75">
        <v>0</v>
      </c>
      <c r="P220" s="75">
        <f t="shared" si="40"/>
        <v>0</v>
      </c>
      <c r="Q220" s="76">
        <v>0</v>
      </c>
      <c r="R220" s="76">
        <v>0</v>
      </c>
      <c r="S220" s="76">
        <v>0</v>
      </c>
      <c r="T220" s="76">
        <v>0</v>
      </c>
      <c r="U220" s="76">
        <f t="shared" si="41"/>
        <v>0</v>
      </c>
      <c r="V220" s="76">
        <f t="shared" si="42"/>
        <v>-57</v>
      </c>
      <c r="W220" s="75">
        <v>0</v>
      </c>
      <c r="X220" s="75">
        <f t="shared" si="43"/>
        <v>-57</v>
      </c>
      <c r="Y220" s="76">
        <v>0</v>
      </c>
      <c r="Z220" s="75">
        <f t="shared" si="44"/>
        <v>-57</v>
      </c>
    </row>
    <row r="221" spans="1:26" ht="12.75" hidden="1" outlineLevel="1">
      <c r="A221" s="75" t="s">
        <v>855</v>
      </c>
      <c r="C221" s="76" t="s">
        <v>856</v>
      </c>
      <c r="D221" s="76" t="s">
        <v>857</v>
      </c>
      <c r="E221" s="75">
        <v>0</v>
      </c>
      <c r="F221" s="75">
        <v>8115475.56</v>
      </c>
      <c r="G221" s="76">
        <f t="shared" si="38"/>
        <v>8115475.56</v>
      </c>
      <c r="H221" s="75">
        <v>4345219.94</v>
      </c>
      <c r="I221" s="75">
        <v>0</v>
      </c>
      <c r="J221" s="75">
        <v>0</v>
      </c>
      <c r="K221" s="75">
        <v>0</v>
      </c>
      <c r="L221" s="75">
        <f t="shared" si="39"/>
        <v>0</v>
      </c>
      <c r="M221" s="75">
        <v>0</v>
      </c>
      <c r="N221" s="75">
        <v>256.79</v>
      </c>
      <c r="O221" s="75">
        <v>0</v>
      </c>
      <c r="P221" s="75">
        <f t="shared" si="40"/>
        <v>256.79</v>
      </c>
      <c r="Q221" s="76">
        <v>10802.54</v>
      </c>
      <c r="R221" s="76">
        <v>0</v>
      </c>
      <c r="S221" s="76">
        <v>0</v>
      </c>
      <c r="T221" s="76">
        <v>0</v>
      </c>
      <c r="U221" s="76">
        <f t="shared" si="41"/>
        <v>10802.54</v>
      </c>
      <c r="V221" s="76">
        <f t="shared" si="42"/>
        <v>12471754.829999998</v>
      </c>
      <c r="W221" s="75">
        <v>7529.01</v>
      </c>
      <c r="X221" s="75">
        <f t="shared" si="43"/>
        <v>12479283.839999998</v>
      </c>
      <c r="Y221" s="76">
        <v>166618.67</v>
      </c>
      <c r="Z221" s="75">
        <f t="shared" si="44"/>
        <v>12645902.509999998</v>
      </c>
    </row>
    <row r="222" spans="1:26" ht="12.75" hidden="1" outlineLevel="1">
      <c r="A222" s="75" t="s">
        <v>858</v>
      </c>
      <c r="C222" s="76" t="s">
        <v>859</v>
      </c>
      <c r="D222" s="76" t="s">
        <v>860</v>
      </c>
      <c r="E222" s="75">
        <v>0</v>
      </c>
      <c r="F222" s="75">
        <v>2465362.78</v>
      </c>
      <c r="G222" s="76">
        <f t="shared" si="38"/>
        <v>2465362.78</v>
      </c>
      <c r="H222" s="75">
        <v>1637046.22</v>
      </c>
      <c r="I222" s="75">
        <v>0</v>
      </c>
      <c r="J222" s="75">
        <v>0</v>
      </c>
      <c r="K222" s="75">
        <v>0</v>
      </c>
      <c r="L222" s="75">
        <f t="shared" si="39"/>
        <v>0</v>
      </c>
      <c r="M222" s="75">
        <v>0</v>
      </c>
      <c r="N222" s="75">
        <v>282.09</v>
      </c>
      <c r="O222" s="75">
        <v>0</v>
      </c>
      <c r="P222" s="75">
        <f t="shared" si="40"/>
        <v>282.09</v>
      </c>
      <c r="Q222" s="76">
        <v>0</v>
      </c>
      <c r="R222" s="76">
        <v>0</v>
      </c>
      <c r="S222" s="76">
        <v>0</v>
      </c>
      <c r="T222" s="76">
        <v>0</v>
      </c>
      <c r="U222" s="76">
        <f t="shared" si="41"/>
        <v>0</v>
      </c>
      <c r="V222" s="76">
        <f t="shared" si="42"/>
        <v>4102691.09</v>
      </c>
      <c r="W222" s="75">
        <v>1532.53</v>
      </c>
      <c r="X222" s="75">
        <f t="shared" si="43"/>
        <v>4104223.6199999996</v>
      </c>
      <c r="Y222" s="76">
        <v>34063.19</v>
      </c>
      <c r="Z222" s="75">
        <f t="shared" si="44"/>
        <v>4138286.8099999996</v>
      </c>
    </row>
    <row r="223" spans="1:26" ht="12.75" hidden="1" outlineLevel="1">
      <c r="A223" s="75" t="s">
        <v>861</v>
      </c>
      <c r="C223" s="76" t="s">
        <v>862</v>
      </c>
      <c r="D223" s="76" t="s">
        <v>863</v>
      </c>
      <c r="E223" s="75">
        <v>0</v>
      </c>
      <c r="F223" s="75">
        <v>5527381.51</v>
      </c>
      <c r="G223" s="76">
        <f t="shared" si="38"/>
        <v>5527381.51</v>
      </c>
      <c r="H223" s="75">
        <v>3475643.67</v>
      </c>
      <c r="I223" s="75">
        <v>0</v>
      </c>
      <c r="J223" s="75">
        <v>0</v>
      </c>
      <c r="K223" s="75">
        <v>0</v>
      </c>
      <c r="L223" s="75">
        <f t="shared" si="39"/>
        <v>0</v>
      </c>
      <c r="M223" s="75">
        <v>0</v>
      </c>
      <c r="N223" s="75">
        <v>0</v>
      </c>
      <c r="O223" s="75">
        <v>0</v>
      </c>
      <c r="P223" s="75">
        <f t="shared" si="40"/>
        <v>0</v>
      </c>
      <c r="Q223" s="76">
        <v>0</v>
      </c>
      <c r="R223" s="76">
        <v>358.7</v>
      </c>
      <c r="S223" s="76">
        <v>0</v>
      </c>
      <c r="T223" s="76">
        <v>0</v>
      </c>
      <c r="U223" s="76">
        <f t="shared" si="41"/>
        <v>358.7</v>
      </c>
      <c r="V223" s="76">
        <f t="shared" si="42"/>
        <v>9003383.879999999</v>
      </c>
      <c r="W223" s="75">
        <v>1911.74</v>
      </c>
      <c r="X223" s="75">
        <f t="shared" si="43"/>
        <v>9005295.62</v>
      </c>
      <c r="Y223" s="76">
        <v>74441.62</v>
      </c>
      <c r="Z223" s="75">
        <f t="shared" si="44"/>
        <v>9079737.239999998</v>
      </c>
    </row>
    <row r="224" spans="1:26" ht="12.75" hidden="1" outlineLevel="1">
      <c r="A224" s="75" t="s">
        <v>864</v>
      </c>
      <c r="C224" s="76" t="s">
        <v>865</v>
      </c>
      <c r="D224" s="76" t="s">
        <v>866</v>
      </c>
      <c r="E224" s="75">
        <v>0</v>
      </c>
      <c r="F224" s="75">
        <v>3008859.71</v>
      </c>
      <c r="G224" s="76">
        <f t="shared" si="38"/>
        <v>3008859.71</v>
      </c>
      <c r="H224" s="75">
        <v>2288140.01</v>
      </c>
      <c r="I224" s="75">
        <v>0</v>
      </c>
      <c r="J224" s="75">
        <v>0</v>
      </c>
      <c r="K224" s="75">
        <v>0</v>
      </c>
      <c r="L224" s="75">
        <f t="shared" si="39"/>
        <v>0</v>
      </c>
      <c r="M224" s="75">
        <v>0</v>
      </c>
      <c r="N224" s="75">
        <v>0</v>
      </c>
      <c r="O224" s="75">
        <v>0</v>
      </c>
      <c r="P224" s="75">
        <f t="shared" si="40"/>
        <v>0</v>
      </c>
      <c r="Q224" s="76">
        <v>0</v>
      </c>
      <c r="R224" s="76">
        <v>0</v>
      </c>
      <c r="S224" s="76">
        <v>0</v>
      </c>
      <c r="T224" s="76">
        <v>0</v>
      </c>
      <c r="U224" s="76">
        <f t="shared" si="41"/>
        <v>0</v>
      </c>
      <c r="V224" s="76">
        <f t="shared" si="42"/>
        <v>5296999.72</v>
      </c>
      <c r="W224" s="75">
        <v>0</v>
      </c>
      <c r="X224" s="75">
        <f t="shared" si="43"/>
        <v>5296999.72</v>
      </c>
      <c r="Y224" s="76">
        <v>261150.3</v>
      </c>
      <c r="Z224" s="75">
        <f t="shared" si="44"/>
        <v>5558150.02</v>
      </c>
    </row>
    <row r="225" spans="1:26" ht="12.75" hidden="1" outlineLevel="1">
      <c r="A225" s="75" t="s">
        <v>867</v>
      </c>
      <c r="C225" s="76" t="s">
        <v>868</v>
      </c>
      <c r="D225" s="76" t="s">
        <v>869</v>
      </c>
      <c r="E225" s="75">
        <v>0</v>
      </c>
      <c r="F225" s="75">
        <v>731858.68</v>
      </c>
      <c r="G225" s="76">
        <f t="shared" si="38"/>
        <v>731858.68</v>
      </c>
      <c r="H225" s="75">
        <v>47617.24</v>
      </c>
      <c r="I225" s="75">
        <v>0</v>
      </c>
      <c r="J225" s="75">
        <v>0</v>
      </c>
      <c r="K225" s="75">
        <v>0</v>
      </c>
      <c r="L225" s="75">
        <f t="shared" si="39"/>
        <v>0</v>
      </c>
      <c r="M225" s="75">
        <v>0</v>
      </c>
      <c r="N225" s="75">
        <v>0</v>
      </c>
      <c r="O225" s="75">
        <v>0</v>
      </c>
      <c r="P225" s="75">
        <f t="shared" si="40"/>
        <v>0</v>
      </c>
      <c r="Q225" s="76">
        <v>0</v>
      </c>
      <c r="R225" s="76">
        <v>0</v>
      </c>
      <c r="S225" s="76">
        <v>0</v>
      </c>
      <c r="T225" s="76">
        <v>0</v>
      </c>
      <c r="U225" s="76">
        <f t="shared" si="41"/>
        <v>0</v>
      </c>
      <c r="V225" s="76">
        <f t="shared" si="42"/>
        <v>779475.92</v>
      </c>
      <c r="W225" s="75">
        <v>0</v>
      </c>
      <c r="X225" s="75">
        <f t="shared" si="43"/>
        <v>779475.92</v>
      </c>
      <c r="Y225" s="76">
        <v>2802.17</v>
      </c>
      <c r="Z225" s="75">
        <f t="shared" si="44"/>
        <v>782278.0900000001</v>
      </c>
    </row>
    <row r="226" spans="1:26" ht="12.75" hidden="1" outlineLevel="1">
      <c r="A226" s="75" t="s">
        <v>870</v>
      </c>
      <c r="C226" s="76" t="s">
        <v>871</v>
      </c>
      <c r="D226" s="76" t="s">
        <v>872</v>
      </c>
      <c r="E226" s="75">
        <v>0</v>
      </c>
      <c r="F226" s="75">
        <v>1205510.28</v>
      </c>
      <c r="G226" s="76">
        <f t="shared" si="38"/>
        <v>1205510.28</v>
      </c>
      <c r="H226" s="75">
        <v>18442.21</v>
      </c>
      <c r="I226" s="75">
        <v>0</v>
      </c>
      <c r="J226" s="75">
        <v>0</v>
      </c>
      <c r="K226" s="75">
        <v>0</v>
      </c>
      <c r="L226" s="75">
        <f t="shared" si="39"/>
        <v>0</v>
      </c>
      <c r="M226" s="75">
        <v>0</v>
      </c>
      <c r="N226" s="75">
        <v>0</v>
      </c>
      <c r="O226" s="75">
        <v>0</v>
      </c>
      <c r="P226" s="75">
        <f t="shared" si="40"/>
        <v>0</v>
      </c>
      <c r="Q226" s="76">
        <v>0</v>
      </c>
      <c r="R226" s="76">
        <v>0</v>
      </c>
      <c r="S226" s="76">
        <v>0</v>
      </c>
      <c r="T226" s="76">
        <v>0</v>
      </c>
      <c r="U226" s="76">
        <f t="shared" si="41"/>
        <v>0</v>
      </c>
      <c r="V226" s="76">
        <f t="shared" si="42"/>
        <v>1223952.49</v>
      </c>
      <c r="W226" s="75">
        <v>0</v>
      </c>
      <c r="X226" s="75">
        <f t="shared" si="43"/>
        <v>1223952.49</v>
      </c>
      <c r="Y226" s="76">
        <v>3321.43</v>
      </c>
      <c r="Z226" s="75">
        <f t="shared" si="44"/>
        <v>1227273.92</v>
      </c>
    </row>
    <row r="227" spans="1:26" ht="12.75" hidden="1" outlineLevel="1">
      <c r="A227" s="75" t="s">
        <v>873</v>
      </c>
      <c r="C227" s="76" t="s">
        <v>874</v>
      </c>
      <c r="D227" s="76" t="s">
        <v>875</v>
      </c>
      <c r="E227" s="75">
        <v>0</v>
      </c>
      <c r="F227" s="75">
        <v>4054.89</v>
      </c>
      <c r="G227" s="76">
        <f t="shared" si="38"/>
        <v>4054.89</v>
      </c>
      <c r="H227" s="75">
        <v>12433.55</v>
      </c>
      <c r="I227" s="75">
        <v>0</v>
      </c>
      <c r="J227" s="75">
        <v>0</v>
      </c>
      <c r="K227" s="75">
        <v>0</v>
      </c>
      <c r="L227" s="75">
        <f t="shared" si="39"/>
        <v>0</v>
      </c>
      <c r="M227" s="75">
        <v>0</v>
      </c>
      <c r="N227" s="75">
        <v>0</v>
      </c>
      <c r="O227" s="75">
        <v>0</v>
      </c>
      <c r="P227" s="75">
        <f t="shared" si="40"/>
        <v>0</v>
      </c>
      <c r="Q227" s="76">
        <v>0</v>
      </c>
      <c r="R227" s="76">
        <v>0</v>
      </c>
      <c r="S227" s="76">
        <v>0</v>
      </c>
      <c r="T227" s="76">
        <v>0</v>
      </c>
      <c r="U227" s="76">
        <f t="shared" si="41"/>
        <v>0</v>
      </c>
      <c r="V227" s="76">
        <f t="shared" si="42"/>
        <v>16488.44</v>
      </c>
      <c r="W227" s="75">
        <v>0</v>
      </c>
      <c r="X227" s="75">
        <f t="shared" si="43"/>
        <v>16488.44</v>
      </c>
      <c r="Y227" s="76">
        <v>0</v>
      </c>
      <c r="Z227" s="75">
        <f t="shared" si="44"/>
        <v>16488.44</v>
      </c>
    </row>
    <row r="228" spans="1:26" ht="12.75" hidden="1" outlineLevel="1">
      <c r="A228" s="75" t="s">
        <v>876</v>
      </c>
      <c r="C228" s="76" t="s">
        <v>877</v>
      </c>
      <c r="D228" s="76" t="s">
        <v>878</v>
      </c>
      <c r="E228" s="75">
        <v>0</v>
      </c>
      <c r="F228" s="75">
        <v>2392798.44</v>
      </c>
      <c r="G228" s="76">
        <f t="shared" si="38"/>
        <v>2392798.44</v>
      </c>
      <c r="H228" s="75">
        <v>61840.79</v>
      </c>
      <c r="I228" s="75">
        <v>0</v>
      </c>
      <c r="J228" s="75">
        <v>0</v>
      </c>
      <c r="K228" s="75">
        <v>0</v>
      </c>
      <c r="L228" s="75">
        <f t="shared" si="39"/>
        <v>0</v>
      </c>
      <c r="M228" s="75">
        <v>0</v>
      </c>
      <c r="N228" s="75">
        <v>0</v>
      </c>
      <c r="O228" s="75">
        <v>0</v>
      </c>
      <c r="P228" s="75">
        <f t="shared" si="40"/>
        <v>0</v>
      </c>
      <c r="Q228" s="76">
        <v>0</v>
      </c>
      <c r="R228" s="76">
        <v>0</v>
      </c>
      <c r="S228" s="76">
        <v>0</v>
      </c>
      <c r="T228" s="76">
        <v>0</v>
      </c>
      <c r="U228" s="76">
        <f t="shared" si="41"/>
        <v>0</v>
      </c>
      <c r="V228" s="76">
        <f t="shared" si="42"/>
        <v>2454639.23</v>
      </c>
      <c r="W228" s="75">
        <v>0</v>
      </c>
      <c r="X228" s="75">
        <f t="shared" si="43"/>
        <v>2454639.23</v>
      </c>
      <c r="Y228" s="76">
        <v>819.46</v>
      </c>
      <c r="Z228" s="75">
        <f t="shared" si="44"/>
        <v>2455458.69</v>
      </c>
    </row>
    <row r="229" spans="1:26" ht="12.75" hidden="1" outlineLevel="1">
      <c r="A229" s="75" t="s">
        <v>879</v>
      </c>
      <c r="C229" s="76" t="s">
        <v>880</v>
      </c>
      <c r="D229" s="76" t="s">
        <v>881</v>
      </c>
      <c r="E229" s="75">
        <v>0</v>
      </c>
      <c r="F229" s="75">
        <v>415894.93</v>
      </c>
      <c r="G229" s="76">
        <f t="shared" si="38"/>
        <v>415894.93</v>
      </c>
      <c r="H229" s="75">
        <v>0</v>
      </c>
      <c r="I229" s="75">
        <v>0</v>
      </c>
      <c r="J229" s="75">
        <v>0</v>
      </c>
      <c r="K229" s="75">
        <v>0</v>
      </c>
      <c r="L229" s="75">
        <f t="shared" si="39"/>
        <v>0</v>
      </c>
      <c r="M229" s="75">
        <v>0</v>
      </c>
      <c r="N229" s="75">
        <v>0</v>
      </c>
      <c r="O229" s="75">
        <v>0</v>
      </c>
      <c r="P229" s="75">
        <f t="shared" si="40"/>
        <v>0</v>
      </c>
      <c r="Q229" s="76">
        <v>0</v>
      </c>
      <c r="R229" s="76">
        <v>0</v>
      </c>
      <c r="S229" s="76">
        <v>0</v>
      </c>
      <c r="T229" s="76">
        <v>0</v>
      </c>
      <c r="U229" s="76">
        <f t="shared" si="41"/>
        <v>0</v>
      </c>
      <c r="V229" s="76">
        <f t="shared" si="42"/>
        <v>415894.93</v>
      </c>
      <c r="W229" s="75">
        <v>0</v>
      </c>
      <c r="X229" s="75">
        <f t="shared" si="43"/>
        <v>415894.93</v>
      </c>
      <c r="Y229" s="76">
        <v>0</v>
      </c>
      <c r="Z229" s="75">
        <f t="shared" si="44"/>
        <v>415894.93</v>
      </c>
    </row>
    <row r="230" spans="1:26" ht="12.75" hidden="1" outlineLevel="1">
      <c r="A230" s="75" t="s">
        <v>882</v>
      </c>
      <c r="C230" s="76" t="s">
        <v>883</v>
      </c>
      <c r="D230" s="76" t="s">
        <v>884</v>
      </c>
      <c r="E230" s="75">
        <v>0</v>
      </c>
      <c r="F230" s="75">
        <v>930448.81</v>
      </c>
      <c r="G230" s="76">
        <f t="shared" si="38"/>
        <v>930448.81</v>
      </c>
      <c r="H230" s="75">
        <v>55702.55</v>
      </c>
      <c r="I230" s="75">
        <v>0</v>
      </c>
      <c r="J230" s="75">
        <v>0</v>
      </c>
      <c r="K230" s="75">
        <v>0</v>
      </c>
      <c r="L230" s="75">
        <f t="shared" si="39"/>
        <v>0</v>
      </c>
      <c r="M230" s="75">
        <v>0</v>
      </c>
      <c r="N230" s="75">
        <v>0</v>
      </c>
      <c r="O230" s="75">
        <v>0</v>
      </c>
      <c r="P230" s="75">
        <f t="shared" si="40"/>
        <v>0</v>
      </c>
      <c r="Q230" s="76">
        <v>0</v>
      </c>
      <c r="R230" s="76">
        <v>0</v>
      </c>
      <c r="S230" s="76">
        <v>0</v>
      </c>
      <c r="T230" s="76">
        <v>0</v>
      </c>
      <c r="U230" s="76">
        <f t="shared" si="41"/>
        <v>0</v>
      </c>
      <c r="V230" s="76">
        <f t="shared" si="42"/>
        <v>986151.3600000001</v>
      </c>
      <c r="W230" s="75">
        <v>0</v>
      </c>
      <c r="X230" s="75">
        <f t="shared" si="43"/>
        <v>986151.3600000001</v>
      </c>
      <c r="Y230" s="76">
        <v>0</v>
      </c>
      <c r="Z230" s="75">
        <f t="shared" si="44"/>
        <v>986151.3600000001</v>
      </c>
    </row>
    <row r="231" spans="1:26" ht="12.75" hidden="1" outlineLevel="1">
      <c r="A231" s="75" t="s">
        <v>885</v>
      </c>
      <c r="C231" s="76" t="s">
        <v>886</v>
      </c>
      <c r="D231" s="76" t="s">
        <v>887</v>
      </c>
      <c r="E231" s="75">
        <v>0</v>
      </c>
      <c r="F231" s="75">
        <v>71357.41</v>
      </c>
      <c r="G231" s="76">
        <f t="shared" si="38"/>
        <v>71357.41</v>
      </c>
      <c r="H231" s="75">
        <v>254190.84</v>
      </c>
      <c r="I231" s="75">
        <v>0</v>
      </c>
      <c r="J231" s="75">
        <v>0</v>
      </c>
      <c r="K231" s="75">
        <v>0</v>
      </c>
      <c r="L231" s="75">
        <f t="shared" si="39"/>
        <v>0</v>
      </c>
      <c r="M231" s="75">
        <v>0</v>
      </c>
      <c r="N231" s="75">
        <v>0</v>
      </c>
      <c r="O231" s="75">
        <v>0</v>
      </c>
      <c r="P231" s="75">
        <f t="shared" si="40"/>
        <v>0</v>
      </c>
      <c r="Q231" s="76">
        <v>0</v>
      </c>
      <c r="R231" s="76">
        <v>0</v>
      </c>
      <c r="S231" s="76">
        <v>0</v>
      </c>
      <c r="T231" s="76">
        <v>0</v>
      </c>
      <c r="U231" s="76">
        <f t="shared" si="41"/>
        <v>0</v>
      </c>
      <c r="V231" s="76">
        <f t="shared" si="42"/>
        <v>325548.25</v>
      </c>
      <c r="W231" s="75">
        <v>0</v>
      </c>
      <c r="X231" s="75">
        <f t="shared" si="43"/>
        <v>325548.25</v>
      </c>
      <c r="Y231" s="76">
        <v>0</v>
      </c>
      <c r="Z231" s="75">
        <f t="shared" si="44"/>
        <v>325548.25</v>
      </c>
    </row>
    <row r="232" spans="1:26" ht="12.75" hidden="1" outlineLevel="1">
      <c r="A232" s="75" t="s">
        <v>888</v>
      </c>
      <c r="C232" s="76" t="s">
        <v>889</v>
      </c>
      <c r="D232" s="76" t="s">
        <v>890</v>
      </c>
      <c r="E232" s="75">
        <v>0</v>
      </c>
      <c r="F232" s="75">
        <v>227161.18</v>
      </c>
      <c r="G232" s="76">
        <f t="shared" si="38"/>
        <v>227161.18</v>
      </c>
      <c r="H232" s="75">
        <v>47262.36</v>
      </c>
      <c r="I232" s="75">
        <v>0</v>
      </c>
      <c r="J232" s="75">
        <v>0</v>
      </c>
      <c r="K232" s="75">
        <v>0</v>
      </c>
      <c r="L232" s="75">
        <f t="shared" si="39"/>
        <v>0</v>
      </c>
      <c r="M232" s="75">
        <v>0</v>
      </c>
      <c r="N232" s="75">
        <v>0</v>
      </c>
      <c r="O232" s="75">
        <v>0</v>
      </c>
      <c r="P232" s="75">
        <f t="shared" si="40"/>
        <v>0</v>
      </c>
      <c r="Q232" s="76">
        <v>0</v>
      </c>
      <c r="R232" s="76">
        <v>0</v>
      </c>
      <c r="S232" s="76">
        <v>0</v>
      </c>
      <c r="T232" s="76">
        <v>0</v>
      </c>
      <c r="U232" s="76">
        <f t="shared" si="41"/>
        <v>0</v>
      </c>
      <c r="V232" s="76">
        <f t="shared" si="42"/>
        <v>274423.54</v>
      </c>
      <c r="W232" s="75">
        <v>0</v>
      </c>
      <c r="X232" s="75">
        <f t="shared" si="43"/>
        <v>274423.54</v>
      </c>
      <c r="Y232" s="76">
        <v>33514.45</v>
      </c>
      <c r="Z232" s="75">
        <f t="shared" si="44"/>
        <v>307937.99</v>
      </c>
    </row>
    <row r="233" spans="1:26" ht="12.75" hidden="1" outlineLevel="1">
      <c r="A233" s="75" t="s">
        <v>3339</v>
      </c>
      <c r="C233" s="76" t="s">
        <v>3340</v>
      </c>
      <c r="D233" s="76" t="s">
        <v>3341</v>
      </c>
      <c r="E233" s="75">
        <v>0</v>
      </c>
      <c r="F233" s="75">
        <v>397892.41</v>
      </c>
      <c r="G233" s="76">
        <f t="shared" si="38"/>
        <v>397892.41</v>
      </c>
      <c r="H233" s="75">
        <v>282346.29</v>
      </c>
      <c r="I233" s="75">
        <v>35</v>
      </c>
      <c r="J233" s="75">
        <v>0</v>
      </c>
      <c r="K233" s="75">
        <v>0</v>
      </c>
      <c r="L233" s="75">
        <f t="shared" si="39"/>
        <v>35</v>
      </c>
      <c r="M233" s="75">
        <v>0</v>
      </c>
      <c r="N233" s="75">
        <v>0</v>
      </c>
      <c r="O233" s="75">
        <v>0</v>
      </c>
      <c r="P233" s="75">
        <f t="shared" si="40"/>
        <v>0</v>
      </c>
      <c r="Q233" s="76">
        <v>120</v>
      </c>
      <c r="R233" s="76">
        <v>0</v>
      </c>
      <c r="S233" s="76">
        <v>0</v>
      </c>
      <c r="T233" s="76">
        <v>0</v>
      </c>
      <c r="U233" s="76">
        <f t="shared" si="41"/>
        <v>120</v>
      </c>
      <c r="V233" s="76">
        <f t="shared" si="42"/>
        <v>680393.7</v>
      </c>
      <c r="W233" s="75">
        <v>0</v>
      </c>
      <c r="X233" s="75">
        <f t="shared" si="43"/>
        <v>680393.7</v>
      </c>
      <c r="Y233" s="76">
        <v>53664.37</v>
      </c>
      <c r="Z233" s="75">
        <f t="shared" si="44"/>
        <v>734058.07</v>
      </c>
    </row>
    <row r="234" spans="1:26" ht="12.75" hidden="1" outlineLevel="1">
      <c r="A234" s="75" t="s">
        <v>3342</v>
      </c>
      <c r="C234" s="76" t="s">
        <v>3343</v>
      </c>
      <c r="D234" s="76" t="s">
        <v>3344</v>
      </c>
      <c r="E234" s="75">
        <v>0</v>
      </c>
      <c r="F234" s="75">
        <v>5217293.83</v>
      </c>
      <c r="G234" s="76">
        <f t="shared" si="38"/>
        <v>5217293.83</v>
      </c>
      <c r="H234" s="75">
        <v>1318755.17</v>
      </c>
      <c r="I234" s="75">
        <v>0</v>
      </c>
      <c r="J234" s="75">
        <v>0</v>
      </c>
      <c r="K234" s="75">
        <v>0</v>
      </c>
      <c r="L234" s="75">
        <f t="shared" si="39"/>
        <v>0</v>
      </c>
      <c r="M234" s="75">
        <v>0</v>
      </c>
      <c r="N234" s="75">
        <v>0</v>
      </c>
      <c r="O234" s="75">
        <v>0</v>
      </c>
      <c r="P234" s="75">
        <f t="shared" si="40"/>
        <v>0</v>
      </c>
      <c r="Q234" s="76">
        <v>1346.15</v>
      </c>
      <c r="R234" s="76">
        <v>803.02</v>
      </c>
      <c r="S234" s="76">
        <v>0</v>
      </c>
      <c r="T234" s="76">
        <v>0</v>
      </c>
      <c r="U234" s="76">
        <f t="shared" si="41"/>
        <v>2149.17</v>
      </c>
      <c r="V234" s="76">
        <f t="shared" si="42"/>
        <v>6538198.17</v>
      </c>
      <c r="W234" s="75">
        <v>320.99</v>
      </c>
      <c r="X234" s="75">
        <f t="shared" si="43"/>
        <v>6538519.16</v>
      </c>
      <c r="Y234" s="76">
        <v>150890.34</v>
      </c>
      <c r="Z234" s="75">
        <f t="shared" si="44"/>
        <v>6689409.5</v>
      </c>
    </row>
    <row r="235" spans="1:26" ht="12.75" hidden="1" outlineLevel="1">
      <c r="A235" s="75" t="s">
        <v>3345</v>
      </c>
      <c r="C235" s="76" t="s">
        <v>3346</v>
      </c>
      <c r="D235" s="76" t="s">
        <v>3347</v>
      </c>
      <c r="E235" s="75">
        <v>0</v>
      </c>
      <c r="F235" s="75">
        <v>963900.11</v>
      </c>
      <c r="G235" s="76">
        <f t="shared" si="38"/>
        <v>963900.11</v>
      </c>
      <c r="H235" s="75">
        <v>249795.62</v>
      </c>
      <c r="I235" s="75">
        <v>0</v>
      </c>
      <c r="J235" s="75">
        <v>0</v>
      </c>
      <c r="K235" s="75">
        <v>0</v>
      </c>
      <c r="L235" s="75">
        <f t="shared" si="39"/>
        <v>0</v>
      </c>
      <c r="M235" s="75">
        <v>0</v>
      </c>
      <c r="N235" s="75">
        <v>0</v>
      </c>
      <c r="O235" s="75">
        <v>0</v>
      </c>
      <c r="P235" s="75">
        <f t="shared" si="40"/>
        <v>0</v>
      </c>
      <c r="Q235" s="76">
        <v>295.5</v>
      </c>
      <c r="R235" s="76">
        <v>896.54</v>
      </c>
      <c r="S235" s="76">
        <v>0</v>
      </c>
      <c r="T235" s="76">
        <v>0</v>
      </c>
      <c r="U235" s="76">
        <f t="shared" si="41"/>
        <v>1192.04</v>
      </c>
      <c r="V235" s="76">
        <f t="shared" si="42"/>
        <v>1214887.77</v>
      </c>
      <c r="W235" s="75">
        <v>0</v>
      </c>
      <c r="X235" s="75">
        <f t="shared" si="43"/>
        <v>1214887.77</v>
      </c>
      <c r="Y235" s="76">
        <v>90143.97</v>
      </c>
      <c r="Z235" s="75">
        <f t="shared" si="44"/>
        <v>1305031.74</v>
      </c>
    </row>
    <row r="236" spans="1:26" ht="12.75" hidden="1" outlineLevel="1">
      <c r="A236" s="75" t="s">
        <v>3348</v>
      </c>
      <c r="C236" s="76" t="s">
        <v>3349</v>
      </c>
      <c r="D236" s="76" t="s">
        <v>3350</v>
      </c>
      <c r="E236" s="75">
        <v>0</v>
      </c>
      <c r="F236" s="75">
        <v>31880.04</v>
      </c>
      <c r="G236" s="76">
        <f t="shared" si="38"/>
        <v>31880.04</v>
      </c>
      <c r="H236" s="75">
        <v>0</v>
      </c>
      <c r="I236" s="75">
        <v>0</v>
      </c>
      <c r="J236" s="75">
        <v>0</v>
      </c>
      <c r="K236" s="75">
        <v>0</v>
      </c>
      <c r="L236" s="75">
        <f t="shared" si="39"/>
        <v>0</v>
      </c>
      <c r="M236" s="75">
        <v>0</v>
      </c>
      <c r="N236" s="75">
        <v>0</v>
      </c>
      <c r="O236" s="75">
        <v>0</v>
      </c>
      <c r="P236" s="75">
        <f t="shared" si="40"/>
        <v>0</v>
      </c>
      <c r="Q236" s="76">
        <v>0</v>
      </c>
      <c r="R236" s="76">
        <v>0</v>
      </c>
      <c r="S236" s="76">
        <v>0</v>
      </c>
      <c r="T236" s="76">
        <v>0</v>
      </c>
      <c r="U236" s="76">
        <f t="shared" si="41"/>
        <v>0</v>
      </c>
      <c r="V236" s="76">
        <f t="shared" si="42"/>
        <v>31880.04</v>
      </c>
      <c r="W236" s="75">
        <v>0</v>
      </c>
      <c r="X236" s="75">
        <f t="shared" si="43"/>
        <v>31880.04</v>
      </c>
      <c r="Y236" s="76">
        <v>0</v>
      </c>
      <c r="Z236" s="75">
        <f t="shared" si="44"/>
        <v>31880.04</v>
      </c>
    </row>
    <row r="237" spans="1:26" ht="12.75" hidden="1" outlineLevel="1">
      <c r="A237" s="75" t="s">
        <v>3351</v>
      </c>
      <c r="C237" s="76" t="s">
        <v>3352</v>
      </c>
      <c r="D237" s="76" t="s">
        <v>3353</v>
      </c>
      <c r="E237" s="75">
        <v>0</v>
      </c>
      <c r="F237" s="75">
        <v>537469.75</v>
      </c>
      <c r="G237" s="76">
        <f t="shared" si="38"/>
        <v>537469.75</v>
      </c>
      <c r="H237" s="75">
        <v>145812.01</v>
      </c>
      <c r="I237" s="75">
        <v>0</v>
      </c>
      <c r="J237" s="75">
        <v>0</v>
      </c>
      <c r="K237" s="75">
        <v>0</v>
      </c>
      <c r="L237" s="75">
        <f t="shared" si="39"/>
        <v>0</v>
      </c>
      <c r="M237" s="75">
        <v>0</v>
      </c>
      <c r="N237" s="75">
        <v>0</v>
      </c>
      <c r="O237" s="75">
        <v>0</v>
      </c>
      <c r="P237" s="75">
        <f t="shared" si="40"/>
        <v>0</v>
      </c>
      <c r="Q237" s="76">
        <v>0</v>
      </c>
      <c r="R237" s="76">
        <v>0</v>
      </c>
      <c r="S237" s="76">
        <v>0</v>
      </c>
      <c r="T237" s="76">
        <v>0</v>
      </c>
      <c r="U237" s="76">
        <f t="shared" si="41"/>
        <v>0</v>
      </c>
      <c r="V237" s="76">
        <f t="shared" si="42"/>
        <v>683281.76</v>
      </c>
      <c r="W237" s="75">
        <v>0</v>
      </c>
      <c r="X237" s="75">
        <f t="shared" si="43"/>
        <v>683281.76</v>
      </c>
      <c r="Y237" s="76">
        <v>12151.2</v>
      </c>
      <c r="Z237" s="75">
        <f t="shared" si="44"/>
        <v>695432.96</v>
      </c>
    </row>
    <row r="238" spans="1:26" ht="12.75" hidden="1" outlineLevel="1">
      <c r="A238" s="75" t="s">
        <v>3354</v>
      </c>
      <c r="C238" s="76" t="s">
        <v>3355</v>
      </c>
      <c r="D238" s="76" t="s">
        <v>3356</v>
      </c>
      <c r="E238" s="75">
        <v>0</v>
      </c>
      <c r="F238" s="75">
        <v>1633820.35</v>
      </c>
      <c r="G238" s="76">
        <f t="shared" si="38"/>
        <v>1633820.35</v>
      </c>
      <c r="H238" s="75">
        <v>262149.87</v>
      </c>
      <c r="I238" s="75">
        <v>0</v>
      </c>
      <c r="J238" s="75">
        <v>0</v>
      </c>
      <c r="K238" s="75">
        <v>0</v>
      </c>
      <c r="L238" s="75">
        <f t="shared" si="39"/>
        <v>0</v>
      </c>
      <c r="M238" s="75">
        <v>0</v>
      </c>
      <c r="N238" s="75">
        <v>283.41</v>
      </c>
      <c r="O238" s="75">
        <v>0</v>
      </c>
      <c r="P238" s="75">
        <f t="shared" si="40"/>
        <v>283.41</v>
      </c>
      <c r="Q238" s="76">
        <v>13633.91</v>
      </c>
      <c r="R238" s="76">
        <v>0</v>
      </c>
      <c r="S238" s="76">
        <v>0</v>
      </c>
      <c r="T238" s="76">
        <v>0</v>
      </c>
      <c r="U238" s="76">
        <f t="shared" si="41"/>
        <v>13633.91</v>
      </c>
      <c r="V238" s="76">
        <f t="shared" si="42"/>
        <v>1909887.54</v>
      </c>
      <c r="W238" s="75">
        <v>300</v>
      </c>
      <c r="X238" s="75">
        <f t="shared" si="43"/>
        <v>1910187.54</v>
      </c>
      <c r="Y238" s="76">
        <v>8340.59</v>
      </c>
      <c r="Z238" s="75">
        <f t="shared" si="44"/>
        <v>1918528.1300000001</v>
      </c>
    </row>
    <row r="239" spans="1:26" ht="12.75" hidden="1" outlineLevel="1">
      <c r="A239" s="75" t="s">
        <v>3357</v>
      </c>
      <c r="C239" s="76" t="s">
        <v>3358</v>
      </c>
      <c r="D239" s="76" t="s">
        <v>3359</v>
      </c>
      <c r="E239" s="75">
        <v>0</v>
      </c>
      <c r="F239" s="75">
        <v>328102.35</v>
      </c>
      <c r="G239" s="76">
        <f t="shared" si="38"/>
        <v>328102.35</v>
      </c>
      <c r="H239" s="75">
        <v>76307.53</v>
      </c>
      <c r="I239" s="75">
        <v>0</v>
      </c>
      <c r="J239" s="75">
        <v>0</v>
      </c>
      <c r="K239" s="75">
        <v>0</v>
      </c>
      <c r="L239" s="75">
        <f t="shared" si="39"/>
        <v>0</v>
      </c>
      <c r="M239" s="75">
        <v>0</v>
      </c>
      <c r="N239" s="75">
        <v>0</v>
      </c>
      <c r="O239" s="75">
        <v>0</v>
      </c>
      <c r="P239" s="75">
        <f t="shared" si="40"/>
        <v>0</v>
      </c>
      <c r="Q239" s="76">
        <v>0</v>
      </c>
      <c r="R239" s="76">
        <v>0</v>
      </c>
      <c r="S239" s="76">
        <v>0</v>
      </c>
      <c r="T239" s="76">
        <v>0</v>
      </c>
      <c r="U239" s="76">
        <f t="shared" si="41"/>
        <v>0</v>
      </c>
      <c r="V239" s="76">
        <f t="shared" si="42"/>
        <v>404409.88</v>
      </c>
      <c r="W239" s="75">
        <v>0</v>
      </c>
      <c r="X239" s="75">
        <f t="shared" si="43"/>
        <v>404409.88</v>
      </c>
      <c r="Y239" s="76">
        <v>14224.02</v>
      </c>
      <c r="Z239" s="75">
        <f t="shared" si="44"/>
        <v>418633.9</v>
      </c>
    </row>
    <row r="240" spans="1:26" ht="12.75" hidden="1" outlineLevel="1">
      <c r="A240" s="75" t="s">
        <v>3360</v>
      </c>
      <c r="C240" s="76" t="s">
        <v>3361</v>
      </c>
      <c r="D240" s="76" t="s">
        <v>3362</v>
      </c>
      <c r="E240" s="75">
        <v>0</v>
      </c>
      <c r="F240" s="75">
        <v>64401.7</v>
      </c>
      <c r="G240" s="76">
        <f t="shared" si="38"/>
        <v>64401.7</v>
      </c>
      <c r="H240" s="75">
        <v>12649.01</v>
      </c>
      <c r="I240" s="75">
        <v>0</v>
      </c>
      <c r="J240" s="75">
        <v>0</v>
      </c>
      <c r="K240" s="75">
        <v>0</v>
      </c>
      <c r="L240" s="75">
        <f t="shared" si="39"/>
        <v>0</v>
      </c>
      <c r="M240" s="75">
        <v>0</v>
      </c>
      <c r="N240" s="75">
        <v>0</v>
      </c>
      <c r="O240" s="75">
        <v>0</v>
      </c>
      <c r="P240" s="75">
        <f t="shared" si="40"/>
        <v>0</v>
      </c>
      <c r="Q240" s="76">
        <v>0</v>
      </c>
      <c r="R240" s="76">
        <v>0</v>
      </c>
      <c r="S240" s="76">
        <v>0</v>
      </c>
      <c r="T240" s="76">
        <v>0</v>
      </c>
      <c r="U240" s="76">
        <f t="shared" si="41"/>
        <v>0</v>
      </c>
      <c r="V240" s="76">
        <f t="shared" si="42"/>
        <v>77050.70999999999</v>
      </c>
      <c r="W240" s="75">
        <v>0</v>
      </c>
      <c r="X240" s="75">
        <f t="shared" si="43"/>
        <v>77050.70999999999</v>
      </c>
      <c r="Y240" s="76">
        <v>0</v>
      </c>
      <c r="Z240" s="75">
        <f t="shared" si="44"/>
        <v>77050.70999999999</v>
      </c>
    </row>
    <row r="241" spans="1:26" ht="12.75" hidden="1" outlineLevel="1">
      <c r="A241" s="75" t="s">
        <v>3363</v>
      </c>
      <c r="C241" s="76" t="s">
        <v>3364</v>
      </c>
      <c r="D241" s="76" t="s">
        <v>3365</v>
      </c>
      <c r="E241" s="75">
        <v>0</v>
      </c>
      <c r="F241" s="75">
        <v>182147.52</v>
      </c>
      <c r="G241" s="76">
        <f t="shared" si="38"/>
        <v>182147.52</v>
      </c>
      <c r="H241" s="75">
        <v>33711.58</v>
      </c>
      <c r="I241" s="75">
        <v>0</v>
      </c>
      <c r="J241" s="75">
        <v>0</v>
      </c>
      <c r="K241" s="75">
        <v>0</v>
      </c>
      <c r="L241" s="75">
        <f t="shared" si="39"/>
        <v>0</v>
      </c>
      <c r="M241" s="75">
        <v>0</v>
      </c>
      <c r="N241" s="75">
        <v>0</v>
      </c>
      <c r="O241" s="75">
        <v>0</v>
      </c>
      <c r="P241" s="75">
        <f t="shared" si="40"/>
        <v>0</v>
      </c>
      <c r="Q241" s="76">
        <v>0</v>
      </c>
      <c r="R241" s="76">
        <v>0</v>
      </c>
      <c r="S241" s="76">
        <v>0</v>
      </c>
      <c r="T241" s="76">
        <v>0</v>
      </c>
      <c r="U241" s="76">
        <f t="shared" si="41"/>
        <v>0</v>
      </c>
      <c r="V241" s="76">
        <f t="shared" si="42"/>
        <v>215859.09999999998</v>
      </c>
      <c r="W241" s="75">
        <v>0</v>
      </c>
      <c r="X241" s="75">
        <f t="shared" si="43"/>
        <v>215859.09999999998</v>
      </c>
      <c r="Y241" s="76">
        <v>438.98</v>
      </c>
      <c r="Z241" s="75">
        <f t="shared" si="44"/>
        <v>216298.08</v>
      </c>
    </row>
    <row r="242" spans="1:26" ht="12.75" hidden="1" outlineLevel="1">
      <c r="A242" s="75" t="s">
        <v>3366</v>
      </c>
      <c r="C242" s="76" t="s">
        <v>3367</v>
      </c>
      <c r="D242" s="76" t="s">
        <v>3368</v>
      </c>
      <c r="E242" s="75">
        <v>0</v>
      </c>
      <c r="F242" s="75">
        <v>972943.35</v>
      </c>
      <c r="G242" s="76">
        <f t="shared" si="38"/>
        <v>972943.35</v>
      </c>
      <c r="H242" s="75">
        <v>247022.9</v>
      </c>
      <c r="I242" s="75">
        <v>0</v>
      </c>
      <c r="J242" s="75">
        <v>0</v>
      </c>
      <c r="K242" s="75">
        <v>0</v>
      </c>
      <c r="L242" s="75">
        <f t="shared" si="39"/>
        <v>0</v>
      </c>
      <c r="M242" s="75">
        <v>0</v>
      </c>
      <c r="N242" s="75">
        <v>0</v>
      </c>
      <c r="O242" s="75">
        <v>0</v>
      </c>
      <c r="P242" s="75">
        <f t="shared" si="40"/>
        <v>0</v>
      </c>
      <c r="Q242" s="76">
        <v>0</v>
      </c>
      <c r="R242" s="76">
        <v>0</v>
      </c>
      <c r="S242" s="76">
        <v>0</v>
      </c>
      <c r="T242" s="76">
        <v>0</v>
      </c>
      <c r="U242" s="76">
        <f t="shared" si="41"/>
        <v>0</v>
      </c>
      <c r="V242" s="76">
        <f t="shared" si="42"/>
        <v>1219966.25</v>
      </c>
      <c r="W242" s="75">
        <v>0</v>
      </c>
      <c r="X242" s="75">
        <f t="shared" si="43"/>
        <v>1219966.25</v>
      </c>
      <c r="Y242" s="76">
        <v>5894.78</v>
      </c>
      <c r="Z242" s="75">
        <f t="shared" si="44"/>
        <v>1225861.03</v>
      </c>
    </row>
    <row r="243" spans="1:26" ht="12.75" hidden="1" outlineLevel="1">
      <c r="A243" s="75" t="s">
        <v>3369</v>
      </c>
      <c r="C243" s="76" t="s">
        <v>3370</v>
      </c>
      <c r="D243" s="76" t="s">
        <v>3371</v>
      </c>
      <c r="E243" s="75">
        <v>0</v>
      </c>
      <c r="F243" s="75">
        <v>203817.25</v>
      </c>
      <c r="G243" s="76">
        <f aca="true" t="shared" si="45" ref="G243:G306">E243+F243</f>
        <v>203817.25</v>
      </c>
      <c r="H243" s="75">
        <v>19974.39</v>
      </c>
      <c r="I243" s="75">
        <v>0</v>
      </c>
      <c r="J243" s="75">
        <v>0</v>
      </c>
      <c r="K243" s="75">
        <v>0</v>
      </c>
      <c r="L243" s="75">
        <f aca="true" t="shared" si="46" ref="L243:L306">J243+I243+K243</f>
        <v>0</v>
      </c>
      <c r="M243" s="75">
        <v>0</v>
      </c>
      <c r="N243" s="75">
        <v>0</v>
      </c>
      <c r="O243" s="75">
        <v>0</v>
      </c>
      <c r="P243" s="75">
        <f aca="true" t="shared" si="47" ref="P243:P306">M243+N243+O243</f>
        <v>0</v>
      </c>
      <c r="Q243" s="76">
        <v>0</v>
      </c>
      <c r="R243" s="76">
        <v>0</v>
      </c>
      <c r="S243" s="76">
        <v>0</v>
      </c>
      <c r="T243" s="76">
        <v>0</v>
      </c>
      <c r="U243" s="76">
        <f aca="true" t="shared" si="48" ref="U243:U306">Q243+R243+S243+T243</f>
        <v>0</v>
      </c>
      <c r="V243" s="76">
        <f aca="true" t="shared" si="49" ref="V243:V306">G243+H243+L243+P243+U243</f>
        <v>223791.64</v>
      </c>
      <c r="W243" s="75">
        <v>0</v>
      </c>
      <c r="X243" s="75">
        <f aca="true" t="shared" si="50" ref="X243:X306">V243+W243</f>
        <v>223791.64</v>
      </c>
      <c r="Y243" s="76">
        <v>0</v>
      </c>
      <c r="Z243" s="75">
        <f aca="true" t="shared" si="51" ref="Z243:Z306">X243+Y243</f>
        <v>223791.64</v>
      </c>
    </row>
    <row r="244" spans="1:26" ht="12.75" hidden="1" outlineLevel="1">
      <c r="A244" s="75" t="s">
        <v>3372</v>
      </c>
      <c r="C244" s="76" t="s">
        <v>3373</v>
      </c>
      <c r="D244" s="76" t="s">
        <v>3374</v>
      </c>
      <c r="E244" s="75">
        <v>0</v>
      </c>
      <c r="F244" s="75">
        <v>43775.05</v>
      </c>
      <c r="G244" s="76">
        <f t="shared" si="45"/>
        <v>43775.05</v>
      </c>
      <c r="H244" s="75">
        <v>13050.37</v>
      </c>
      <c r="I244" s="75">
        <v>0</v>
      </c>
      <c r="J244" s="75">
        <v>0</v>
      </c>
      <c r="K244" s="75">
        <v>0</v>
      </c>
      <c r="L244" s="75">
        <f t="shared" si="46"/>
        <v>0</v>
      </c>
      <c r="M244" s="75">
        <v>0</v>
      </c>
      <c r="N244" s="75">
        <v>0</v>
      </c>
      <c r="O244" s="75">
        <v>0</v>
      </c>
      <c r="P244" s="75">
        <f t="shared" si="47"/>
        <v>0</v>
      </c>
      <c r="Q244" s="76">
        <v>0</v>
      </c>
      <c r="R244" s="76">
        <v>0</v>
      </c>
      <c r="S244" s="76">
        <v>0</v>
      </c>
      <c r="T244" s="76">
        <v>0</v>
      </c>
      <c r="U244" s="76">
        <f t="shared" si="48"/>
        <v>0</v>
      </c>
      <c r="V244" s="76">
        <f t="shared" si="49"/>
        <v>56825.420000000006</v>
      </c>
      <c r="W244" s="75">
        <v>0</v>
      </c>
      <c r="X244" s="75">
        <f t="shared" si="50"/>
        <v>56825.420000000006</v>
      </c>
      <c r="Y244" s="76">
        <v>0</v>
      </c>
      <c r="Z244" s="75">
        <f t="shared" si="51"/>
        <v>56825.420000000006</v>
      </c>
    </row>
    <row r="245" spans="1:26" ht="12.75" hidden="1" outlineLevel="1">
      <c r="A245" s="75" t="s">
        <v>3375</v>
      </c>
      <c r="C245" s="76" t="s">
        <v>3376</v>
      </c>
      <c r="D245" s="76" t="s">
        <v>3377</v>
      </c>
      <c r="E245" s="75">
        <v>0</v>
      </c>
      <c r="F245" s="75">
        <v>4042555.66</v>
      </c>
      <c r="G245" s="76">
        <f t="shared" si="45"/>
        <v>4042555.66</v>
      </c>
      <c r="H245" s="75">
        <v>461480.08</v>
      </c>
      <c r="I245" s="75">
        <v>0</v>
      </c>
      <c r="J245" s="75">
        <v>0</v>
      </c>
      <c r="K245" s="75">
        <v>185</v>
      </c>
      <c r="L245" s="75">
        <f t="shared" si="46"/>
        <v>185</v>
      </c>
      <c r="M245" s="75">
        <v>0</v>
      </c>
      <c r="N245" s="75">
        <v>1601.27</v>
      </c>
      <c r="O245" s="75">
        <v>0</v>
      </c>
      <c r="P245" s="75">
        <f t="shared" si="47"/>
        <v>1601.27</v>
      </c>
      <c r="Q245" s="76">
        <v>117.28</v>
      </c>
      <c r="R245" s="76">
        <v>0</v>
      </c>
      <c r="S245" s="76">
        <v>0</v>
      </c>
      <c r="T245" s="76">
        <v>0</v>
      </c>
      <c r="U245" s="76">
        <f t="shared" si="48"/>
        <v>117.28</v>
      </c>
      <c r="V245" s="76">
        <f t="shared" si="49"/>
        <v>4505939.29</v>
      </c>
      <c r="W245" s="75">
        <v>42476.59</v>
      </c>
      <c r="X245" s="75">
        <f t="shared" si="50"/>
        <v>4548415.88</v>
      </c>
      <c r="Y245" s="76">
        <v>119485.77</v>
      </c>
      <c r="Z245" s="75">
        <f t="shared" si="51"/>
        <v>4667901.649999999</v>
      </c>
    </row>
    <row r="246" spans="1:26" ht="12.75" hidden="1" outlineLevel="1">
      <c r="A246" s="75" t="s">
        <v>3378</v>
      </c>
      <c r="C246" s="76" t="s">
        <v>3379</v>
      </c>
      <c r="D246" s="76" t="s">
        <v>3380</v>
      </c>
      <c r="E246" s="75">
        <v>0</v>
      </c>
      <c r="F246" s="75">
        <v>1377683.13</v>
      </c>
      <c r="G246" s="76">
        <f t="shared" si="45"/>
        <v>1377683.13</v>
      </c>
      <c r="H246" s="75">
        <v>222255.9</v>
      </c>
      <c r="I246" s="75">
        <v>0</v>
      </c>
      <c r="J246" s="75">
        <v>0</v>
      </c>
      <c r="K246" s="75">
        <v>0</v>
      </c>
      <c r="L246" s="75">
        <f t="shared" si="46"/>
        <v>0</v>
      </c>
      <c r="M246" s="75">
        <v>0</v>
      </c>
      <c r="N246" s="75">
        <v>16.23</v>
      </c>
      <c r="O246" s="75">
        <v>0</v>
      </c>
      <c r="P246" s="75">
        <f t="shared" si="47"/>
        <v>16.23</v>
      </c>
      <c r="Q246" s="76">
        <v>0</v>
      </c>
      <c r="R246" s="76">
        <v>17.17</v>
      </c>
      <c r="S246" s="76">
        <v>0</v>
      </c>
      <c r="T246" s="76">
        <v>0</v>
      </c>
      <c r="U246" s="76">
        <f t="shared" si="48"/>
        <v>17.17</v>
      </c>
      <c r="V246" s="76">
        <f t="shared" si="49"/>
        <v>1599972.4299999997</v>
      </c>
      <c r="W246" s="75">
        <v>16809.99</v>
      </c>
      <c r="X246" s="75">
        <f t="shared" si="50"/>
        <v>1616782.4199999997</v>
      </c>
      <c r="Y246" s="76">
        <v>159252.61</v>
      </c>
      <c r="Z246" s="75">
        <f t="shared" si="51"/>
        <v>1776035.0299999998</v>
      </c>
    </row>
    <row r="247" spans="1:26" ht="12.75" hidden="1" outlineLevel="1">
      <c r="A247" s="75" t="s">
        <v>3381</v>
      </c>
      <c r="C247" s="76" t="s">
        <v>3382</v>
      </c>
      <c r="D247" s="76" t="s">
        <v>3383</v>
      </c>
      <c r="E247" s="75">
        <v>0</v>
      </c>
      <c r="F247" s="75">
        <v>254712.27</v>
      </c>
      <c r="G247" s="76">
        <f t="shared" si="45"/>
        <v>254712.27</v>
      </c>
      <c r="H247" s="75">
        <v>43334.46</v>
      </c>
      <c r="I247" s="75">
        <v>0</v>
      </c>
      <c r="J247" s="75">
        <v>0</v>
      </c>
      <c r="K247" s="75">
        <v>0</v>
      </c>
      <c r="L247" s="75">
        <f t="shared" si="46"/>
        <v>0</v>
      </c>
      <c r="M247" s="75">
        <v>0</v>
      </c>
      <c r="N247" s="75">
        <v>16</v>
      </c>
      <c r="O247" s="75">
        <v>0</v>
      </c>
      <c r="P247" s="75">
        <f t="shared" si="47"/>
        <v>16</v>
      </c>
      <c r="Q247" s="76">
        <v>131.05</v>
      </c>
      <c r="R247" s="76">
        <v>73.9</v>
      </c>
      <c r="S247" s="76">
        <v>0</v>
      </c>
      <c r="T247" s="76">
        <v>0</v>
      </c>
      <c r="U247" s="76">
        <f t="shared" si="48"/>
        <v>204.95000000000002</v>
      </c>
      <c r="V247" s="76">
        <f t="shared" si="49"/>
        <v>298267.68</v>
      </c>
      <c r="W247" s="75">
        <v>0</v>
      </c>
      <c r="X247" s="75">
        <f t="shared" si="50"/>
        <v>298267.68</v>
      </c>
      <c r="Y247" s="76">
        <v>1928.06</v>
      </c>
      <c r="Z247" s="75">
        <f t="shared" si="51"/>
        <v>300195.74</v>
      </c>
    </row>
    <row r="248" spans="1:26" ht="12.75" hidden="1" outlineLevel="1">
      <c r="A248" s="75" t="s">
        <v>3384</v>
      </c>
      <c r="C248" s="76" t="s">
        <v>3385</v>
      </c>
      <c r="D248" s="76" t="s">
        <v>3386</v>
      </c>
      <c r="E248" s="75">
        <v>0</v>
      </c>
      <c r="F248" s="75">
        <v>411143.15</v>
      </c>
      <c r="G248" s="76">
        <f t="shared" si="45"/>
        <v>411143.15</v>
      </c>
      <c r="H248" s="75">
        <v>142250.33</v>
      </c>
      <c r="I248" s="75">
        <v>0</v>
      </c>
      <c r="J248" s="75">
        <v>0</v>
      </c>
      <c r="K248" s="75">
        <v>0</v>
      </c>
      <c r="L248" s="75">
        <f t="shared" si="46"/>
        <v>0</v>
      </c>
      <c r="M248" s="75">
        <v>0</v>
      </c>
      <c r="N248" s="75">
        <v>0</v>
      </c>
      <c r="O248" s="75">
        <v>0</v>
      </c>
      <c r="P248" s="75">
        <f t="shared" si="47"/>
        <v>0</v>
      </c>
      <c r="Q248" s="76">
        <v>903.8</v>
      </c>
      <c r="R248" s="76">
        <v>13.34</v>
      </c>
      <c r="S248" s="76">
        <v>0</v>
      </c>
      <c r="T248" s="76">
        <v>0</v>
      </c>
      <c r="U248" s="76">
        <f t="shared" si="48"/>
        <v>917.14</v>
      </c>
      <c r="V248" s="76">
        <f t="shared" si="49"/>
        <v>554310.62</v>
      </c>
      <c r="W248" s="75">
        <v>32.67</v>
      </c>
      <c r="X248" s="75">
        <f t="shared" si="50"/>
        <v>554343.29</v>
      </c>
      <c r="Y248" s="76">
        <v>4016.27</v>
      </c>
      <c r="Z248" s="75">
        <f t="shared" si="51"/>
        <v>558359.56</v>
      </c>
    </row>
    <row r="249" spans="1:26" ht="12.75" hidden="1" outlineLevel="1">
      <c r="A249" s="75" t="s">
        <v>3387</v>
      </c>
      <c r="C249" s="76" t="s">
        <v>3388</v>
      </c>
      <c r="D249" s="76" t="s">
        <v>3389</v>
      </c>
      <c r="E249" s="75">
        <v>0</v>
      </c>
      <c r="F249" s="75">
        <v>333228.54</v>
      </c>
      <c r="G249" s="76">
        <f t="shared" si="45"/>
        <v>333228.54</v>
      </c>
      <c r="H249" s="75">
        <v>68891.71</v>
      </c>
      <c r="I249" s="75">
        <v>0</v>
      </c>
      <c r="J249" s="75">
        <v>0</v>
      </c>
      <c r="K249" s="75">
        <v>0</v>
      </c>
      <c r="L249" s="75">
        <f t="shared" si="46"/>
        <v>0</v>
      </c>
      <c r="M249" s="75">
        <v>0</v>
      </c>
      <c r="N249" s="75">
        <v>0</v>
      </c>
      <c r="O249" s="75">
        <v>0</v>
      </c>
      <c r="P249" s="75">
        <f t="shared" si="47"/>
        <v>0</v>
      </c>
      <c r="Q249" s="76">
        <v>75</v>
      </c>
      <c r="R249" s="76">
        <v>0</v>
      </c>
      <c r="S249" s="76">
        <v>0</v>
      </c>
      <c r="T249" s="76">
        <v>0</v>
      </c>
      <c r="U249" s="76">
        <f t="shared" si="48"/>
        <v>75</v>
      </c>
      <c r="V249" s="76">
        <f t="shared" si="49"/>
        <v>402195.25</v>
      </c>
      <c r="W249" s="75">
        <v>0</v>
      </c>
      <c r="X249" s="75">
        <f t="shared" si="50"/>
        <v>402195.25</v>
      </c>
      <c r="Y249" s="76">
        <v>210039.32</v>
      </c>
      <c r="Z249" s="75">
        <f t="shared" si="51"/>
        <v>612234.5700000001</v>
      </c>
    </row>
    <row r="250" spans="1:26" ht="12.75" hidden="1" outlineLevel="1">
      <c r="A250" s="75" t="s">
        <v>3390</v>
      </c>
      <c r="C250" s="76" t="s">
        <v>3391</v>
      </c>
      <c r="D250" s="76" t="s">
        <v>3392</v>
      </c>
      <c r="E250" s="75">
        <v>0</v>
      </c>
      <c r="F250" s="75">
        <v>135541.24</v>
      </c>
      <c r="G250" s="76">
        <f t="shared" si="45"/>
        <v>135541.24</v>
      </c>
      <c r="H250" s="75">
        <v>32341.3</v>
      </c>
      <c r="I250" s="75">
        <v>0</v>
      </c>
      <c r="J250" s="75">
        <v>0</v>
      </c>
      <c r="K250" s="75">
        <v>0</v>
      </c>
      <c r="L250" s="75">
        <f t="shared" si="46"/>
        <v>0</v>
      </c>
      <c r="M250" s="75">
        <v>0</v>
      </c>
      <c r="N250" s="75">
        <v>0</v>
      </c>
      <c r="O250" s="75">
        <v>0</v>
      </c>
      <c r="P250" s="75">
        <f t="shared" si="47"/>
        <v>0</v>
      </c>
      <c r="Q250" s="76">
        <v>-2.96</v>
      </c>
      <c r="R250" s="76">
        <v>7.41</v>
      </c>
      <c r="S250" s="76">
        <v>0</v>
      </c>
      <c r="T250" s="76">
        <v>0</v>
      </c>
      <c r="U250" s="76">
        <f t="shared" si="48"/>
        <v>4.45</v>
      </c>
      <c r="V250" s="76">
        <f t="shared" si="49"/>
        <v>167886.99</v>
      </c>
      <c r="W250" s="75">
        <v>0</v>
      </c>
      <c r="X250" s="75">
        <f t="shared" si="50"/>
        <v>167886.99</v>
      </c>
      <c r="Y250" s="76">
        <v>556.94</v>
      </c>
      <c r="Z250" s="75">
        <f t="shared" si="51"/>
        <v>168443.93</v>
      </c>
    </row>
    <row r="251" spans="1:26" ht="12.75" hidden="1" outlineLevel="1">
      <c r="A251" s="75" t="s">
        <v>3393</v>
      </c>
      <c r="C251" s="76" t="s">
        <v>3394</v>
      </c>
      <c r="D251" s="76" t="s">
        <v>3395</v>
      </c>
      <c r="E251" s="75">
        <v>0</v>
      </c>
      <c r="F251" s="75">
        <v>43467.44</v>
      </c>
      <c r="G251" s="76">
        <f t="shared" si="45"/>
        <v>43467.44</v>
      </c>
      <c r="H251" s="75">
        <v>0</v>
      </c>
      <c r="I251" s="75">
        <v>0</v>
      </c>
      <c r="J251" s="75">
        <v>0</v>
      </c>
      <c r="K251" s="75">
        <v>0</v>
      </c>
      <c r="L251" s="75">
        <f t="shared" si="46"/>
        <v>0</v>
      </c>
      <c r="M251" s="75">
        <v>0</v>
      </c>
      <c r="N251" s="75">
        <v>0</v>
      </c>
      <c r="O251" s="75">
        <v>0</v>
      </c>
      <c r="P251" s="75">
        <f t="shared" si="47"/>
        <v>0</v>
      </c>
      <c r="Q251" s="76">
        <v>0</v>
      </c>
      <c r="R251" s="76">
        <v>0</v>
      </c>
      <c r="S251" s="76">
        <v>0</v>
      </c>
      <c r="T251" s="76">
        <v>0</v>
      </c>
      <c r="U251" s="76">
        <f t="shared" si="48"/>
        <v>0</v>
      </c>
      <c r="V251" s="76">
        <f t="shared" si="49"/>
        <v>43467.44</v>
      </c>
      <c r="W251" s="75">
        <v>0</v>
      </c>
      <c r="X251" s="75">
        <f t="shared" si="50"/>
        <v>43467.44</v>
      </c>
      <c r="Y251" s="76">
        <v>0</v>
      </c>
      <c r="Z251" s="75">
        <f t="shared" si="51"/>
        <v>43467.44</v>
      </c>
    </row>
    <row r="252" spans="1:26" ht="12.75" hidden="1" outlineLevel="1">
      <c r="A252" s="75" t="s">
        <v>3396</v>
      </c>
      <c r="C252" s="76" t="s">
        <v>3397</v>
      </c>
      <c r="D252" s="76" t="s">
        <v>3398</v>
      </c>
      <c r="E252" s="75">
        <v>0</v>
      </c>
      <c r="F252" s="75">
        <v>12647401.76</v>
      </c>
      <c r="G252" s="76">
        <f t="shared" si="45"/>
        <v>12647401.76</v>
      </c>
      <c r="H252" s="75">
        <v>10933273.499999998</v>
      </c>
      <c r="I252" s="75">
        <v>0</v>
      </c>
      <c r="J252" s="75">
        <v>0</v>
      </c>
      <c r="K252" s="75">
        <v>0</v>
      </c>
      <c r="L252" s="75">
        <f t="shared" si="46"/>
        <v>0</v>
      </c>
      <c r="M252" s="75">
        <v>0</v>
      </c>
      <c r="N252" s="75">
        <v>0</v>
      </c>
      <c r="O252" s="75">
        <v>0</v>
      </c>
      <c r="P252" s="75">
        <f t="shared" si="47"/>
        <v>0</v>
      </c>
      <c r="Q252" s="76">
        <v>27574.05</v>
      </c>
      <c r="R252" s="76">
        <v>48053.84</v>
      </c>
      <c r="S252" s="76">
        <v>0</v>
      </c>
      <c r="T252" s="76">
        <v>0</v>
      </c>
      <c r="U252" s="76">
        <f t="shared" si="48"/>
        <v>75627.89</v>
      </c>
      <c r="V252" s="76">
        <f t="shared" si="49"/>
        <v>23656303.15</v>
      </c>
      <c r="W252" s="75">
        <v>4140.07</v>
      </c>
      <c r="X252" s="75">
        <f t="shared" si="50"/>
        <v>23660443.22</v>
      </c>
      <c r="Y252" s="76">
        <v>411540.9</v>
      </c>
      <c r="Z252" s="75">
        <f t="shared" si="51"/>
        <v>24071984.119999997</v>
      </c>
    </row>
    <row r="253" spans="1:26" ht="12.75" hidden="1" outlineLevel="1">
      <c r="A253" s="75" t="s">
        <v>3399</v>
      </c>
      <c r="C253" s="76" t="s">
        <v>3400</v>
      </c>
      <c r="D253" s="76" t="s">
        <v>3401</v>
      </c>
      <c r="E253" s="75">
        <v>0</v>
      </c>
      <c r="F253" s="75">
        <v>111784.3</v>
      </c>
      <c r="G253" s="76">
        <f t="shared" si="45"/>
        <v>111784.3</v>
      </c>
      <c r="H253" s="75">
        <v>2152.54</v>
      </c>
      <c r="I253" s="75">
        <v>0</v>
      </c>
      <c r="J253" s="75">
        <v>0</v>
      </c>
      <c r="K253" s="75">
        <v>0</v>
      </c>
      <c r="L253" s="75">
        <f t="shared" si="46"/>
        <v>0</v>
      </c>
      <c r="M253" s="75">
        <v>0</v>
      </c>
      <c r="N253" s="75">
        <v>0</v>
      </c>
      <c r="O253" s="75">
        <v>0</v>
      </c>
      <c r="P253" s="75">
        <f t="shared" si="47"/>
        <v>0</v>
      </c>
      <c r="Q253" s="76">
        <v>0</v>
      </c>
      <c r="R253" s="76">
        <v>0</v>
      </c>
      <c r="S253" s="76">
        <v>0</v>
      </c>
      <c r="T253" s="76">
        <v>0</v>
      </c>
      <c r="U253" s="76">
        <f t="shared" si="48"/>
        <v>0</v>
      </c>
      <c r="V253" s="76">
        <f t="shared" si="49"/>
        <v>113936.84</v>
      </c>
      <c r="W253" s="75">
        <v>0</v>
      </c>
      <c r="X253" s="75">
        <f t="shared" si="50"/>
        <v>113936.84</v>
      </c>
      <c r="Y253" s="76">
        <v>50833.35</v>
      </c>
      <c r="Z253" s="75">
        <f t="shared" si="51"/>
        <v>164770.19</v>
      </c>
    </row>
    <row r="254" spans="1:26" ht="12.75" hidden="1" outlineLevel="1">
      <c r="A254" s="75" t="s">
        <v>3402</v>
      </c>
      <c r="C254" s="76" t="s">
        <v>3403</v>
      </c>
      <c r="D254" s="76" t="s">
        <v>3404</v>
      </c>
      <c r="E254" s="75">
        <v>0</v>
      </c>
      <c r="F254" s="75">
        <v>1094386.73</v>
      </c>
      <c r="G254" s="76">
        <f t="shared" si="45"/>
        <v>1094386.73</v>
      </c>
      <c r="H254" s="75">
        <v>55200.55</v>
      </c>
      <c r="I254" s="75">
        <v>0</v>
      </c>
      <c r="J254" s="75">
        <v>0</v>
      </c>
      <c r="K254" s="75">
        <v>0</v>
      </c>
      <c r="L254" s="75">
        <f t="shared" si="46"/>
        <v>0</v>
      </c>
      <c r="M254" s="75">
        <v>0</v>
      </c>
      <c r="N254" s="75">
        <v>0</v>
      </c>
      <c r="O254" s="75">
        <v>0</v>
      </c>
      <c r="P254" s="75">
        <f t="shared" si="47"/>
        <v>0</v>
      </c>
      <c r="Q254" s="76">
        <v>60864.86</v>
      </c>
      <c r="R254" s="76">
        <v>34751.04</v>
      </c>
      <c r="S254" s="76">
        <v>0</v>
      </c>
      <c r="T254" s="76">
        <v>0</v>
      </c>
      <c r="U254" s="76">
        <f t="shared" si="48"/>
        <v>95615.9</v>
      </c>
      <c r="V254" s="76">
        <f t="shared" si="49"/>
        <v>1245203.18</v>
      </c>
      <c r="W254" s="75">
        <v>0</v>
      </c>
      <c r="X254" s="75">
        <f t="shared" si="50"/>
        <v>1245203.18</v>
      </c>
      <c r="Y254" s="76">
        <v>10870</v>
      </c>
      <c r="Z254" s="75">
        <f t="shared" si="51"/>
        <v>1256073.18</v>
      </c>
    </row>
    <row r="255" spans="1:26" ht="12.75" hidden="1" outlineLevel="1">
      <c r="A255" s="75" t="s">
        <v>3405</v>
      </c>
      <c r="C255" s="76" t="s">
        <v>3406</v>
      </c>
      <c r="D255" s="76" t="s">
        <v>3407</v>
      </c>
      <c r="E255" s="75">
        <v>0</v>
      </c>
      <c r="F255" s="75">
        <v>235116.8</v>
      </c>
      <c r="G255" s="76">
        <f t="shared" si="45"/>
        <v>235116.8</v>
      </c>
      <c r="H255" s="75">
        <v>32501.53</v>
      </c>
      <c r="I255" s="75">
        <v>0</v>
      </c>
      <c r="J255" s="75">
        <v>0</v>
      </c>
      <c r="K255" s="75">
        <v>0</v>
      </c>
      <c r="L255" s="75">
        <f t="shared" si="46"/>
        <v>0</v>
      </c>
      <c r="M255" s="75">
        <v>0</v>
      </c>
      <c r="N255" s="75">
        <v>0</v>
      </c>
      <c r="O255" s="75">
        <v>0</v>
      </c>
      <c r="P255" s="75">
        <f t="shared" si="47"/>
        <v>0</v>
      </c>
      <c r="Q255" s="76">
        <v>0</v>
      </c>
      <c r="R255" s="76">
        <v>0</v>
      </c>
      <c r="S255" s="76">
        <v>0</v>
      </c>
      <c r="T255" s="76">
        <v>0</v>
      </c>
      <c r="U255" s="76">
        <f t="shared" si="48"/>
        <v>0</v>
      </c>
      <c r="V255" s="76">
        <f t="shared" si="49"/>
        <v>267618.32999999996</v>
      </c>
      <c r="W255" s="75">
        <v>0</v>
      </c>
      <c r="X255" s="75">
        <f t="shared" si="50"/>
        <v>267618.32999999996</v>
      </c>
      <c r="Y255" s="76">
        <v>82041.5</v>
      </c>
      <c r="Z255" s="75">
        <f t="shared" si="51"/>
        <v>349659.82999999996</v>
      </c>
    </row>
    <row r="256" spans="1:26" ht="12.75" hidden="1" outlineLevel="1">
      <c r="A256" s="75" t="s">
        <v>3408</v>
      </c>
      <c r="C256" s="76" t="s">
        <v>3409</v>
      </c>
      <c r="D256" s="76" t="s">
        <v>3410</v>
      </c>
      <c r="E256" s="75">
        <v>0</v>
      </c>
      <c r="F256" s="75">
        <v>717443.14</v>
      </c>
      <c r="G256" s="76">
        <f t="shared" si="45"/>
        <v>717443.14</v>
      </c>
      <c r="H256" s="75">
        <v>104304.71</v>
      </c>
      <c r="I256" s="75">
        <v>0</v>
      </c>
      <c r="J256" s="75">
        <v>0</v>
      </c>
      <c r="K256" s="75">
        <v>0</v>
      </c>
      <c r="L256" s="75">
        <f t="shared" si="46"/>
        <v>0</v>
      </c>
      <c r="M256" s="75">
        <v>0</v>
      </c>
      <c r="N256" s="75">
        <v>0</v>
      </c>
      <c r="O256" s="75">
        <v>0</v>
      </c>
      <c r="P256" s="75">
        <f t="shared" si="47"/>
        <v>0</v>
      </c>
      <c r="Q256" s="76">
        <v>0</v>
      </c>
      <c r="R256" s="76">
        <v>0</v>
      </c>
      <c r="S256" s="76">
        <v>0</v>
      </c>
      <c r="T256" s="76">
        <v>0</v>
      </c>
      <c r="U256" s="76">
        <f t="shared" si="48"/>
        <v>0</v>
      </c>
      <c r="V256" s="76">
        <f t="shared" si="49"/>
        <v>821747.85</v>
      </c>
      <c r="W256" s="75">
        <v>0</v>
      </c>
      <c r="X256" s="75">
        <f t="shared" si="50"/>
        <v>821747.85</v>
      </c>
      <c r="Y256" s="76">
        <v>1755.76</v>
      </c>
      <c r="Z256" s="75">
        <f t="shared" si="51"/>
        <v>823503.61</v>
      </c>
    </row>
    <row r="257" spans="1:26" ht="12.75" hidden="1" outlineLevel="1">
      <c r="A257" s="75" t="s">
        <v>3411</v>
      </c>
      <c r="C257" s="76" t="s">
        <v>3412</v>
      </c>
      <c r="D257" s="76" t="s">
        <v>3413</v>
      </c>
      <c r="E257" s="75">
        <v>0</v>
      </c>
      <c r="F257" s="75">
        <v>221274.22</v>
      </c>
      <c r="G257" s="76">
        <f t="shared" si="45"/>
        <v>221274.22</v>
      </c>
      <c r="H257" s="75">
        <v>3088.7</v>
      </c>
      <c r="I257" s="75">
        <v>0</v>
      </c>
      <c r="J257" s="75">
        <v>0</v>
      </c>
      <c r="K257" s="75">
        <v>0</v>
      </c>
      <c r="L257" s="75">
        <f t="shared" si="46"/>
        <v>0</v>
      </c>
      <c r="M257" s="75">
        <v>0</v>
      </c>
      <c r="N257" s="75">
        <v>0</v>
      </c>
      <c r="O257" s="75">
        <v>0</v>
      </c>
      <c r="P257" s="75">
        <f t="shared" si="47"/>
        <v>0</v>
      </c>
      <c r="Q257" s="76">
        <v>0</v>
      </c>
      <c r="R257" s="76">
        <v>0</v>
      </c>
      <c r="S257" s="76">
        <v>0</v>
      </c>
      <c r="T257" s="76">
        <v>0</v>
      </c>
      <c r="U257" s="76">
        <f t="shared" si="48"/>
        <v>0</v>
      </c>
      <c r="V257" s="76">
        <f t="shared" si="49"/>
        <v>224362.92</v>
      </c>
      <c r="W257" s="75">
        <v>0</v>
      </c>
      <c r="X257" s="75">
        <f t="shared" si="50"/>
        <v>224362.92</v>
      </c>
      <c r="Y257" s="76">
        <v>240</v>
      </c>
      <c r="Z257" s="75">
        <f t="shared" si="51"/>
        <v>224602.92</v>
      </c>
    </row>
    <row r="258" spans="1:26" ht="12.75" hidden="1" outlineLevel="1">
      <c r="A258" s="75" t="s">
        <v>3414</v>
      </c>
      <c r="C258" s="76" t="s">
        <v>3415</v>
      </c>
      <c r="D258" s="76" t="s">
        <v>3416</v>
      </c>
      <c r="E258" s="75">
        <v>0</v>
      </c>
      <c r="F258" s="75">
        <v>1335067.21</v>
      </c>
      <c r="G258" s="76">
        <f t="shared" si="45"/>
        <v>1335067.21</v>
      </c>
      <c r="H258" s="75">
        <v>45340.05</v>
      </c>
      <c r="I258" s="75">
        <v>0</v>
      </c>
      <c r="J258" s="75">
        <v>0</v>
      </c>
      <c r="K258" s="75">
        <v>0</v>
      </c>
      <c r="L258" s="75">
        <f t="shared" si="46"/>
        <v>0</v>
      </c>
      <c r="M258" s="75">
        <v>0</v>
      </c>
      <c r="N258" s="75">
        <v>-59.78</v>
      </c>
      <c r="O258" s="75">
        <v>0</v>
      </c>
      <c r="P258" s="75">
        <f t="shared" si="47"/>
        <v>-59.78</v>
      </c>
      <c r="Q258" s="76">
        <v>0.77</v>
      </c>
      <c r="R258" s="76">
        <v>27.5</v>
      </c>
      <c r="S258" s="76">
        <v>0</v>
      </c>
      <c r="T258" s="76">
        <v>0</v>
      </c>
      <c r="U258" s="76">
        <f t="shared" si="48"/>
        <v>28.27</v>
      </c>
      <c r="V258" s="76">
        <f t="shared" si="49"/>
        <v>1380375.75</v>
      </c>
      <c r="W258" s="75">
        <v>2671.13</v>
      </c>
      <c r="X258" s="75">
        <f t="shared" si="50"/>
        <v>1383046.88</v>
      </c>
      <c r="Y258" s="76">
        <v>17969.65</v>
      </c>
      <c r="Z258" s="75">
        <f t="shared" si="51"/>
        <v>1401016.5299999998</v>
      </c>
    </row>
    <row r="259" spans="1:26" ht="12.75" hidden="1" outlineLevel="1">
      <c r="A259" s="75" t="s">
        <v>3417</v>
      </c>
      <c r="C259" s="76" t="s">
        <v>3418</v>
      </c>
      <c r="D259" s="76" t="s">
        <v>3419</v>
      </c>
      <c r="E259" s="75">
        <v>0</v>
      </c>
      <c r="F259" s="75">
        <v>107.56</v>
      </c>
      <c r="G259" s="76">
        <f t="shared" si="45"/>
        <v>107.56</v>
      </c>
      <c r="H259" s="75">
        <v>744.62</v>
      </c>
      <c r="I259" s="75">
        <v>0</v>
      </c>
      <c r="J259" s="75">
        <v>0</v>
      </c>
      <c r="K259" s="75">
        <v>0</v>
      </c>
      <c r="L259" s="75">
        <f t="shared" si="46"/>
        <v>0</v>
      </c>
      <c r="M259" s="75">
        <v>0</v>
      </c>
      <c r="N259" s="75">
        <v>0</v>
      </c>
      <c r="O259" s="75">
        <v>0</v>
      </c>
      <c r="P259" s="75">
        <f t="shared" si="47"/>
        <v>0</v>
      </c>
      <c r="Q259" s="76">
        <v>0</v>
      </c>
      <c r="R259" s="76">
        <v>0</v>
      </c>
      <c r="S259" s="76">
        <v>0</v>
      </c>
      <c r="T259" s="76">
        <v>0</v>
      </c>
      <c r="U259" s="76">
        <f t="shared" si="48"/>
        <v>0</v>
      </c>
      <c r="V259" s="76">
        <f t="shared" si="49"/>
        <v>852.1800000000001</v>
      </c>
      <c r="W259" s="75">
        <v>0</v>
      </c>
      <c r="X259" s="75">
        <f t="shared" si="50"/>
        <v>852.1800000000001</v>
      </c>
      <c r="Y259" s="76">
        <v>338.41</v>
      </c>
      <c r="Z259" s="75">
        <f t="shared" si="51"/>
        <v>1190.5900000000001</v>
      </c>
    </row>
    <row r="260" spans="1:26" ht="12.75" hidden="1" outlineLevel="1">
      <c r="A260" s="75" t="s">
        <v>3420</v>
      </c>
      <c r="C260" s="76" t="s">
        <v>3421</v>
      </c>
      <c r="D260" s="76" t="s">
        <v>3422</v>
      </c>
      <c r="E260" s="75">
        <v>0</v>
      </c>
      <c r="F260" s="75">
        <v>2270473.42</v>
      </c>
      <c r="G260" s="76">
        <f t="shared" si="45"/>
        <v>2270473.42</v>
      </c>
      <c r="H260" s="75">
        <v>939102.7</v>
      </c>
      <c r="I260" s="75">
        <v>0</v>
      </c>
      <c r="J260" s="75">
        <v>0</v>
      </c>
      <c r="K260" s="75">
        <v>0</v>
      </c>
      <c r="L260" s="75">
        <f t="shared" si="46"/>
        <v>0</v>
      </c>
      <c r="M260" s="75">
        <v>0</v>
      </c>
      <c r="N260" s="75">
        <v>0</v>
      </c>
      <c r="O260" s="75">
        <v>0</v>
      </c>
      <c r="P260" s="75">
        <f t="shared" si="47"/>
        <v>0</v>
      </c>
      <c r="Q260" s="76">
        <v>409.96</v>
      </c>
      <c r="R260" s="76">
        <v>194</v>
      </c>
      <c r="S260" s="76">
        <v>0</v>
      </c>
      <c r="T260" s="76">
        <v>0</v>
      </c>
      <c r="U260" s="76">
        <f t="shared" si="48"/>
        <v>603.96</v>
      </c>
      <c r="V260" s="76">
        <f t="shared" si="49"/>
        <v>3210180.08</v>
      </c>
      <c r="W260" s="75">
        <v>0</v>
      </c>
      <c r="X260" s="75">
        <f t="shared" si="50"/>
        <v>3210180.08</v>
      </c>
      <c r="Y260" s="76">
        <v>32867.29</v>
      </c>
      <c r="Z260" s="75">
        <f t="shared" si="51"/>
        <v>3243047.37</v>
      </c>
    </row>
    <row r="261" spans="1:26" ht="12.75" hidden="1" outlineLevel="1">
      <c r="A261" s="75" t="s">
        <v>3423</v>
      </c>
      <c r="C261" s="76" t="s">
        <v>3424</v>
      </c>
      <c r="D261" s="76" t="s">
        <v>3425</v>
      </c>
      <c r="E261" s="75">
        <v>0</v>
      </c>
      <c r="F261" s="75">
        <v>2774798.34</v>
      </c>
      <c r="G261" s="76">
        <f t="shared" si="45"/>
        <v>2774798.34</v>
      </c>
      <c r="H261" s="75">
        <v>964487.21</v>
      </c>
      <c r="I261" s="75">
        <v>0</v>
      </c>
      <c r="J261" s="75">
        <v>0</v>
      </c>
      <c r="K261" s="75">
        <v>0</v>
      </c>
      <c r="L261" s="75">
        <f t="shared" si="46"/>
        <v>0</v>
      </c>
      <c r="M261" s="75">
        <v>0</v>
      </c>
      <c r="N261" s="75">
        <v>0</v>
      </c>
      <c r="O261" s="75">
        <v>0</v>
      </c>
      <c r="P261" s="75">
        <f t="shared" si="47"/>
        <v>0</v>
      </c>
      <c r="Q261" s="76">
        <v>0</v>
      </c>
      <c r="R261" s="76">
        <v>30</v>
      </c>
      <c r="S261" s="76">
        <v>0</v>
      </c>
      <c r="T261" s="76">
        <v>0</v>
      </c>
      <c r="U261" s="76">
        <f t="shared" si="48"/>
        <v>30</v>
      </c>
      <c r="V261" s="76">
        <f t="shared" si="49"/>
        <v>3739315.55</v>
      </c>
      <c r="W261" s="75">
        <v>0</v>
      </c>
      <c r="X261" s="75">
        <f t="shared" si="50"/>
        <v>3739315.55</v>
      </c>
      <c r="Y261" s="76">
        <v>5593.2</v>
      </c>
      <c r="Z261" s="75">
        <f t="shared" si="51"/>
        <v>3744908.75</v>
      </c>
    </row>
    <row r="262" spans="1:26" ht="12.75" hidden="1" outlineLevel="1">
      <c r="A262" s="75" t="s">
        <v>3426</v>
      </c>
      <c r="C262" s="76" t="s">
        <v>3427</v>
      </c>
      <c r="D262" s="76" t="s">
        <v>3428</v>
      </c>
      <c r="E262" s="75">
        <v>0</v>
      </c>
      <c r="F262" s="75">
        <v>685426.63</v>
      </c>
      <c r="G262" s="76">
        <f t="shared" si="45"/>
        <v>685426.63</v>
      </c>
      <c r="H262" s="75">
        <v>4243.32</v>
      </c>
      <c r="I262" s="75">
        <v>0</v>
      </c>
      <c r="J262" s="75">
        <v>0</v>
      </c>
      <c r="K262" s="75">
        <v>0</v>
      </c>
      <c r="L262" s="75">
        <f t="shared" si="46"/>
        <v>0</v>
      </c>
      <c r="M262" s="75">
        <v>0</v>
      </c>
      <c r="N262" s="75">
        <v>0</v>
      </c>
      <c r="O262" s="75">
        <v>0</v>
      </c>
      <c r="P262" s="75">
        <f t="shared" si="47"/>
        <v>0</v>
      </c>
      <c r="Q262" s="76">
        <v>0</v>
      </c>
      <c r="R262" s="76">
        <v>0</v>
      </c>
      <c r="S262" s="76">
        <v>0</v>
      </c>
      <c r="T262" s="76">
        <v>0</v>
      </c>
      <c r="U262" s="76">
        <f t="shared" si="48"/>
        <v>0</v>
      </c>
      <c r="V262" s="76">
        <f t="shared" si="49"/>
        <v>689669.95</v>
      </c>
      <c r="W262" s="75">
        <v>0</v>
      </c>
      <c r="X262" s="75">
        <f t="shared" si="50"/>
        <v>689669.95</v>
      </c>
      <c r="Y262" s="76">
        <v>0</v>
      </c>
      <c r="Z262" s="75">
        <f t="shared" si="51"/>
        <v>689669.95</v>
      </c>
    </row>
    <row r="263" spans="1:26" ht="12.75" hidden="1" outlineLevel="1">
      <c r="A263" s="75" t="s">
        <v>3429</v>
      </c>
      <c r="C263" s="76" t="s">
        <v>3430</v>
      </c>
      <c r="D263" s="76" t="s">
        <v>3431</v>
      </c>
      <c r="E263" s="75">
        <v>0</v>
      </c>
      <c r="F263" s="75">
        <v>621463.57</v>
      </c>
      <c r="G263" s="76">
        <f t="shared" si="45"/>
        <v>621463.57</v>
      </c>
      <c r="H263" s="75">
        <v>2163.75</v>
      </c>
      <c r="I263" s="75">
        <v>0</v>
      </c>
      <c r="J263" s="75">
        <v>0</v>
      </c>
      <c r="K263" s="75">
        <v>0</v>
      </c>
      <c r="L263" s="75">
        <f t="shared" si="46"/>
        <v>0</v>
      </c>
      <c r="M263" s="75">
        <v>0</v>
      </c>
      <c r="N263" s="75">
        <v>0</v>
      </c>
      <c r="O263" s="75">
        <v>0</v>
      </c>
      <c r="P263" s="75">
        <f t="shared" si="47"/>
        <v>0</v>
      </c>
      <c r="Q263" s="76">
        <v>0</v>
      </c>
      <c r="R263" s="76">
        <v>0</v>
      </c>
      <c r="S263" s="76">
        <v>0</v>
      </c>
      <c r="T263" s="76">
        <v>0</v>
      </c>
      <c r="U263" s="76">
        <f t="shared" si="48"/>
        <v>0</v>
      </c>
      <c r="V263" s="76">
        <f t="shared" si="49"/>
        <v>623627.32</v>
      </c>
      <c r="W263" s="75">
        <v>0</v>
      </c>
      <c r="X263" s="75">
        <f t="shared" si="50"/>
        <v>623627.32</v>
      </c>
      <c r="Y263" s="76">
        <v>0</v>
      </c>
      <c r="Z263" s="75">
        <f t="shared" si="51"/>
        <v>623627.32</v>
      </c>
    </row>
    <row r="264" spans="1:26" ht="12.75" hidden="1" outlineLevel="1">
      <c r="A264" s="75" t="s">
        <v>3432</v>
      </c>
      <c r="C264" s="76" t="s">
        <v>3433</v>
      </c>
      <c r="D264" s="76" t="s">
        <v>3434</v>
      </c>
      <c r="E264" s="75">
        <v>0</v>
      </c>
      <c r="F264" s="75">
        <v>796396.26</v>
      </c>
      <c r="G264" s="76">
        <f t="shared" si="45"/>
        <v>796396.26</v>
      </c>
      <c r="H264" s="75">
        <v>202657.72</v>
      </c>
      <c r="I264" s="75">
        <v>0</v>
      </c>
      <c r="J264" s="75">
        <v>0</v>
      </c>
      <c r="K264" s="75">
        <v>0</v>
      </c>
      <c r="L264" s="75">
        <f t="shared" si="46"/>
        <v>0</v>
      </c>
      <c r="M264" s="75">
        <v>0</v>
      </c>
      <c r="N264" s="75">
        <v>0</v>
      </c>
      <c r="O264" s="75">
        <v>0</v>
      </c>
      <c r="P264" s="75">
        <f t="shared" si="47"/>
        <v>0</v>
      </c>
      <c r="Q264" s="76">
        <v>-2185.25</v>
      </c>
      <c r="R264" s="76">
        <v>0</v>
      </c>
      <c r="S264" s="76">
        <v>0</v>
      </c>
      <c r="T264" s="76">
        <v>0</v>
      </c>
      <c r="U264" s="76">
        <f t="shared" si="48"/>
        <v>-2185.25</v>
      </c>
      <c r="V264" s="76">
        <f t="shared" si="49"/>
        <v>996868.73</v>
      </c>
      <c r="W264" s="75">
        <v>614.68</v>
      </c>
      <c r="X264" s="75">
        <f t="shared" si="50"/>
        <v>997483.41</v>
      </c>
      <c r="Y264" s="76">
        <v>4733.56</v>
      </c>
      <c r="Z264" s="75">
        <f t="shared" si="51"/>
        <v>1002216.9700000001</v>
      </c>
    </row>
    <row r="265" spans="1:26" ht="12.75" hidden="1" outlineLevel="1">
      <c r="A265" s="75" t="s">
        <v>3435</v>
      </c>
      <c r="C265" s="76" t="s">
        <v>3436</v>
      </c>
      <c r="D265" s="76" t="s">
        <v>3437</v>
      </c>
      <c r="E265" s="75">
        <v>0</v>
      </c>
      <c r="F265" s="75">
        <v>368018.78</v>
      </c>
      <c r="G265" s="76">
        <f t="shared" si="45"/>
        <v>368018.78</v>
      </c>
      <c r="H265" s="75">
        <v>29869.34</v>
      </c>
      <c r="I265" s="75">
        <v>0</v>
      </c>
      <c r="J265" s="75">
        <v>0</v>
      </c>
      <c r="K265" s="75">
        <v>0</v>
      </c>
      <c r="L265" s="75">
        <f t="shared" si="46"/>
        <v>0</v>
      </c>
      <c r="M265" s="75">
        <v>0</v>
      </c>
      <c r="N265" s="75">
        <v>0</v>
      </c>
      <c r="O265" s="75">
        <v>0</v>
      </c>
      <c r="P265" s="75">
        <f t="shared" si="47"/>
        <v>0</v>
      </c>
      <c r="Q265" s="76">
        <v>0</v>
      </c>
      <c r="R265" s="76">
        <v>0</v>
      </c>
      <c r="S265" s="76">
        <v>0</v>
      </c>
      <c r="T265" s="76">
        <v>0</v>
      </c>
      <c r="U265" s="76">
        <f t="shared" si="48"/>
        <v>0</v>
      </c>
      <c r="V265" s="76">
        <f t="shared" si="49"/>
        <v>397888.12000000005</v>
      </c>
      <c r="W265" s="75">
        <v>0</v>
      </c>
      <c r="X265" s="75">
        <f t="shared" si="50"/>
        <v>397888.12000000005</v>
      </c>
      <c r="Y265" s="76">
        <v>3797.74</v>
      </c>
      <c r="Z265" s="75">
        <f t="shared" si="51"/>
        <v>401685.86000000004</v>
      </c>
    </row>
    <row r="266" spans="1:26" ht="12.75" hidden="1" outlineLevel="1">
      <c r="A266" s="75" t="s">
        <v>3438</v>
      </c>
      <c r="C266" s="76" t="s">
        <v>3439</v>
      </c>
      <c r="D266" s="76" t="s">
        <v>3440</v>
      </c>
      <c r="E266" s="75">
        <v>-0.07</v>
      </c>
      <c r="F266" s="75">
        <v>20039486.010000005</v>
      </c>
      <c r="G266" s="76">
        <f t="shared" si="45"/>
        <v>20039485.940000005</v>
      </c>
      <c r="H266" s="75">
        <v>163658.57</v>
      </c>
      <c r="I266" s="75">
        <v>0</v>
      </c>
      <c r="J266" s="75">
        <v>0</v>
      </c>
      <c r="K266" s="75">
        <v>0</v>
      </c>
      <c r="L266" s="75">
        <f t="shared" si="46"/>
        <v>0</v>
      </c>
      <c r="M266" s="75">
        <v>0</v>
      </c>
      <c r="N266" s="75">
        <v>0</v>
      </c>
      <c r="O266" s="75">
        <v>0</v>
      </c>
      <c r="P266" s="75">
        <f t="shared" si="47"/>
        <v>0</v>
      </c>
      <c r="Q266" s="76">
        <v>-956927.4</v>
      </c>
      <c r="R266" s="76">
        <v>-13146.27</v>
      </c>
      <c r="S266" s="76">
        <v>0</v>
      </c>
      <c r="T266" s="76">
        <v>0</v>
      </c>
      <c r="U266" s="76">
        <f t="shared" si="48"/>
        <v>-970073.67</v>
      </c>
      <c r="V266" s="76">
        <f t="shared" si="49"/>
        <v>19233070.840000004</v>
      </c>
      <c r="W266" s="75">
        <v>0</v>
      </c>
      <c r="X266" s="75">
        <f t="shared" si="50"/>
        <v>19233070.840000004</v>
      </c>
      <c r="Y266" s="76">
        <v>41967.27</v>
      </c>
      <c r="Z266" s="75">
        <f t="shared" si="51"/>
        <v>19275038.110000003</v>
      </c>
    </row>
    <row r="267" spans="1:26" ht="12.75" hidden="1" outlineLevel="1">
      <c r="A267" s="75" t="s">
        <v>3441</v>
      </c>
      <c r="C267" s="76" t="s">
        <v>3442</v>
      </c>
      <c r="D267" s="76" t="s">
        <v>3443</v>
      </c>
      <c r="E267" s="75">
        <v>0</v>
      </c>
      <c r="F267" s="75">
        <v>1874.43</v>
      </c>
      <c r="G267" s="76">
        <f t="shared" si="45"/>
        <v>1874.43</v>
      </c>
      <c r="H267" s="75">
        <v>3615</v>
      </c>
      <c r="I267" s="75">
        <v>0</v>
      </c>
      <c r="J267" s="75">
        <v>0</v>
      </c>
      <c r="K267" s="75">
        <v>0</v>
      </c>
      <c r="L267" s="75">
        <f t="shared" si="46"/>
        <v>0</v>
      </c>
      <c r="M267" s="75">
        <v>0</v>
      </c>
      <c r="N267" s="75">
        <v>0</v>
      </c>
      <c r="O267" s="75">
        <v>0</v>
      </c>
      <c r="P267" s="75">
        <f t="shared" si="47"/>
        <v>0</v>
      </c>
      <c r="Q267" s="76">
        <v>0</v>
      </c>
      <c r="R267" s="76">
        <v>0</v>
      </c>
      <c r="S267" s="76">
        <v>0</v>
      </c>
      <c r="T267" s="76">
        <v>0</v>
      </c>
      <c r="U267" s="76">
        <f t="shared" si="48"/>
        <v>0</v>
      </c>
      <c r="V267" s="76">
        <f t="shared" si="49"/>
        <v>5489.43</v>
      </c>
      <c r="W267" s="75">
        <v>0</v>
      </c>
      <c r="X267" s="75">
        <f t="shared" si="50"/>
        <v>5489.43</v>
      </c>
      <c r="Y267" s="76">
        <v>0</v>
      </c>
      <c r="Z267" s="75">
        <f t="shared" si="51"/>
        <v>5489.43</v>
      </c>
    </row>
    <row r="268" spans="1:26" ht="12.75" hidden="1" outlineLevel="1">
      <c r="A268" s="75" t="s">
        <v>3444</v>
      </c>
      <c r="C268" s="76" t="s">
        <v>3445</v>
      </c>
      <c r="D268" s="76" t="s">
        <v>3446</v>
      </c>
      <c r="E268" s="75">
        <v>0</v>
      </c>
      <c r="F268" s="75">
        <v>2436809.67</v>
      </c>
      <c r="G268" s="76">
        <f t="shared" si="45"/>
        <v>2436809.67</v>
      </c>
      <c r="H268" s="75">
        <v>251302.06</v>
      </c>
      <c r="I268" s="75">
        <v>0</v>
      </c>
      <c r="J268" s="75">
        <v>0</v>
      </c>
      <c r="K268" s="75">
        <v>0</v>
      </c>
      <c r="L268" s="75">
        <f t="shared" si="46"/>
        <v>0</v>
      </c>
      <c r="M268" s="75">
        <v>0</v>
      </c>
      <c r="N268" s="75">
        <v>5.53</v>
      </c>
      <c r="O268" s="75">
        <v>0</v>
      </c>
      <c r="P268" s="75">
        <f t="shared" si="47"/>
        <v>5.53</v>
      </c>
      <c r="Q268" s="76">
        <v>705.34</v>
      </c>
      <c r="R268" s="76">
        <v>40.16</v>
      </c>
      <c r="S268" s="76">
        <v>0</v>
      </c>
      <c r="T268" s="76">
        <v>0</v>
      </c>
      <c r="U268" s="76">
        <f t="shared" si="48"/>
        <v>745.5</v>
      </c>
      <c r="V268" s="76">
        <f t="shared" si="49"/>
        <v>2688862.76</v>
      </c>
      <c r="W268" s="75">
        <v>0</v>
      </c>
      <c r="X268" s="75">
        <f t="shared" si="50"/>
        <v>2688862.76</v>
      </c>
      <c r="Y268" s="76">
        <v>12245.18</v>
      </c>
      <c r="Z268" s="75">
        <f t="shared" si="51"/>
        <v>2701107.94</v>
      </c>
    </row>
    <row r="269" spans="1:26" ht="12.75" hidden="1" outlineLevel="1">
      <c r="A269" s="75" t="s">
        <v>3447</v>
      </c>
      <c r="C269" s="76" t="s">
        <v>3448</v>
      </c>
      <c r="D269" s="76" t="s">
        <v>3449</v>
      </c>
      <c r="E269" s="75">
        <v>0</v>
      </c>
      <c r="F269" s="75">
        <v>4549685.55</v>
      </c>
      <c r="G269" s="76">
        <f t="shared" si="45"/>
        <v>4549685.55</v>
      </c>
      <c r="H269" s="75">
        <v>1106838.55</v>
      </c>
      <c r="I269" s="75">
        <v>0</v>
      </c>
      <c r="J269" s="75">
        <v>0</v>
      </c>
      <c r="K269" s="75">
        <v>0</v>
      </c>
      <c r="L269" s="75">
        <f t="shared" si="46"/>
        <v>0</v>
      </c>
      <c r="M269" s="75">
        <v>0</v>
      </c>
      <c r="N269" s="75">
        <v>0</v>
      </c>
      <c r="O269" s="75">
        <v>0</v>
      </c>
      <c r="P269" s="75">
        <f t="shared" si="47"/>
        <v>0</v>
      </c>
      <c r="Q269" s="76">
        <v>1430.18</v>
      </c>
      <c r="R269" s="76">
        <v>934.7</v>
      </c>
      <c r="S269" s="76">
        <v>0</v>
      </c>
      <c r="T269" s="76">
        <v>0</v>
      </c>
      <c r="U269" s="76">
        <f t="shared" si="48"/>
        <v>2364.88</v>
      </c>
      <c r="V269" s="76">
        <f t="shared" si="49"/>
        <v>5658888.9799999995</v>
      </c>
      <c r="W269" s="75">
        <v>17282.17</v>
      </c>
      <c r="X269" s="75">
        <f t="shared" si="50"/>
        <v>5676171.149999999</v>
      </c>
      <c r="Y269" s="76">
        <v>605037.32</v>
      </c>
      <c r="Z269" s="75">
        <f t="shared" si="51"/>
        <v>6281208.47</v>
      </c>
    </row>
    <row r="270" spans="1:26" ht="12.75" hidden="1" outlineLevel="1">
      <c r="A270" s="75" t="s">
        <v>3450</v>
      </c>
      <c r="C270" s="76" t="s">
        <v>3451</v>
      </c>
      <c r="D270" s="76" t="s">
        <v>3452</v>
      </c>
      <c r="E270" s="75">
        <v>0</v>
      </c>
      <c r="F270" s="75">
        <v>2687180.37</v>
      </c>
      <c r="G270" s="76">
        <f t="shared" si="45"/>
        <v>2687180.37</v>
      </c>
      <c r="H270" s="75">
        <v>722838.52</v>
      </c>
      <c r="I270" s="75">
        <v>0</v>
      </c>
      <c r="J270" s="75">
        <v>0</v>
      </c>
      <c r="K270" s="75">
        <v>0</v>
      </c>
      <c r="L270" s="75">
        <f t="shared" si="46"/>
        <v>0</v>
      </c>
      <c r="M270" s="75">
        <v>0</v>
      </c>
      <c r="N270" s="75">
        <v>379</v>
      </c>
      <c r="O270" s="75">
        <v>0</v>
      </c>
      <c r="P270" s="75">
        <f t="shared" si="47"/>
        <v>379</v>
      </c>
      <c r="Q270" s="76">
        <v>328.2</v>
      </c>
      <c r="R270" s="76">
        <v>2495.54</v>
      </c>
      <c r="S270" s="76">
        <v>0</v>
      </c>
      <c r="T270" s="76">
        <v>0</v>
      </c>
      <c r="U270" s="76">
        <f t="shared" si="48"/>
        <v>2823.74</v>
      </c>
      <c r="V270" s="76">
        <f t="shared" si="49"/>
        <v>3413221.6300000004</v>
      </c>
      <c r="W270" s="75">
        <v>2462.81</v>
      </c>
      <c r="X270" s="75">
        <f t="shared" si="50"/>
        <v>3415684.4400000004</v>
      </c>
      <c r="Y270" s="76">
        <v>115206.7</v>
      </c>
      <c r="Z270" s="75">
        <f t="shared" si="51"/>
        <v>3530891.1400000006</v>
      </c>
    </row>
    <row r="271" spans="1:26" ht="12.75" hidden="1" outlineLevel="1">
      <c r="A271" s="75" t="s">
        <v>3453</v>
      </c>
      <c r="C271" s="76" t="s">
        <v>3454</v>
      </c>
      <c r="D271" s="76" t="s">
        <v>3455</v>
      </c>
      <c r="E271" s="75">
        <v>0</v>
      </c>
      <c r="F271" s="75">
        <v>352653.64</v>
      </c>
      <c r="G271" s="76">
        <f t="shared" si="45"/>
        <v>352653.64</v>
      </c>
      <c r="H271" s="75">
        <v>92909.53</v>
      </c>
      <c r="I271" s="75">
        <v>0</v>
      </c>
      <c r="J271" s="75">
        <v>0</v>
      </c>
      <c r="K271" s="75">
        <v>0</v>
      </c>
      <c r="L271" s="75">
        <f t="shared" si="46"/>
        <v>0</v>
      </c>
      <c r="M271" s="75">
        <v>0</v>
      </c>
      <c r="N271" s="75">
        <v>0</v>
      </c>
      <c r="O271" s="75">
        <v>0</v>
      </c>
      <c r="P271" s="75">
        <f t="shared" si="47"/>
        <v>0</v>
      </c>
      <c r="Q271" s="76">
        <v>0</v>
      </c>
      <c r="R271" s="76">
        <v>0</v>
      </c>
      <c r="S271" s="76">
        <v>0</v>
      </c>
      <c r="T271" s="76">
        <v>0</v>
      </c>
      <c r="U271" s="76">
        <f t="shared" si="48"/>
        <v>0</v>
      </c>
      <c r="V271" s="76">
        <f t="shared" si="49"/>
        <v>445563.17000000004</v>
      </c>
      <c r="W271" s="75">
        <v>0</v>
      </c>
      <c r="X271" s="75">
        <f t="shared" si="50"/>
        <v>445563.17000000004</v>
      </c>
      <c r="Y271" s="76">
        <v>28053.46</v>
      </c>
      <c r="Z271" s="75">
        <f t="shared" si="51"/>
        <v>473616.63000000006</v>
      </c>
    </row>
    <row r="272" spans="1:26" ht="12.75" hidden="1" outlineLevel="1">
      <c r="A272" s="75" t="s">
        <v>3456</v>
      </c>
      <c r="C272" s="76" t="s">
        <v>994</v>
      </c>
      <c r="D272" s="76" t="s">
        <v>995</v>
      </c>
      <c r="E272" s="75">
        <v>0</v>
      </c>
      <c r="F272" s="75">
        <v>24271343.95</v>
      </c>
      <c r="G272" s="76">
        <f t="shared" si="45"/>
        <v>24271343.95</v>
      </c>
      <c r="H272" s="75">
        <v>7453720.16</v>
      </c>
      <c r="I272" s="75">
        <v>0</v>
      </c>
      <c r="J272" s="75">
        <v>0</v>
      </c>
      <c r="K272" s="75">
        <v>0</v>
      </c>
      <c r="L272" s="75">
        <f t="shared" si="46"/>
        <v>0</v>
      </c>
      <c r="M272" s="75">
        <v>0</v>
      </c>
      <c r="N272" s="75">
        <v>648.19</v>
      </c>
      <c r="O272" s="75">
        <v>791.34</v>
      </c>
      <c r="P272" s="75">
        <f t="shared" si="47"/>
        <v>1439.5300000000002</v>
      </c>
      <c r="Q272" s="76">
        <v>82431.86</v>
      </c>
      <c r="R272" s="76">
        <v>105798.68</v>
      </c>
      <c r="S272" s="76">
        <v>0</v>
      </c>
      <c r="T272" s="76">
        <v>0</v>
      </c>
      <c r="U272" s="76">
        <f t="shared" si="48"/>
        <v>188230.53999999998</v>
      </c>
      <c r="V272" s="76">
        <f t="shared" si="49"/>
        <v>31914734.18</v>
      </c>
      <c r="W272" s="75">
        <v>250</v>
      </c>
      <c r="X272" s="75">
        <f t="shared" si="50"/>
        <v>31914984.18</v>
      </c>
      <c r="Y272" s="76">
        <v>1434413.02</v>
      </c>
      <c r="Z272" s="75">
        <f t="shared" si="51"/>
        <v>33349397.2</v>
      </c>
    </row>
    <row r="273" spans="1:26" ht="12.75" hidden="1" outlineLevel="1">
      <c r="A273" s="75" t="s">
        <v>996</v>
      </c>
      <c r="C273" s="76" t="s">
        <v>997</v>
      </c>
      <c r="D273" s="76" t="s">
        <v>998</v>
      </c>
      <c r="E273" s="75">
        <v>0</v>
      </c>
      <c r="F273" s="75">
        <v>5026120.86</v>
      </c>
      <c r="G273" s="76">
        <f t="shared" si="45"/>
        <v>5026120.86</v>
      </c>
      <c r="H273" s="75">
        <v>1029506.47</v>
      </c>
      <c r="I273" s="75">
        <v>0</v>
      </c>
      <c r="J273" s="75">
        <v>0</v>
      </c>
      <c r="K273" s="75">
        <v>0</v>
      </c>
      <c r="L273" s="75">
        <f t="shared" si="46"/>
        <v>0</v>
      </c>
      <c r="M273" s="75">
        <v>0</v>
      </c>
      <c r="N273" s="75">
        <v>29</v>
      </c>
      <c r="O273" s="75">
        <v>0</v>
      </c>
      <c r="P273" s="75">
        <f t="shared" si="47"/>
        <v>29</v>
      </c>
      <c r="Q273" s="76">
        <v>3110.1</v>
      </c>
      <c r="R273" s="76">
        <v>8095.34</v>
      </c>
      <c r="S273" s="76">
        <v>0</v>
      </c>
      <c r="T273" s="76">
        <v>0</v>
      </c>
      <c r="U273" s="76">
        <f t="shared" si="48"/>
        <v>11205.44</v>
      </c>
      <c r="V273" s="76">
        <f t="shared" si="49"/>
        <v>6066861.7700000005</v>
      </c>
      <c r="W273" s="75">
        <v>-124.24</v>
      </c>
      <c r="X273" s="75">
        <f t="shared" si="50"/>
        <v>6066737.53</v>
      </c>
      <c r="Y273" s="76">
        <v>58320.13</v>
      </c>
      <c r="Z273" s="75">
        <f t="shared" si="51"/>
        <v>6125057.66</v>
      </c>
    </row>
    <row r="274" spans="1:26" ht="12.75" hidden="1" outlineLevel="1">
      <c r="A274" s="75" t="s">
        <v>999</v>
      </c>
      <c r="C274" s="76" t="s">
        <v>1000</v>
      </c>
      <c r="D274" s="76" t="s">
        <v>1001</v>
      </c>
      <c r="E274" s="75">
        <v>0</v>
      </c>
      <c r="F274" s="75">
        <v>16596.37</v>
      </c>
      <c r="G274" s="76">
        <f t="shared" si="45"/>
        <v>16596.37</v>
      </c>
      <c r="H274" s="75">
        <v>-738.97</v>
      </c>
      <c r="I274" s="75">
        <v>0</v>
      </c>
      <c r="J274" s="75">
        <v>0</v>
      </c>
      <c r="K274" s="75">
        <v>0</v>
      </c>
      <c r="L274" s="75">
        <f t="shared" si="46"/>
        <v>0</v>
      </c>
      <c r="M274" s="75">
        <v>0</v>
      </c>
      <c r="N274" s="75">
        <v>0</v>
      </c>
      <c r="O274" s="75">
        <v>0</v>
      </c>
      <c r="P274" s="75">
        <f t="shared" si="47"/>
        <v>0</v>
      </c>
      <c r="Q274" s="76">
        <v>0</v>
      </c>
      <c r="R274" s="76">
        <v>0</v>
      </c>
      <c r="S274" s="76">
        <v>0</v>
      </c>
      <c r="T274" s="76">
        <v>0</v>
      </c>
      <c r="U274" s="76">
        <f t="shared" si="48"/>
        <v>0</v>
      </c>
      <c r="V274" s="76">
        <f t="shared" si="49"/>
        <v>15857.4</v>
      </c>
      <c r="W274" s="75">
        <v>0</v>
      </c>
      <c r="X274" s="75">
        <f t="shared" si="50"/>
        <v>15857.4</v>
      </c>
      <c r="Y274" s="76">
        <v>0</v>
      </c>
      <c r="Z274" s="75">
        <f t="shared" si="51"/>
        <v>15857.4</v>
      </c>
    </row>
    <row r="275" spans="1:26" ht="12.75" hidden="1" outlineLevel="1">
      <c r="A275" s="75" t="s">
        <v>1002</v>
      </c>
      <c r="C275" s="76" t="s">
        <v>1003</v>
      </c>
      <c r="D275" s="76" t="s">
        <v>1004</v>
      </c>
      <c r="E275" s="75">
        <v>0</v>
      </c>
      <c r="F275" s="75">
        <v>214402.66</v>
      </c>
      <c r="G275" s="76">
        <f t="shared" si="45"/>
        <v>214402.66</v>
      </c>
      <c r="H275" s="75">
        <v>2914.57</v>
      </c>
      <c r="I275" s="75">
        <v>0</v>
      </c>
      <c r="J275" s="75">
        <v>0</v>
      </c>
      <c r="K275" s="75">
        <v>0</v>
      </c>
      <c r="L275" s="75">
        <f t="shared" si="46"/>
        <v>0</v>
      </c>
      <c r="M275" s="75">
        <v>0</v>
      </c>
      <c r="N275" s="75">
        <v>-55</v>
      </c>
      <c r="O275" s="75">
        <v>0</v>
      </c>
      <c r="P275" s="75">
        <f t="shared" si="47"/>
        <v>-55</v>
      </c>
      <c r="Q275" s="76">
        <v>0</v>
      </c>
      <c r="R275" s="76">
        <v>0</v>
      </c>
      <c r="S275" s="76">
        <v>0</v>
      </c>
      <c r="T275" s="76">
        <v>0</v>
      </c>
      <c r="U275" s="76">
        <f t="shared" si="48"/>
        <v>0</v>
      </c>
      <c r="V275" s="76">
        <f t="shared" si="49"/>
        <v>217262.23</v>
      </c>
      <c r="W275" s="75">
        <v>0</v>
      </c>
      <c r="X275" s="75">
        <f t="shared" si="50"/>
        <v>217262.23</v>
      </c>
      <c r="Y275" s="76">
        <v>-624</v>
      </c>
      <c r="Z275" s="75">
        <f t="shared" si="51"/>
        <v>216638.23</v>
      </c>
    </row>
    <row r="276" spans="1:26" ht="12.75" hidden="1" outlineLevel="1">
      <c r="A276" s="75" t="s">
        <v>1005</v>
      </c>
      <c r="C276" s="76" t="s">
        <v>1006</v>
      </c>
      <c r="D276" s="76" t="s">
        <v>1007</v>
      </c>
      <c r="E276" s="75">
        <v>0</v>
      </c>
      <c r="F276" s="75">
        <v>250136.64</v>
      </c>
      <c r="G276" s="76">
        <f t="shared" si="45"/>
        <v>250136.64</v>
      </c>
      <c r="H276" s="75">
        <v>80286.39</v>
      </c>
      <c r="I276" s="75">
        <v>0</v>
      </c>
      <c r="J276" s="75">
        <v>0</v>
      </c>
      <c r="K276" s="75">
        <v>0</v>
      </c>
      <c r="L276" s="75">
        <f t="shared" si="46"/>
        <v>0</v>
      </c>
      <c r="M276" s="75">
        <v>0</v>
      </c>
      <c r="N276" s="75">
        <v>0</v>
      </c>
      <c r="O276" s="75">
        <v>0</v>
      </c>
      <c r="P276" s="75">
        <f t="shared" si="47"/>
        <v>0</v>
      </c>
      <c r="Q276" s="76">
        <v>0</v>
      </c>
      <c r="R276" s="76">
        <v>0</v>
      </c>
      <c r="S276" s="76">
        <v>0</v>
      </c>
      <c r="T276" s="76">
        <v>0</v>
      </c>
      <c r="U276" s="76">
        <f t="shared" si="48"/>
        <v>0</v>
      </c>
      <c r="V276" s="76">
        <f t="shared" si="49"/>
        <v>330423.03</v>
      </c>
      <c r="W276" s="75">
        <v>0</v>
      </c>
      <c r="X276" s="75">
        <f t="shared" si="50"/>
        <v>330423.03</v>
      </c>
      <c r="Y276" s="76">
        <v>4.35</v>
      </c>
      <c r="Z276" s="75">
        <f t="shared" si="51"/>
        <v>330427.38</v>
      </c>
    </row>
    <row r="277" spans="1:26" ht="12.75" hidden="1" outlineLevel="1">
      <c r="A277" s="75" t="s">
        <v>1008</v>
      </c>
      <c r="C277" s="76" t="s">
        <v>1009</v>
      </c>
      <c r="D277" s="76" t="s">
        <v>1010</v>
      </c>
      <c r="E277" s="75">
        <v>0</v>
      </c>
      <c r="F277" s="75">
        <v>16301.03</v>
      </c>
      <c r="G277" s="76">
        <f t="shared" si="45"/>
        <v>16301.03</v>
      </c>
      <c r="H277" s="75">
        <v>604.81</v>
      </c>
      <c r="I277" s="75">
        <v>0</v>
      </c>
      <c r="J277" s="75">
        <v>0</v>
      </c>
      <c r="K277" s="75">
        <v>0</v>
      </c>
      <c r="L277" s="75">
        <f t="shared" si="46"/>
        <v>0</v>
      </c>
      <c r="M277" s="75">
        <v>0</v>
      </c>
      <c r="N277" s="75">
        <v>0</v>
      </c>
      <c r="O277" s="75">
        <v>0</v>
      </c>
      <c r="P277" s="75">
        <f t="shared" si="47"/>
        <v>0</v>
      </c>
      <c r="Q277" s="76">
        <v>0</v>
      </c>
      <c r="R277" s="76">
        <v>0</v>
      </c>
      <c r="S277" s="76">
        <v>0</v>
      </c>
      <c r="T277" s="76">
        <v>0</v>
      </c>
      <c r="U277" s="76">
        <f t="shared" si="48"/>
        <v>0</v>
      </c>
      <c r="V277" s="76">
        <f t="shared" si="49"/>
        <v>16905.84</v>
      </c>
      <c r="W277" s="75">
        <v>0</v>
      </c>
      <c r="X277" s="75">
        <f t="shared" si="50"/>
        <v>16905.84</v>
      </c>
      <c r="Y277" s="76">
        <v>2008.84</v>
      </c>
      <c r="Z277" s="75">
        <f t="shared" si="51"/>
        <v>18914.68</v>
      </c>
    </row>
    <row r="278" spans="1:26" ht="12.75" hidden="1" outlineLevel="1">
      <c r="A278" s="75" t="s">
        <v>1011</v>
      </c>
      <c r="C278" s="76" t="s">
        <v>1012</v>
      </c>
      <c r="D278" s="76" t="s">
        <v>1013</v>
      </c>
      <c r="E278" s="75">
        <v>0</v>
      </c>
      <c r="F278" s="75">
        <v>-513038.52</v>
      </c>
      <c r="G278" s="76">
        <f t="shared" si="45"/>
        <v>-513038.52</v>
      </c>
      <c r="H278" s="75">
        <v>43.37</v>
      </c>
      <c r="I278" s="75">
        <v>0</v>
      </c>
      <c r="J278" s="75">
        <v>0</v>
      </c>
      <c r="K278" s="75">
        <v>0</v>
      </c>
      <c r="L278" s="75">
        <f t="shared" si="46"/>
        <v>0</v>
      </c>
      <c r="M278" s="75">
        <v>0</v>
      </c>
      <c r="N278" s="75">
        <v>0</v>
      </c>
      <c r="O278" s="75">
        <v>0</v>
      </c>
      <c r="P278" s="75">
        <f t="shared" si="47"/>
        <v>0</v>
      </c>
      <c r="Q278" s="76">
        <v>0</v>
      </c>
      <c r="R278" s="76">
        <v>0</v>
      </c>
      <c r="S278" s="76">
        <v>0</v>
      </c>
      <c r="T278" s="76">
        <v>0</v>
      </c>
      <c r="U278" s="76">
        <f t="shared" si="48"/>
        <v>0</v>
      </c>
      <c r="V278" s="76">
        <f t="shared" si="49"/>
        <v>-512995.15</v>
      </c>
      <c r="W278" s="75">
        <v>0</v>
      </c>
      <c r="X278" s="75">
        <f t="shared" si="50"/>
        <v>-512995.15</v>
      </c>
      <c r="Y278" s="76">
        <v>0</v>
      </c>
      <c r="Z278" s="75">
        <f t="shared" si="51"/>
        <v>-512995.15</v>
      </c>
    </row>
    <row r="279" spans="1:26" ht="12.75" hidden="1" outlineLevel="1">
      <c r="A279" s="75" t="s">
        <v>1014</v>
      </c>
      <c r="C279" s="76" t="s">
        <v>1015</v>
      </c>
      <c r="D279" s="76" t="s">
        <v>1016</v>
      </c>
      <c r="E279" s="75">
        <v>0</v>
      </c>
      <c r="F279" s="75">
        <v>26048.38</v>
      </c>
      <c r="G279" s="76">
        <f t="shared" si="45"/>
        <v>26048.38</v>
      </c>
      <c r="H279" s="75">
        <v>0</v>
      </c>
      <c r="I279" s="75">
        <v>0</v>
      </c>
      <c r="J279" s="75">
        <v>0</v>
      </c>
      <c r="K279" s="75">
        <v>0</v>
      </c>
      <c r="L279" s="75">
        <f t="shared" si="46"/>
        <v>0</v>
      </c>
      <c r="M279" s="75">
        <v>0</v>
      </c>
      <c r="N279" s="75">
        <v>0</v>
      </c>
      <c r="O279" s="75">
        <v>0</v>
      </c>
      <c r="P279" s="75">
        <f t="shared" si="47"/>
        <v>0</v>
      </c>
      <c r="Q279" s="76">
        <v>0</v>
      </c>
      <c r="R279" s="76">
        <v>0</v>
      </c>
      <c r="S279" s="76">
        <v>0</v>
      </c>
      <c r="T279" s="76">
        <v>0</v>
      </c>
      <c r="U279" s="76">
        <f t="shared" si="48"/>
        <v>0</v>
      </c>
      <c r="V279" s="76">
        <f t="shared" si="49"/>
        <v>26048.38</v>
      </c>
      <c r="W279" s="75">
        <v>0</v>
      </c>
      <c r="X279" s="75">
        <f t="shared" si="50"/>
        <v>26048.38</v>
      </c>
      <c r="Y279" s="76">
        <v>0</v>
      </c>
      <c r="Z279" s="75">
        <f t="shared" si="51"/>
        <v>26048.38</v>
      </c>
    </row>
    <row r="280" spans="1:26" ht="12.75" hidden="1" outlineLevel="1">
      <c r="A280" s="75" t="s">
        <v>1017</v>
      </c>
      <c r="C280" s="76" t="s">
        <v>1018</v>
      </c>
      <c r="D280" s="76" t="s">
        <v>1019</v>
      </c>
      <c r="E280" s="75">
        <v>0</v>
      </c>
      <c r="F280" s="75">
        <v>43376.01</v>
      </c>
      <c r="G280" s="76">
        <f t="shared" si="45"/>
        <v>43376.01</v>
      </c>
      <c r="H280" s="75">
        <v>5356.75</v>
      </c>
      <c r="I280" s="75">
        <v>0</v>
      </c>
      <c r="J280" s="75">
        <v>0</v>
      </c>
      <c r="K280" s="75">
        <v>0</v>
      </c>
      <c r="L280" s="75">
        <f t="shared" si="46"/>
        <v>0</v>
      </c>
      <c r="M280" s="75">
        <v>0</v>
      </c>
      <c r="N280" s="75">
        <v>0</v>
      </c>
      <c r="O280" s="75">
        <v>0</v>
      </c>
      <c r="P280" s="75">
        <f t="shared" si="47"/>
        <v>0</v>
      </c>
      <c r="Q280" s="76">
        <v>0</v>
      </c>
      <c r="R280" s="76">
        <v>0</v>
      </c>
      <c r="S280" s="76">
        <v>0</v>
      </c>
      <c r="T280" s="76">
        <v>0</v>
      </c>
      <c r="U280" s="76">
        <f t="shared" si="48"/>
        <v>0</v>
      </c>
      <c r="V280" s="76">
        <f t="shared" si="49"/>
        <v>48732.76</v>
      </c>
      <c r="W280" s="75">
        <v>0</v>
      </c>
      <c r="X280" s="75">
        <f t="shared" si="50"/>
        <v>48732.76</v>
      </c>
      <c r="Y280" s="76">
        <v>0</v>
      </c>
      <c r="Z280" s="75">
        <f t="shared" si="51"/>
        <v>48732.76</v>
      </c>
    </row>
    <row r="281" spans="1:26" ht="12.75" hidden="1" outlineLevel="1">
      <c r="A281" s="75" t="s">
        <v>1020</v>
      </c>
      <c r="C281" s="76" t="s">
        <v>1021</v>
      </c>
      <c r="D281" s="76" t="s">
        <v>1022</v>
      </c>
      <c r="E281" s="75">
        <v>0</v>
      </c>
      <c r="F281" s="75">
        <v>1980564.33</v>
      </c>
      <c r="G281" s="76">
        <f t="shared" si="45"/>
        <v>1980564.33</v>
      </c>
      <c r="H281" s="75">
        <v>1156222.74</v>
      </c>
      <c r="I281" s="75">
        <v>0</v>
      </c>
      <c r="J281" s="75">
        <v>0</v>
      </c>
      <c r="K281" s="75">
        <v>0</v>
      </c>
      <c r="L281" s="75">
        <f t="shared" si="46"/>
        <v>0</v>
      </c>
      <c r="M281" s="75">
        <v>0</v>
      </c>
      <c r="N281" s="75">
        <v>0</v>
      </c>
      <c r="O281" s="75">
        <v>0</v>
      </c>
      <c r="P281" s="75">
        <f t="shared" si="47"/>
        <v>0</v>
      </c>
      <c r="Q281" s="76">
        <v>0</v>
      </c>
      <c r="R281" s="76">
        <v>0</v>
      </c>
      <c r="S281" s="76">
        <v>0</v>
      </c>
      <c r="T281" s="76">
        <v>0</v>
      </c>
      <c r="U281" s="76">
        <f t="shared" si="48"/>
        <v>0</v>
      </c>
      <c r="V281" s="76">
        <f t="shared" si="49"/>
        <v>3136787.0700000003</v>
      </c>
      <c r="W281" s="75">
        <v>0</v>
      </c>
      <c r="X281" s="75">
        <f t="shared" si="50"/>
        <v>3136787.0700000003</v>
      </c>
      <c r="Y281" s="76">
        <v>5361.88</v>
      </c>
      <c r="Z281" s="75">
        <f t="shared" si="51"/>
        <v>3142148.95</v>
      </c>
    </row>
    <row r="282" spans="1:26" ht="12.75" hidden="1" outlineLevel="1">
      <c r="A282" s="75" t="s">
        <v>1023</v>
      </c>
      <c r="C282" s="76" t="s">
        <v>1024</v>
      </c>
      <c r="D282" s="76" t="s">
        <v>1025</v>
      </c>
      <c r="E282" s="75">
        <v>0</v>
      </c>
      <c r="F282" s="75">
        <v>862964.96</v>
      </c>
      <c r="G282" s="76">
        <f t="shared" si="45"/>
        <v>862964.96</v>
      </c>
      <c r="H282" s="75">
        <v>367623.46</v>
      </c>
      <c r="I282" s="75">
        <v>0</v>
      </c>
      <c r="J282" s="75">
        <v>0</v>
      </c>
      <c r="K282" s="75">
        <v>0</v>
      </c>
      <c r="L282" s="75">
        <f t="shared" si="46"/>
        <v>0</v>
      </c>
      <c r="M282" s="75">
        <v>0</v>
      </c>
      <c r="N282" s="75">
        <v>0</v>
      </c>
      <c r="O282" s="75">
        <v>0</v>
      </c>
      <c r="P282" s="75">
        <f t="shared" si="47"/>
        <v>0</v>
      </c>
      <c r="Q282" s="76">
        <v>8755.93</v>
      </c>
      <c r="R282" s="76">
        <v>0</v>
      </c>
      <c r="S282" s="76">
        <v>0</v>
      </c>
      <c r="T282" s="76">
        <v>0</v>
      </c>
      <c r="U282" s="76">
        <f t="shared" si="48"/>
        <v>8755.93</v>
      </c>
      <c r="V282" s="76">
        <f t="shared" si="49"/>
        <v>1239344.3499999999</v>
      </c>
      <c r="W282" s="75">
        <v>0</v>
      </c>
      <c r="X282" s="75">
        <f t="shared" si="50"/>
        <v>1239344.3499999999</v>
      </c>
      <c r="Y282" s="76">
        <v>11607.25</v>
      </c>
      <c r="Z282" s="75">
        <f t="shared" si="51"/>
        <v>1250951.5999999999</v>
      </c>
    </row>
    <row r="283" spans="1:26" ht="12.75" hidden="1" outlineLevel="1">
      <c r="A283" s="75" t="s">
        <v>1026</v>
      </c>
      <c r="C283" s="76" t="s">
        <v>1027</v>
      </c>
      <c r="D283" s="76" t="s">
        <v>1028</v>
      </c>
      <c r="E283" s="75">
        <v>0</v>
      </c>
      <c r="F283" s="75">
        <v>1562317.4</v>
      </c>
      <c r="G283" s="76">
        <f t="shared" si="45"/>
        <v>1562317.4</v>
      </c>
      <c r="H283" s="75">
        <v>27839.42</v>
      </c>
      <c r="I283" s="75">
        <v>0</v>
      </c>
      <c r="J283" s="75">
        <v>0</v>
      </c>
      <c r="K283" s="75">
        <v>0</v>
      </c>
      <c r="L283" s="75">
        <f t="shared" si="46"/>
        <v>0</v>
      </c>
      <c r="M283" s="75">
        <v>0</v>
      </c>
      <c r="N283" s="75">
        <v>1750</v>
      </c>
      <c r="O283" s="75">
        <v>0</v>
      </c>
      <c r="P283" s="75">
        <f t="shared" si="47"/>
        <v>1750</v>
      </c>
      <c r="Q283" s="76">
        <v>1704</v>
      </c>
      <c r="R283" s="76">
        <v>743.75</v>
      </c>
      <c r="S283" s="76">
        <v>0</v>
      </c>
      <c r="T283" s="76">
        <v>0</v>
      </c>
      <c r="U283" s="76">
        <f t="shared" si="48"/>
        <v>2447.75</v>
      </c>
      <c r="V283" s="76">
        <f t="shared" si="49"/>
        <v>1594354.5699999998</v>
      </c>
      <c r="W283" s="75">
        <v>0</v>
      </c>
      <c r="X283" s="75">
        <f t="shared" si="50"/>
        <v>1594354.5699999998</v>
      </c>
      <c r="Y283" s="76">
        <v>84604.99</v>
      </c>
      <c r="Z283" s="75">
        <f t="shared" si="51"/>
        <v>1678959.5599999998</v>
      </c>
    </row>
    <row r="284" spans="1:26" ht="12.75" hidden="1" outlineLevel="1">
      <c r="A284" s="75" t="s">
        <v>1029</v>
      </c>
      <c r="C284" s="76" t="s">
        <v>1030</v>
      </c>
      <c r="D284" s="76" t="s">
        <v>1031</v>
      </c>
      <c r="E284" s="75">
        <v>0</v>
      </c>
      <c r="F284" s="75">
        <v>170176.41</v>
      </c>
      <c r="G284" s="76">
        <f t="shared" si="45"/>
        <v>170176.41</v>
      </c>
      <c r="H284" s="75">
        <v>21747.82</v>
      </c>
      <c r="I284" s="75">
        <v>0</v>
      </c>
      <c r="J284" s="75">
        <v>0</v>
      </c>
      <c r="K284" s="75">
        <v>0</v>
      </c>
      <c r="L284" s="75">
        <f t="shared" si="46"/>
        <v>0</v>
      </c>
      <c r="M284" s="75">
        <v>0</v>
      </c>
      <c r="N284" s="75">
        <v>0</v>
      </c>
      <c r="O284" s="75">
        <v>0</v>
      </c>
      <c r="P284" s="75">
        <f t="shared" si="47"/>
        <v>0</v>
      </c>
      <c r="Q284" s="76">
        <v>0</v>
      </c>
      <c r="R284" s="76">
        <v>0</v>
      </c>
      <c r="S284" s="76">
        <v>0</v>
      </c>
      <c r="T284" s="76">
        <v>0</v>
      </c>
      <c r="U284" s="76">
        <f t="shared" si="48"/>
        <v>0</v>
      </c>
      <c r="V284" s="76">
        <f t="shared" si="49"/>
        <v>191924.23</v>
      </c>
      <c r="W284" s="75">
        <v>0</v>
      </c>
      <c r="X284" s="75">
        <f t="shared" si="50"/>
        <v>191924.23</v>
      </c>
      <c r="Y284" s="76">
        <v>0</v>
      </c>
      <c r="Z284" s="75">
        <f t="shared" si="51"/>
        <v>191924.23</v>
      </c>
    </row>
    <row r="285" spans="1:26" ht="12.75" hidden="1" outlineLevel="1">
      <c r="A285" s="75" t="s">
        <v>1032</v>
      </c>
      <c r="C285" s="76" t="s">
        <v>1033</v>
      </c>
      <c r="D285" s="76" t="s">
        <v>1034</v>
      </c>
      <c r="E285" s="75">
        <v>0</v>
      </c>
      <c r="F285" s="75">
        <v>15739942.450000001</v>
      </c>
      <c r="G285" s="76">
        <f t="shared" si="45"/>
        <v>15739942.450000001</v>
      </c>
      <c r="H285" s="75">
        <v>8549850.290000001</v>
      </c>
      <c r="I285" s="75">
        <v>0</v>
      </c>
      <c r="J285" s="75">
        <v>0</v>
      </c>
      <c r="K285" s="75">
        <v>0</v>
      </c>
      <c r="L285" s="75">
        <f t="shared" si="46"/>
        <v>0</v>
      </c>
      <c r="M285" s="75">
        <v>0</v>
      </c>
      <c r="N285" s="75">
        <v>29.77</v>
      </c>
      <c r="O285" s="75">
        <v>-71.64</v>
      </c>
      <c r="P285" s="75">
        <f t="shared" si="47"/>
        <v>-41.870000000000005</v>
      </c>
      <c r="Q285" s="76">
        <v>22698.18</v>
      </c>
      <c r="R285" s="76">
        <v>0</v>
      </c>
      <c r="S285" s="76">
        <v>0</v>
      </c>
      <c r="T285" s="76">
        <v>0</v>
      </c>
      <c r="U285" s="76">
        <f t="shared" si="48"/>
        <v>22698.18</v>
      </c>
      <c r="V285" s="76">
        <f t="shared" si="49"/>
        <v>24312449.05</v>
      </c>
      <c r="W285" s="75">
        <v>0</v>
      </c>
      <c r="X285" s="75">
        <f t="shared" si="50"/>
        <v>24312449.05</v>
      </c>
      <c r="Y285" s="76">
        <v>8378.75</v>
      </c>
      <c r="Z285" s="75">
        <f t="shared" si="51"/>
        <v>24320827.8</v>
      </c>
    </row>
    <row r="286" spans="1:26" ht="12.75" hidden="1" outlineLevel="1">
      <c r="A286" s="75" t="s">
        <v>1035</v>
      </c>
      <c r="C286" s="76" t="s">
        <v>1036</v>
      </c>
      <c r="D286" s="76" t="s">
        <v>1037</v>
      </c>
      <c r="E286" s="75">
        <v>0</v>
      </c>
      <c r="F286" s="75">
        <v>391775.24</v>
      </c>
      <c r="G286" s="76">
        <f t="shared" si="45"/>
        <v>391775.24</v>
      </c>
      <c r="H286" s="75">
        <v>85940.72</v>
      </c>
      <c r="I286" s="75">
        <v>0</v>
      </c>
      <c r="J286" s="75">
        <v>0</v>
      </c>
      <c r="K286" s="75">
        <v>0</v>
      </c>
      <c r="L286" s="75">
        <f t="shared" si="46"/>
        <v>0</v>
      </c>
      <c r="M286" s="75">
        <v>0</v>
      </c>
      <c r="N286" s="75">
        <v>0</v>
      </c>
      <c r="O286" s="75">
        <v>0</v>
      </c>
      <c r="P286" s="75">
        <f t="shared" si="47"/>
        <v>0</v>
      </c>
      <c r="Q286" s="76">
        <v>0</v>
      </c>
      <c r="R286" s="76">
        <v>0</v>
      </c>
      <c r="S286" s="76">
        <v>0</v>
      </c>
      <c r="T286" s="76">
        <v>0</v>
      </c>
      <c r="U286" s="76">
        <f t="shared" si="48"/>
        <v>0</v>
      </c>
      <c r="V286" s="76">
        <f t="shared" si="49"/>
        <v>477715.95999999996</v>
      </c>
      <c r="W286" s="75">
        <v>0</v>
      </c>
      <c r="X286" s="75">
        <f t="shared" si="50"/>
        <v>477715.95999999996</v>
      </c>
      <c r="Y286" s="76">
        <v>-114</v>
      </c>
      <c r="Z286" s="75">
        <f t="shared" si="51"/>
        <v>477601.95999999996</v>
      </c>
    </row>
    <row r="287" spans="1:26" ht="12.75" hidden="1" outlineLevel="1">
      <c r="A287" s="75" t="s">
        <v>1038</v>
      </c>
      <c r="C287" s="76" t="s">
        <v>1039</v>
      </c>
      <c r="D287" s="76" t="s">
        <v>1040</v>
      </c>
      <c r="E287" s="75">
        <v>0</v>
      </c>
      <c r="F287" s="75">
        <v>226997.21</v>
      </c>
      <c r="G287" s="76">
        <f t="shared" si="45"/>
        <v>226997.21</v>
      </c>
      <c r="H287" s="75">
        <v>199445.34</v>
      </c>
      <c r="I287" s="75">
        <v>0</v>
      </c>
      <c r="J287" s="75">
        <v>0</v>
      </c>
      <c r="K287" s="75">
        <v>0</v>
      </c>
      <c r="L287" s="75">
        <f t="shared" si="46"/>
        <v>0</v>
      </c>
      <c r="M287" s="75">
        <v>0</v>
      </c>
      <c r="N287" s="75">
        <v>0</v>
      </c>
      <c r="O287" s="75">
        <v>0</v>
      </c>
      <c r="P287" s="75">
        <f t="shared" si="47"/>
        <v>0</v>
      </c>
      <c r="Q287" s="76">
        <v>0</v>
      </c>
      <c r="R287" s="76">
        <v>0</v>
      </c>
      <c r="S287" s="76">
        <v>0</v>
      </c>
      <c r="T287" s="76">
        <v>0</v>
      </c>
      <c r="U287" s="76">
        <f t="shared" si="48"/>
        <v>0</v>
      </c>
      <c r="V287" s="76">
        <f t="shared" si="49"/>
        <v>426442.55</v>
      </c>
      <c r="W287" s="75">
        <v>0</v>
      </c>
      <c r="X287" s="75">
        <f t="shared" si="50"/>
        <v>426442.55</v>
      </c>
      <c r="Y287" s="76">
        <v>0</v>
      </c>
      <c r="Z287" s="75">
        <f t="shared" si="51"/>
        <v>426442.55</v>
      </c>
    </row>
    <row r="288" spans="1:26" ht="12.75" hidden="1" outlineLevel="1">
      <c r="A288" s="75" t="s">
        <v>1041</v>
      </c>
      <c r="C288" s="76" t="s">
        <v>1042</v>
      </c>
      <c r="D288" s="76" t="s">
        <v>1043</v>
      </c>
      <c r="E288" s="75">
        <v>0</v>
      </c>
      <c r="F288" s="75">
        <v>677471.59</v>
      </c>
      <c r="G288" s="76">
        <f t="shared" si="45"/>
        <v>677471.59</v>
      </c>
      <c r="H288" s="75">
        <v>10860.35</v>
      </c>
      <c r="I288" s="75">
        <v>0</v>
      </c>
      <c r="J288" s="75">
        <v>0</v>
      </c>
      <c r="K288" s="75">
        <v>0</v>
      </c>
      <c r="L288" s="75">
        <f t="shared" si="46"/>
        <v>0</v>
      </c>
      <c r="M288" s="75">
        <v>0</v>
      </c>
      <c r="N288" s="75">
        <v>0</v>
      </c>
      <c r="O288" s="75">
        <v>0</v>
      </c>
      <c r="P288" s="75">
        <f t="shared" si="47"/>
        <v>0</v>
      </c>
      <c r="Q288" s="76">
        <v>2787.72</v>
      </c>
      <c r="R288" s="76">
        <v>0</v>
      </c>
      <c r="S288" s="76">
        <v>0</v>
      </c>
      <c r="T288" s="76">
        <v>0</v>
      </c>
      <c r="U288" s="76">
        <f t="shared" si="48"/>
        <v>2787.72</v>
      </c>
      <c r="V288" s="76">
        <f t="shared" si="49"/>
        <v>691119.6599999999</v>
      </c>
      <c r="W288" s="75">
        <v>0</v>
      </c>
      <c r="X288" s="75">
        <f t="shared" si="50"/>
        <v>691119.6599999999</v>
      </c>
      <c r="Y288" s="76">
        <v>5779.89</v>
      </c>
      <c r="Z288" s="75">
        <f t="shared" si="51"/>
        <v>696899.5499999999</v>
      </c>
    </row>
    <row r="289" spans="1:26" ht="12.75" hidden="1" outlineLevel="1">
      <c r="A289" s="75" t="s">
        <v>1044</v>
      </c>
      <c r="C289" s="76" t="s">
        <v>1045</v>
      </c>
      <c r="D289" s="76" t="s">
        <v>1046</v>
      </c>
      <c r="E289" s="75">
        <v>0</v>
      </c>
      <c r="F289" s="75">
        <v>1227489.68</v>
      </c>
      <c r="G289" s="76">
        <f t="shared" si="45"/>
        <v>1227489.68</v>
      </c>
      <c r="H289" s="75">
        <v>106684.41</v>
      </c>
      <c r="I289" s="75">
        <v>0</v>
      </c>
      <c r="J289" s="75">
        <v>0</v>
      </c>
      <c r="K289" s="75">
        <v>0</v>
      </c>
      <c r="L289" s="75">
        <f t="shared" si="46"/>
        <v>0</v>
      </c>
      <c r="M289" s="75">
        <v>0</v>
      </c>
      <c r="N289" s="75">
        <v>0</v>
      </c>
      <c r="O289" s="75">
        <v>0</v>
      </c>
      <c r="P289" s="75">
        <f t="shared" si="47"/>
        <v>0</v>
      </c>
      <c r="Q289" s="76">
        <v>45</v>
      </c>
      <c r="R289" s="76">
        <v>0</v>
      </c>
      <c r="S289" s="76">
        <v>0</v>
      </c>
      <c r="T289" s="76">
        <v>0</v>
      </c>
      <c r="U289" s="76">
        <f t="shared" si="48"/>
        <v>45</v>
      </c>
      <c r="V289" s="76">
        <f t="shared" si="49"/>
        <v>1334219.0899999999</v>
      </c>
      <c r="W289" s="75">
        <v>0</v>
      </c>
      <c r="X289" s="75">
        <f t="shared" si="50"/>
        <v>1334219.0899999999</v>
      </c>
      <c r="Y289" s="76">
        <v>37.36</v>
      </c>
      <c r="Z289" s="75">
        <f t="shared" si="51"/>
        <v>1334256.45</v>
      </c>
    </row>
    <row r="290" spans="1:26" ht="12.75" hidden="1" outlineLevel="1">
      <c r="A290" s="75" t="s">
        <v>1047</v>
      </c>
      <c r="C290" s="76" t="s">
        <v>1048</v>
      </c>
      <c r="D290" s="76" t="s">
        <v>1049</v>
      </c>
      <c r="E290" s="75">
        <v>0</v>
      </c>
      <c r="F290" s="75">
        <v>122797.86</v>
      </c>
      <c r="G290" s="76">
        <f t="shared" si="45"/>
        <v>122797.86</v>
      </c>
      <c r="H290" s="75">
        <v>16520.82</v>
      </c>
      <c r="I290" s="75">
        <v>0</v>
      </c>
      <c r="J290" s="75">
        <v>0</v>
      </c>
      <c r="K290" s="75">
        <v>0</v>
      </c>
      <c r="L290" s="75">
        <f t="shared" si="46"/>
        <v>0</v>
      </c>
      <c r="M290" s="75">
        <v>0</v>
      </c>
      <c r="N290" s="75">
        <v>0</v>
      </c>
      <c r="O290" s="75">
        <v>0</v>
      </c>
      <c r="P290" s="75">
        <f t="shared" si="47"/>
        <v>0</v>
      </c>
      <c r="Q290" s="76">
        <v>0</v>
      </c>
      <c r="R290" s="76">
        <v>0</v>
      </c>
      <c r="S290" s="76">
        <v>0</v>
      </c>
      <c r="T290" s="76">
        <v>0</v>
      </c>
      <c r="U290" s="76">
        <f t="shared" si="48"/>
        <v>0</v>
      </c>
      <c r="V290" s="76">
        <f t="shared" si="49"/>
        <v>139318.68</v>
      </c>
      <c r="W290" s="75">
        <v>0</v>
      </c>
      <c r="X290" s="75">
        <f t="shared" si="50"/>
        <v>139318.68</v>
      </c>
      <c r="Y290" s="76">
        <v>0</v>
      </c>
      <c r="Z290" s="75">
        <f t="shared" si="51"/>
        <v>139318.68</v>
      </c>
    </row>
    <row r="291" spans="1:26" ht="12.75" hidden="1" outlineLevel="1">
      <c r="A291" s="75" t="s">
        <v>1050</v>
      </c>
      <c r="C291" s="76" t="s">
        <v>1051</v>
      </c>
      <c r="D291" s="76" t="s">
        <v>1052</v>
      </c>
      <c r="E291" s="75">
        <v>0</v>
      </c>
      <c r="F291" s="75">
        <v>91872.04</v>
      </c>
      <c r="G291" s="76">
        <f t="shared" si="45"/>
        <v>91872.04</v>
      </c>
      <c r="H291" s="75">
        <v>1431.52</v>
      </c>
      <c r="I291" s="75">
        <v>0</v>
      </c>
      <c r="J291" s="75">
        <v>0</v>
      </c>
      <c r="K291" s="75">
        <v>0</v>
      </c>
      <c r="L291" s="75">
        <f t="shared" si="46"/>
        <v>0</v>
      </c>
      <c r="M291" s="75">
        <v>0</v>
      </c>
      <c r="N291" s="75">
        <v>0</v>
      </c>
      <c r="O291" s="75">
        <v>0</v>
      </c>
      <c r="P291" s="75">
        <f t="shared" si="47"/>
        <v>0</v>
      </c>
      <c r="Q291" s="76">
        <v>0</v>
      </c>
      <c r="R291" s="76">
        <v>0</v>
      </c>
      <c r="S291" s="76">
        <v>0</v>
      </c>
      <c r="T291" s="76">
        <v>0</v>
      </c>
      <c r="U291" s="76">
        <f t="shared" si="48"/>
        <v>0</v>
      </c>
      <c r="V291" s="76">
        <f t="shared" si="49"/>
        <v>93303.56</v>
      </c>
      <c r="W291" s="75">
        <v>0</v>
      </c>
      <c r="X291" s="75">
        <f t="shared" si="50"/>
        <v>93303.56</v>
      </c>
      <c r="Y291" s="76">
        <v>0</v>
      </c>
      <c r="Z291" s="75">
        <f t="shared" si="51"/>
        <v>93303.56</v>
      </c>
    </row>
    <row r="292" spans="1:26" ht="12.75" hidden="1" outlineLevel="1">
      <c r="A292" s="75" t="s">
        <v>1053</v>
      </c>
      <c r="C292" s="76" t="s">
        <v>1054</v>
      </c>
      <c r="D292" s="76" t="s">
        <v>1055</v>
      </c>
      <c r="E292" s="75">
        <v>0</v>
      </c>
      <c r="F292" s="75">
        <v>177847.78</v>
      </c>
      <c r="G292" s="76">
        <f t="shared" si="45"/>
        <v>177847.78</v>
      </c>
      <c r="H292" s="75">
        <v>45758.22</v>
      </c>
      <c r="I292" s="75">
        <v>0</v>
      </c>
      <c r="J292" s="75">
        <v>0</v>
      </c>
      <c r="K292" s="75">
        <v>81.25</v>
      </c>
      <c r="L292" s="75">
        <f t="shared" si="46"/>
        <v>81.25</v>
      </c>
      <c r="M292" s="75">
        <v>0</v>
      </c>
      <c r="N292" s="75">
        <v>0</v>
      </c>
      <c r="O292" s="75">
        <v>0</v>
      </c>
      <c r="P292" s="75">
        <f t="shared" si="47"/>
        <v>0</v>
      </c>
      <c r="Q292" s="76">
        <v>1417.6</v>
      </c>
      <c r="R292" s="76">
        <v>1551.9</v>
      </c>
      <c r="S292" s="76">
        <v>0</v>
      </c>
      <c r="T292" s="76">
        <v>0</v>
      </c>
      <c r="U292" s="76">
        <f t="shared" si="48"/>
        <v>2969.5</v>
      </c>
      <c r="V292" s="76">
        <f t="shared" si="49"/>
        <v>226656.75</v>
      </c>
      <c r="W292" s="75">
        <v>0</v>
      </c>
      <c r="X292" s="75">
        <f t="shared" si="50"/>
        <v>226656.75</v>
      </c>
      <c r="Y292" s="76">
        <v>1395.01</v>
      </c>
      <c r="Z292" s="75">
        <f t="shared" si="51"/>
        <v>228051.76</v>
      </c>
    </row>
    <row r="293" spans="1:26" ht="12.75" hidden="1" outlineLevel="1">
      <c r="A293" s="75" t="s">
        <v>1056</v>
      </c>
      <c r="C293" s="76" t="s">
        <v>1057</v>
      </c>
      <c r="D293" s="76" t="s">
        <v>1058</v>
      </c>
      <c r="E293" s="75">
        <v>0</v>
      </c>
      <c r="F293" s="75">
        <v>902277.21</v>
      </c>
      <c r="G293" s="76">
        <f t="shared" si="45"/>
        <v>902277.21</v>
      </c>
      <c r="H293" s="75">
        <v>2615.23</v>
      </c>
      <c r="I293" s="75">
        <v>0</v>
      </c>
      <c r="J293" s="75">
        <v>0</v>
      </c>
      <c r="K293" s="75">
        <v>0</v>
      </c>
      <c r="L293" s="75">
        <f t="shared" si="46"/>
        <v>0</v>
      </c>
      <c r="M293" s="75">
        <v>0</v>
      </c>
      <c r="N293" s="75">
        <v>0</v>
      </c>
      <c r="O293" s="75">
        <v>0</v>
      </c>
      <c r="P293" s="75">
        <f t="shared" si="47"/>
        <v>0</v>
      </c>
      <c r="Q293" s="76">
        <v>678.6</v>
      </c>
      <c r="R293" s="76">
        <v>0</v>
      </c>
      <c r="S293" s="76">
        <v>0</v>
      </c>
      <c r="T293" s="76">
        <v>0</v>
      </c>
      <c r="U293" s="76">
        <f t="shared" si="48"/>
        <v>678.6</v>
      </c>
      <c r="V293" s="76">
        <f t="shared" si="49"/>
        <v>905571.0399999999</v>
      </c>
      <c r="W293" s="75">
        <v>0</v>
      </c>
      <c r="X293" s="75">
        <f t="shared" si="50"/>
        <v>905571.0399999999</v>
      </c>
      <c r="Y293" s="76">
        <v>78.03</v>
      </c>
      <c r="Z293" s="75">
        <f t="shared" si="51"/>
        <v>905649.07</v>
      </c>
    </row>
    <row r="294" spans="1:26" ht="12.75" hidden="1" outlineLevel="1">
      <c r="A294" s="75" t="s">
        <v>1059</v>
      </c>
      <c r="C294" s="76" t="s">
        <v>1060</v>
      </c>
      <c r="D294" s="76" t="s">
        <v>1061</v>
      </c>
      <c r="E294" s="75">
        <v>0</v>
      </c>
      <c r="F294" s="75">
        <v>55438.74</v>
      </c>
      <c r="G294" s="76">
        <f t="shared" si="45"/>
        <v>55438.74</v>
      </c>
      <c r="H294" s="75">
        <v>478.78</v>
      </c>
      <c r="I294" s="75">
        <v>0</v>
      </c>
      <c r="J294" s="75">
        <v>0</v>
      </c>
      <c r="K294" s="75">
        <v>0</v>
      </c>
      <c r="L294" s="75">
        <f t="shared" si="46"/>
        <v>0</v>
      </c>
      <c r="M294" s="75">
        <v>0</v>
      </c>
      <c r="N294" s="75">
        <v>0</v>
      </c>
      <c r="O294" s="75">
        <v>0</v>
      </c>
      <c r="P294" s="75">
        <f t="shared" si="47"/>
        <v>0</v>
      </c>
      <c r="Q294" s="76">
        <v>2032.47</v>
      </c>
      <c r="R294" s="76">
        <v>0</v>
      </c>
      <c r="S294" s="76">
        <v>0</v>
      </c>
      <c r="T294" s="76">
        <v>0</v>
      </c>
      <c r="U294" s="76">
        <f t="shared" si="48"/>
        <v>2032.47</v>
      </c>
      <c r="V294" s="76">
        <f t="shared" si="49"/>
        <v>57949.99</v>
      </c>
      <c r="W294" s="75">
        <v>0</v>
      </c>
      <c r="X294" s="75">
        <f t="shared" si="50"/>
        <v>57949.99</v>
      </c>
      <c r="Y294" s="76">
        <v>0</v>
      </c>
      <c r="Z294" s="75">
        <f t="shared" si="51"/>
        <v>57949.99</v>
      </c>
    </row>
    <row r="295" spans="1:26" ht="12.75" hidden="1" outlineLevel="1">
      <c r="A295" s="75" t="s">
        <v>1062</v>
      </c>
      <c r="C295" s="76" t="s">
        <v>1063</v>
      </c>
      <c r="D295" s="76" t="s">
        <v>1064</v>
      </c>
      <c r="E295" s="75">
        <v>0</v>
      </c>
      <c r="F295" s="75">
        <v>1506456.93</v>
      </c>
      <c r="G295" s="76">
        <f t="shared" si="45"/>
        <v>1506456.93</v>
      </c>
      <c r="H295" s="75">
        <v>1682.85</v>
      </c>
      <c r="I295" s="75">
        <v>0</v>
      </c>
      <c r="J295" s="75">
        <v>0</v>
      </c>
      <c r="K295" s="75">
        <v>0</v>
      </c>
      <c r="L295" s="75">
        <f t="shared" si="46"/>
        <v>0</v>
      </c>
      <c r="M295" s="75">
        <v>0</v>
      </c>
      <c r="N295" s="75">
        <v>0</v>
      </c>
      <c r="O295" s="75">
        <v>0</v>
      </c>
      <c r="P295" s="75">
        <f t="shared" si="47"/>
        <v>0</v>
      </c>
      <c r="Q295" s="76">
        <v>2544.8</v>
      </c>
      <c r="R295" s="76">
        <v>0</v>
      </c>
      <c r="S295" s="76">
        <v>0</v>
      </c>
      <c r="T295" s="76">
        <v>0</v>
      </c>
      <c r="U295" s="76">
        <f t="shared" si="48"/>
        <v>2544.8</v>
      </c>
      <c r="V295" s="76">
        <f t="shared" si="49"/>
        <v>1510684.58</v>
      </c>
      <c r="W295" s="75">
        <v>0</v>
      </c>
      <c r="X295" s="75">
        <f t="shared" si="50"/>
        <v>1510684.58</v>
      </c>
      <c r="Y295" s="76">
        <v>344.76</v>
      </c>
      <c r="Z295" s="75">
        <f t="shared" si="51"/>
        <v>1511029.34</v>
      </c>
    </row>
    <row r="296" spans="1:26" ht="12.75" hidden="1" outlineLevel="1">
      <c r="A296" s="75" t="s">
        <v>1065</v>
      </c>
      <c r="C296" s="76" t="s">
        <v>1066</v>
      </c>
      <c r="D296" s="76" t="s">
        <v>1067</v>
      </c>
      <c r="E296" s="75">
        <v>0</v>
      </c>
      <c r="F296" s="75">
        <v>1046725.61</v>
      </c>
      <c r="G296" s="76">
        <f t="shared" si="45"/>
        <v>1046725.61</v>
      </c>
      <c r="H296" s="75">
        <v>64556.08</v>
      </c>
      <c r="I296" s="75">
        <v>0</v>
      </c>
      <c r="J296" s="75">
        <v>0</v>
      </c>
      <c r="K296" s="75">
        <v>0</v>
      </c>
      <c r="L296" s="75">
        <f t="shared" si="46"/>
        <v>0</v>
      </c>
      <c r="M296" s="75">
        <v>0</v>
      </c>
      <c r="N296" s="75">
        <v>0</v>
      </c>
      <c r="O296" s="75">
        <v>0</v>
      </c>
      <c r="P296" s="75">
        <f t="shared" si="47"/>
        <v>0</v>
      </c>
      <c r="Q296" s="76">
        <v>2750.57</v>
      </c>
      <c r="R296" s="76">
        <v>292.33</v>
      </c>
      <c r="S296" s="76">
        <v>0</v>
      </c>
      <c r="T296" s="76">
        <v>0</v>
      </c>
      <c r="U296" s="76">
        <f t="shared" si="48"/>
        <v>3042.9</v>
      </c>
      <c r="V296" s="76">
        <f t="shared" si="49"/>
        <v>1114324.5899999999</v>
      </c>
      <c r="W296" s="75">
        <v>0</v>
      </c>
      <c r="X296" s="75">
        <f t="shared" si="50"/>
        <v>1114324.5899999999</v>
      </c>
      <c r="Y296" s="76">
        <v>7.86</v>
      </c>
      <c r="Z296" s="75">
        <f t="shared" si="51"/>
        <v>1114332.45</v>
      </c>
    </row>
    <row r="297" spans="1:26" ht="12.75" hidden="1" outlineLevel="1">
      <c r="A297" s="75" t="s">
        <v>1068</v>
      </c>
      <c r="C297" s="76" t="s">
        <v>1069</v>
      </c>
      <c r="D297" s="76" t="s">
        <v>1070</v>
      </c>
      <c r="E297" s="75">
        <v>0</v>
      </c>
      <c r="F297" s="75">
        <v>1662391.48</v>
      </c>
      <c r="G297" s="76">
        <f t="shared" si="45"/>
        <v>1662391.48</v>
      </c>
      <c r="H297" s="75">
        <v>1478556.78</v>
      </c>
      <c r="I297" s="75">
        <v>0</v>
      </c>
      <c r="J297" s="75">
        <v>0</v>
      </c>
      <c r="K297" s="75">
        <v>0</v>
      </c>
      <c r="L297" s="75">
        <f t="shared" si="46"/>
        <v>0</v>
      </c>
      <c r="M297" s="75">
        <v>0</v>
      </c>
      <c r="N297" s="75">
        <v>0</v>
      </c>
      <c r="O297" s="75">
        <v>0</v>
      </c>
      <c r="P297" s="75">
        <f t="shared" si="47"/>
        <v>0</v>
      </c>
      <c r="Q297" s="76">
        <v>0</v>
      </c>
      <c r="R297" s="76">
        <v>0</v>
      </c>
      <c r="S297" s="76">
        <v>0</v>
      </c>
      <c r="T297" s="76">
        <v>0</v>
      </c>
      <c r="U297" s="76">
        <f t="shared" si="48"/>
        <v>0</v>
      </c>
      <c r="V297" s="76">
        <f t="shared" si="49"/>
        <v>3140948.26</v>
      </c>
      <c r="W297" s="75">
        <v>0</v>
      </c>
      <c r="X297" s="75">
        <f t="shared" si="50"/>
        <v>3140948.26</v>
      </c>
      <c r="Y297" s="76">
        <v>0</v>
      </c>
      <c r="Z297" s="75">
        <f t="shared" si="51"/>
        <v>3140948.26</v>
      </c>
    </row>
    <row r="298" spans="1:26" ht="12.75" hidden="1" outlineLevel="1">
      <c r="A298" s="75" t="s">
        <v>1071</v>
      </c>
      <c r="C298" s="76" t="s">
        <v>1072</v>
      </c>
      <c r="D298" s="76" t="s">
        <v>1073</v>
      </c>
      <c r="E298" s="75">
        <v>0</v>
      </c>
      <c r="F298" s="75">
        <v>634464.75</v>
      </c>
      <c r="G298" s="76">
        <f t="shared" si="45"/>
        <v>634464.75</v>
      </c>
      <c r="H298" s="75">
        <v>263845.9</v>
      </c>
      <c r="I298" s="75">
        <v>0</v>
      </c>
      <c r="J298" s="75">
        <v>0</v>
      </c>
      <c r="K298" s="75">
        <v>0</v>
      </c>
      <c r="L298" s="75">
        <f t="shared" si="46"/>
        <v>0</v>
      </c>
      <c r="M298" s="75">
        <v>0</v>
      </c>
      <c r="N298" s="75">
        <v>0</v>
      </c>
      <c r="O298" s="75">
        <v>0</v>
      </c>
      <c r="P298" s="75">
        <f t="shared" si="47"/>
        <v>0</v>
      </c>
      <c r="Q298" s="76">
        <v>0</v>
      </c>
      <c r="R298" s="76">
        <v>0</v>
      </c>
      <c r="S298" s="76">
        <v>0</v>
      </c>
      <c r="T298" s="76">
        <v>0</v>
      </c>
      <c r="U298" s="76">
        <f t="shared" si="48"/>
        <v>0</v>
      </c>
      <c r="V298" s="76">
        <f t="shared" si="49"/>
        <v>898310.65</v>
      </c>
      <c r="W298" s="75">
        <v>0</v>
      </c>
      <c r="X298" s="75">
        <f t="shared" si="50"/>
        <v>898310.65</v>
      </c>
      <c r="Y298" s="76">
        <v>0</v>
      </c>
      <c r="Z298" s="75">
        <f t="shared" si="51"/>
        <v>898310.65</v>
      </c>
    </row>
    <row r="299" spans="1:26" ht="12.75" hidden="1" outlineLevel="1">
      <c r="A299" s="75" t="s">
        <v>1074</v>
      </c>
      <c r="C299" s="76" t="s">
        <v>1075</v>
      </c>
      <c r="D299" s="76" t="s">
        <v>1076</v>
      </c>
      <c r="E299" s="75">
        <v>0</v>
      </c>
      <c r="F299" s="75">
        <v>7711.78</v>
      </c>
      <c r="G299" s="76">
        <f t="shared" si="45"/>
        <v>7711.78</v>
      </c>
      <c r="H299" s="75">
        <v>74.4</v>
      </c>
      <c r="I299" s="75">
        <v>0</v>
      </c>
      <c r="J299" s="75">
        <v>0</v>
      </c>
      <c r="K299" s="75">
        <v>0</v>
      </c>
      <c r="L299" s="75">
        <f t="shared" si="46"/>
        <v>0</v>
      </c>
      <c r="M299" s="75">
        <v>0</v>
      </c>
      <c r="N299" s="75">
        <v>0</v>
      </c>
      <c r="O299" s="75">
        <v>0</v>
      </c>
      <c r="P299" s="75">
        <f t="shared" si="47"/>
        <v>0</v>
      </c>
      <c r="Q299" s="76">
        <v>0</v>
      </c>
      <c r="R299" s="76">
        <v>0</v>
      </c>
      <c r="S299" s="76">
        <v>0</v>
      </c>
      <c r="T299" s="76">
        <v>0</v>
      </c>
      <c r="U299" s="76">
        <f t="shared" si="48"/>
        <v>0</v>
      </c>
      <c r="V299" s="76">
        <f t="shared" si="49"/>
        <v>7786.179999999999</v>
      </c>
      <c r="W299" s="75">
        <v>0</v>
      </c>
      <c r="X299" s="75">
        <f t="shared" si="50"/>
        <v>7786.179999999999</v>
      </c>
      <c r="Y299" s="76">
        <v>0</v>
      </c>
      <c r="Z299" s="75">
        <f t="shared" si="51"/>
        <v>7786.179999999999</v>
      </c>
    </row>
    <row r="300" spans="1:26" ht="12.75" hidden="1" outlineLevel="1">
      <c r="A300" s="75" t="s">
        <v>1077</v>
      </c>
      <c r="C300" s="76" t="s">
        <v>1078</v>
      </c>
      <c r="D300" s="76" t="s">
        <v>1079</v>
      </c>
      <c r="E300" s="75">
        <v>0</v>
      </c>
      <c r="F300" s="75">
        <v>65325.29</v>
      </c>
      <c r="G300" s="76">
        <f t="shared" si="45"/>
        <v>65325.29</v>
      </c>
      <c r="H300" s="75">
        <v>19733.42</v>
      </c>
      <c r="I300" s="75">
        <v>0</v>
      </c>
      <c r="J300" s="75">
        <v>0</v>
      </c>
      <c r="K300" s="75">
        <v>0</v>
      </c>
      <c r="L300" s="75">
        <f t="shared" si="46"/>
        <v>0</v>
      </c>
      <c r="M300" s="75">
        <v>0</v>
      </c>
      <c r="N300" s="75">
        <v>0</v>
      </c>
      <c r="O300" s="75">
        <v>0</v>
      </c>
      <c r="P300" s="75">
        <f t="shared" si="47"/>
        <v>0</v>
      </c>
      <c r="Q300" s="76">
        <v>0</v>
      </c>
      <c r="R300" s="76">
        <v>0</v>
      </c>
      <c r="S300" s="76">
        <v>0</v>
      </c>
      <c r="T300" s="76">
        <v>0</v>
      </c>
      <c r="U300" s="76">
        <f t="shared" si="48"/>
        <v>0</v>
      </c>
      <c r="V300" s="76">
        <f t="shared" si="49"/>
        <v>85058.70999999999</v>
      </c>
      <c r="W300" s="75">
        <v>0</v>
      </c>
      <c r="X300" s="75">
        <f t="shared" si="50"/>
        <v>85058.70999999999</v>
      </c>
      <c r="Y300" s="76">
        <v>0</v>
      </c>
      <c r="Z300" s="75">
        <f t="shared" si="51"/>
        <v>85058.70999999999</v>
      </c>
    </row>
    <row r="301" spans="1:26" ht="12.75" hidden="1" outlineLevel="1">
      <c r="A301" s="75" t="s">
        <v>1080</v>
      </c>
      <c r="C301" s="76" t="s">
        <v>1081</v>
      </c>
      <c r="D301" s="76" t="s">
        <v>1082</v>
      </c>
      <c r="E301" s="75">
        <v>0</v>
      </c>
      <c r="F301" s="75">
        <v>45271.35</v>
      </c>
      <c r="G301" s="76">
        <f t="shared" si="45"/>
        <v>45271.35</v>
      </c>
      <c r="H301" s="75">
        <v>30522.16</v>
      </c>
      <c r="I301" s="75">
        <v>0</v>
      </c>
      <c r="J301" s="75">
        <v>0</v>
      </c>
      <c r="K301" s="75">
        <v>0</v>
      </c>
      <c r="L301" s="75">
        <f t="shared" si="46"/>
        <v>0</v>
      </c>
      <c r="M301" s="75">
        <v>0</v>
      </c>
      <c r="N301" s="75">
        <v>0</v>
      </c>
      <c r="O301" s="75">
        <v>0</v>
      </c>
      <c r="P301" s="75">
        <f t="shared" si="47"/>
        <v>0</v>
      </c>
      <c r="Q301" s="76">
        <v>0</v>
      </c>
      <c r="R301" s="76">
        <v>0</v>
      </c>
      <c r="S301" s="76">
        <v>0</v>
      </c>
      <c r="T301" s="76">
        <v>0</v>
      </c>
      <c r="U301" s="76">
        <f t="shared" si="48"/>
        <v>0</v>
      </c>
      <c r="V301" s="76">
        <f t="shared" si="49"/>
        <v>75793.51</v>
      </c>
      <c r="W301" s="75">
        <v>0</v>
      </c>
      <c r="X301" s="75">
        <f t="shared" si="50"/>
        <v>75793.51</v>
      </c>
      <c r="Y301" s="76">
        <v>0</v>
      </c>
      <c r="Z301" s="75">
        <f t="shared" si="51"/>
        <v>75793.51</v>
      </c>
    </row>
    <row r="302" spans="1:26" ht="12.75" hidden="1" outlineLevel="1">
      <c r="A302" s="75" t="s">
        <v>1083</v>
      </c>
      <c r="C302" s="76" t="s">
        <v>1084</v>
      </c>
      <c r="D302" s="76" t="s">
        <v>1085</v>
      </c>
      <c r="E302" s="75">
        <v>0</v>
      </c>
      <c r="F302" s="75">
        <v>2656.86</v>
      </c>
      <c r="G302" s="76">
        <f t="shared" si="45"/>
        <v>2656.86</v>
      </c>
      <c r="H302" s="75">
        <v>182.87</v>
      </c>
      <c r="I302" s="75">
        <v>0</v>
      </c>
      <c r="J302" s="75">
        <v>0</v>
      </c>
      <c r="K302" s="75">
        <v>0</v>
      </c>
      <c r="L302" s="75">
        <f t="shared" si="46"/>
        <v>0</v>
      </c>
      <c r="M302" s="75">
        <v>0</v>
      </c>
      <c r="N302" s="75">
        <v>0</v>
      </c>
      <c r="O302" s="75">
        <v>0</v>
      </c>
      <c r="P302" s="75">
        <f t="shared" si="47"/>
        <v>0</v>
      </c>
      <c r="Q302" s="76">
        <v>0</v>
      </c>
      <c r="R302" s="76">
        <v>0</v>
      </c>
      <c r="S302" s="76">
        <v>0</v>
      </c>
      <c r="T302" s="76">
        <v>0</v>
      </c>
      <c r="U302" s="76">
        <f t="shared" si="48"/>
        <v>0</v>
      </c>
      <c r="V302" s="76">
        <f t="shared" si="49"/>
        <v>2839.73</v>
      </c>
      <c r="W302" s="75">
        <v>0</v>
      </c>
      <c r="X302" s="75">
        <f t="shared" si="50"/>
        <v>2839.73</v>
      </c>
      <c r="Y302" s="76">
        <v>0</v>
      </c>
      <c r="Z302" s="75">
        <f t="shared" si="51"/>
        <v>2839.73</v>
      </c>
    </row>
    <row r="303" spans="1:26" ht="12.75" hidden="1" outlineLevel="1">
      <c r="A303" s="75" t="s">
        <v>1086</v>
      </c>
      <c r="C303" s="76" t="s">
        <v>1087</v>
      </c>
      <c r="D303" s="76" t="s">
        <v>1088</v>
      </c>
      <c r="E303" s="75">
        <v>0</v>
      </c>
      <c r="F303" s="75">
        <v>621016.59</v>
      </c>
      <c r="G303" s="76">
        <f t="shared" si="45"/>
        <v>621016.59</v>
      </c>
      <c r="H303" s="75">
        <v>78169.49</v>
      </c>
      <c r="I303" s="75">
        <v>0</v>
      </c>
      <c r="J303" s="75">
        <v>0</v>
      </c>
      <c r="K303" s="75">
        <v>0</v>
      </c>
      <c r="L303" s="75">
        <f t="shared" si="46"/>
        <v>0</v>
      </c>
      <c r="M303" s="75">
        <v>0</v>
      </c>
      <c r="N303" s="75">
        <v>0</v>
      </c>
      <c r="O303" s="75">
        <v>0</v>
      </c>
      <c r="P303" s="75">
        <f t="shared" si="47"/>
        <v>0</v>
      </c>
      <c r="Q303" s="76">
        <v>0</v>
      </c>
      <c r="R303" s="76">
        <v>0</v>
      </c>
      <c r="S303" s="76">
        <v>0</v>
      </c>
      <c r="T303" s="76">
        <v>0</v>
      </c>
      <c r="U303" s="76">
        <f t="shared" si="48"/>
        <v>0</v>
      </c>
      <c r="V303" s="76">
        <f t="shared" si="49"/>
        <v>699186.08</v>
      </c>
      <c r="W303" s="75">
        <v>0</v>
      </c>
      <c r="X303" s="75">
        <f t="shared" si="50"/>
        <v>699186.08</v>
      </c>
      <c r="Y303" s="76">
        <v>568.83</v>
      </c>
      <c r="Z303" s="75">
        <f t="shared" si="51"/>
        <v>699754.9099999999</v>
      </c>
    </row>
    <row r="304" spans="1:26" ht="12.75" hidden="1" outlineLevel="1">
      <c r="A304" s="75" t="s">
        <v>1089</v>
      </c>
      <c r="C304" s="76" t="s">
        <v>1090</v>
      </c>
      <c r="D304" s="76" t="s">
        <v>1091</v>
      </c>
      <c r="E304" s="75">
        <v>0</v>
      </c>
      <c r="F304" s="75">
        <v>658080.29</v>
      </c>
      <c r="G304" s="76">
        <f t="shared" si="45"/>
        <v>658080.29</v>
      </c>
      <c r="H304" s="75">
        <v>7046.67</v>
      </c>
      <c r="I304" s="75">
        <v>0</v>
      </c>
      <c r="J304" s="75">
        <v>0</v>
      </c>
      <c r="K304" s="75">
        <v>0</v>
      </c>
      <c r="L304" s="75">
        <f t="shared" si="46"/>
        <v>0</v>
      </c>
      <c r="M304" s="75">
        <v>0</v>
      </c>
      <c r="N304" s="75">
        <v>0</v>
      </c>
      <c r="O304" s="75">
        <v>0</v>
      </c>
      <c r="P304" s="75">
        <f t="shared" si="47"/>
        <v>0</v>
      </c>
      <c r="Q304" s="76">
        <v>0</v>
      </c>
      <c r="R304" s="76">
        <v>0</v>
      </c>
      <c r="S304" s="76">
        <v>0</v>
      </c>
      <c r="T304" s="76">
        <v>0</v>
      </c>
      <c r="U304" s="76">
        <f t="shared" si="48"/>
        <v>0</v>
      </c>
      <c r="V304" s="76">
        <f t="shared" si="49"/>
        <v>665126.9600000001</v>
      </c>
      <c r="W304" s="75">
        <v>0</v>
      </c>
      <c r="X304" s="75">
        <f t="shared" si="50"/>
        <v>665126.9600000001</v>
      </c>
      <c r="Y304" s="76">
        <v>113.88</v>
      </c>
      <c r="Z304" s="75">
        <f t="shared" si="51"/>
        <v>665240.8400000001</v>
      </c>
    </row>
    <row r="305" spans="1:26" ht="12.75" hidden="1" outlineLevel="1">
      <c r="A305" s="75" t="s">
        <v>1092</v>
      </c>
      <c r="C305" s="76" t="s">
        <v>1093</v>
      </c>
      <c r="D305" s="76" t="s">
        <v>1094</v>
      </c>
      <c r="E305" s="75">
        <v>0</v>
      </c>
      <c r="F305" s="75">
        <v>35824.92</v>
      </c>
      <c r="G305" s="76">
        <f t="shared" si="45"/>
        <v>35824.92</v>
      </c>
      <c r="H305" s="75">
        <v>1146.85</v>
      </c>
      <c r="I305" s="75">
        <v>0</v>
      </c>
      <c r="J305" s="75">
        <v>0</v>
      </c>
      <c r="K305" s="75">
        <v>0</v>
      </c>
      <c r="L305" s="75">
        <f t="shared" si="46"/>
        <v>0</v>
      </c>
      <c r="M305" s="75">
        <v>0</v>
      </c>
      <c r="N305" s="75">
        <v>0</v>
      </c>
      <c r="O305" s="75">
        <v>0</v>
      </c>
      <c r="P305" s="75">
        <f t="shared" si="47"/>
        <v>0</v>
      </c>
      <c r="Q305" s="76">
        <v>0</v>
      </c>
      <c r="R305" s="76">
        <v>0</v>
      </c>
      <c r="S305" s="76">
        <v>0</v>
      </c>
      <c r="T305" s="76">
        <v>0</v>
      </c>
      <c r="U305" s="76">
        <f t="shared" si="48"/>
        <v>0</v>
      </c>
      <c r="V305" s="76">
        <f t="shared" si="49"/>
        <v>36971.77</v>
      </c>
      <c r="W305" s="75">
        <v>0</v>
      </c>
      <c r="X305" s="75">
        <f t="shared" si="50"/>
        <v>36971.77</v>
      </c>
      <c r="Y305" s="76">
        <v>0</v>
      </c>
      <c r="Z305" s="75">
        <f t="shared" si="51"/>
        <v>36971.77</v>
      </c>
    </row>
    <row r="306" spans="1:26" ht="12.75" hidden="1" outlineLevel="1">
      <c r="A306" s="75" t="s">
        <v>1095</v>
      </c>
      <c r="C306" s="76" t="s">
        <v>1096</v>
      </c>
      <c r="D306" s="76" t="s">
        <v>1097</v>
      </c>
      <c r="E306" s="75">
        <v>0</v>
      </c>
      <c r="F306" s="75">
        <v>1677.89</v>
      </c>
      <c r="G306" s="76">
        <f t="shared" si="45"/>
        <v>1677.89</v>
      </c>
      <c r="H306" s="75">
        <v>13623.7</v>
      </c>
      <c r="I306" s="75">
        <v>0</v>
      </c>
      <c r="J306" s="75">
        <v>0</v>
      </c>
      <c r="K306" s="75">
        <v>0</v>
      </c>
      <c r="L306" s="75">
        <f t="shared" si="46"/>
        <v>0</v>
      </c>
      <c r="M306" s="75">
        <v>0</v>
      </c>
      <c r="N306" s="75">
        <v>0</v>
      </c>
      <c r="O306" s="75">
        <v>0</v>
      </c>
      <c r="P306" s="75">
        <f t="shared" si="47"/>
        <v>0</v>
      </c>
      <c r="Q306" s="76">
        <v>0</v>
      </c>
      <c r="R306" s="76">
        <v>0</v>
      </c>
      <c r="S306" s="76">
        <v>0</v>
      </c>
      <c r="T306" s="76">
        <v>0</v>
      </c>
      <c r="U306" s="76">
        <f t="shared" si="48"/>
        <v>0</v>
      </c>
      <c r="V306" s="76">
        <f t="shared" si="49"/>
        <v>15301.59</v>
      </c>
      <c r="W306" s="75">
        <v>0</v>
      </c>
      <c r="X306" s="75">
        <f t="shared" si="50"/>
        <v>15301.59</v>
      </c>
      <c r="Y306" s="76">
        <v>0</v>
      </c>
      <c r="Z306" s="75">
        <f t="shared" si="51"/>
        <v>15301.59</v>
      </c>
    </row>
    <row r="307" spans="1:26" ht="12.75" hidden="1" outlineLevel="1">
      <c r="A307" s="75" t="s">
        <v>1098</v>
      </c>
      <c r="C307" s="76" t="s">
        <v>1099</v>
      </c>
      <c r="D307" s="76" t="s">
        <v>1100</v>
      </c>
      <c r="E307" s="75">
        <v>0</v>
      </c>
      <c r="F307" s="75">
        <v>215910.4</v>
      </c>
      <c r="G307" s="76">
        <f aca="true" t="shared" si="52" ref="G307:G370">E307+F307</f>
        <v>215910.4</v>
      </c>
      <c r="H307" s="75">
        <v>13544.43</v>
      </c>
      <c r="I307" s="75">
        <v>0</v>
      </c>
      <c r="J307" s="75">
        <v>0</v>
      </c>
      <c r="K307" s="75">
        <v>0</v>
      </c>
      <c r="L307" s="75">
        <f aca="true" t="shared" si="53" ref="L307:L370">J307+I307+K307</f>
        <v>0</v>
      </c>
      <c r="M307" s="75">
        <v>0</v>
      </c>
      <c r="N307" s="75">
        <v>0</v>
      </c>
      <c r="O307" s="75">
        <v>0</v>
      </c>
      <c r="P307" s="75">
        <f aca="true" t="shared" si="54" ref="P307:P370">M307+N307+O307</f>
        <v>0</v>
      </c>
      <c r="Q307" s="76">
        <v>0</v>
      </c>
      <c r="R307" s="76">
        <v>0</v>
      </c>
      <c r="S307" s="76">
        <v>0</v>
      </c>
      <c r="T307" s="76">
        <v>0</v>
      </c>
      <c r="U307" s="76">
        <f aca="true" t="shared" si="55" ref="U307:U370">Q307+R307+S307+T307</f>
        <v>0</v>
      </c>
      <c r="V307" s="76">
        <f aca="true" t="shared" si="56" ref="V307:V370">G307+H307+L307+P307+U307</f>
        <v>229454.83</v>
      </c>
      <c r="W307" s="75">
        <v>0</v>
      </c>
      <c r="X307" s="75">
        <f aca="true" t="shared" si="57" ref="X307:X370">V307+W307</f>
        <v>229454.83</v>
      </c>
      <c r="Y307" s="76">
        <v>0</v>
      </c>
      <c r="Z307" s="75">
        <f aca="true" t="shared" si="58" ref="Z307:Z370">X307+Y307</f>
        <v>229454.83</v>
      </c>
    </row>
    <row r="308" spans="1:26" ht="12.75" hidden="1" outlineLevel="1">
      <c r="A308" s="75" t="s">
        <v>1101</v>
      </c>
      <c r="C308" s="76" t="s">
        <v>1102</v>
      </c>
      <c r="D308" s="76" t="s">
        <v>1103</v>
      </c>
      <c r="E308" s="75">
        <v>0</v>
      </c>
      <c r="F308" s="75">
        <v>44436.22</v>
      </c>
      <c r="G308" s="76">
        <f t="shared" si="52"/>
        <v>44436.22</v>
      </c>
      <c r="H308" s="75">
        <v>111.48</v>
      </c>
      <c r="I308" s="75">
        <v>0</v>
      </c>
      <c r="J308" s="75">
        <v>0</v>
      </c>
      <c r="K308" s="75">
        <v>0</v>
      </c>
      <c r="L308" s="75">
        <f t="shared" si="53"/>
        <v>0</v>
      </c>
      <c r="M308" s="75">
        <v>0</v>
      </c>
      <c r="N308" s="75">
        <v>0</v>
      </c>
      <c r="O308" s="75">
        <v>0</v>
      </c>
      <c r="P308" s="75">
        <f t="shared" si="54"/>
        <v>0</v>
      </c>
      <c r="Q308" s="76">
        <v>0</v>
      </c>
      <c r="R308" s="76">
        <v>0</v>
      </c>
      <c r="S308" s="76">
        <v>0</v>
      </c>
      <c r="T308" s="76">
        <v>0</v>
      </c>
      <c r="U308" s="76">
        <f t="shared" si="55"/>
        <v>0</v>
      </c>
      <c r="V308" s="76">
        <f t="shared" si="56"/>
        <v>44547.700000000004</v>
      </c>
      <c r="W308" s="75">
        <v>0</v>
      </c>
      <c r="X308" s="75">
        <f t="shared" si="57"/>
        <v>44547.700000000004</v>
      </c>
      <c r="Y308" s="76">
        <v>0</v>
      </c>
      <c r="Z308" s="75">
        <f t="shared" si="58"/>
        <v>44547.700000000004</v>
      </c>
    </row>
    <row r="309" spans="1:26" ht="12.75" hidden="1" outlineLevel="1">
      <c r="A309" s="75" t="s">
        <v>1104</v>
      </c>
      <c r="C309" s="76" t="s">
        <v>1105</v>
      </c>
      <c r="D309" s="76" t="s">
        <v>1106</v>
      </c>
      <c r="E309" s="75">
        <v>0</v>
      </c>
      <c r="F309" s="75">
        <v>249723.79</v>
      </c>
      <c r="G309" s="76">
        <f t="shared" si="52"/>
        <v>249723.79</v>
      </c>
      <c r="H309" s="75">
        <v>860.09</v>
      </c>
      <c r="I309" s="75">
        <v>0</v>
      </c>
      <c r="J309" s="75">
        <v>0</v>
      </c>
      <c r="K309" s="75">
        <v>0</v>
      </c>
      <c r="L309" s="75">
        <f t="shared" si="53"/>
        <v>0</v>
      </c>
      <c r="M309" s="75">
        <v>0</v>
      </c>
      <c r="N309" s="75">
        <v>0</v>
      </c>
      <c r="O309" s="75">
        <v>0</v>
      </c>
      <c r="P309" s="75">
        <f t="shared" si="54"/>
        <v>0</v>
      </c>
      <c r="Q309" s="76">
        <v>0</v>
      </c>
      <c r="R309" s="76">
        <v>0</v>
      </c>
      <c r="S309" s="76">
        <v>0</v>
      </c>
      <c r="T309" s="76">
        <v>0</v>
      </c>
      <c r="U309" s="76">
        <f t="shared" si="55"/>
        <v>0</v>
      </c>
      <c r="V309" s="76">
        <f t="shared" si="56"/>
        <v>250583.88</v>
      </c>
      <c r="W309" s="75">
        <v>0</v>
      </c>
      <c r="X309" s="75">
        <f t="shared" si="57"/>
        <v>250583.88</v>
      </c>
      <c r="Y309" s="76">
        <v>482</v>
      </c>
      <c r="Z309" s="75">
        <f t="shared" si="58"/>
        <v>251065.88</v>
      </c>
    </row>
    <row r="310" spans="1:26" ht="12.75" hidden="1" outlineLevel="1">
      <c r="A310" s="75" t="s">
        <v>1107</v>
      </c>
      <c r="C310" s="76" t="s">
        <v>1108</v>
      </c>
      <c r="D310" s="76" t="s">
        <v>1109</v>
      </c>
      <c r="E310" s="75">
        <v>0</v>
      </c>
      <c r="F310" s="75">
        <v>938015.43</v>
      </c>
      <c r="G310" s="76">
        <f t="shared" si="52"/>
        <v>938015.43</v>
      </c>
      <c r="H310" s="75">
        <v>81620.96</v>
      </c>
      <c r="I310" s="75">
        <v>0</v>
      </c>
      <c r="J310" s="75">
        <v>0</v>
      </c>
      <c r="K310" s="75">
        <v>0</v>
      </c>
      <c r="L310" s="75">
        <f t="shared" si="53"/>
        <v>0</v>
      </c>
      <c r="M310" s="75">
        <v>0</v>
      </c>
      <c r="N310" s="75">
        <v>0</v>
      </c>
      <c r="O310" s="75">
        <v>0</v>
      </c>
      <c r="P310" s="75">
        <f t="shared" si="54"/>
        <v>0</v>
      </c>
      <c r="Q310" s="76">
        <v>0</v>
      </c>
      <c r="R310" s="76">
        <v>0</v>
      </c>
      <c r="S310" s="76">
        <v>0</v>
      </c>
      <c r="T310" s="76">
        <v>0</v>
      </c>
      <c r="U310" s="76">
        <f t="shared" si="55"/>
        <v>0</v>
      </c>
      <c r="V310" s="76">
        <f t="shared" si="56"/>
        <v>1019636.39</v>
      </c>
      <c r="W310" s="75">
        <v>0</v>
      </c>
      <c r="X310" s="75">
        <f t="shared" si="57"/>
        <v>1019636.39</v>
      </c>
      <c r="Y310" s="76">
        <v>0</v>
      </c>
      <c r="Z310" s="75">
        <f t="shared" si="58"/>
        <v>1019636.39</v>
      </c>
    </row>
    <row r="311" spans="1:26" ht="12.75" hidden="1" outlineLevel="1">
      <c r="A311" s="75" t="s">
        <v>1110</v>
      </c>
      <c r="C311" s="76" t="s">
        <v>1111</v>
      </c>
      <c r="D311" s="76" t="s">
        <v>1112</v>
      </c>
      <c r="E311" s="75">
        <v>0</v>
      </c>
      <c r="F311" s="75">
        <v>55687.02</v>
      </c>
      <c r="G311" s="76">
        <f t="shared" si="52"/>
        <v>55687.02</v>
      </c>
      <c r="H311" s="75">
        <v>2118.3</v>
      </c>
      <c r="I311" s="75">
        <v>0</v>
      </c>
      <c r="J311" s="75">
        <v>0</v>
      </c>
      <c r="K311" s="75">
        <v>0</v>
      </c>
      <c r="L311" s="75">
        <f t="shared" si="53"/>
        <v>0</v>
      </c>
      <c r="M311" s="75">
        <v>0</v>
      </c>
      <c r="N311" s="75">
        <v>0</v>
      </c>
      <c r="O311" s="75">
        <v>0</v>
      </c>
      <c r="P311" s="75">
        <f t="shared" si="54"/>
        <v>0</v>
      </c>
      <c r="Q311" s="76">
        <v>0</v>
      </c>
      <c r="R311" s="76">
        <v>0</v>
      </c>
      <c r="S311" s="76">
        <v>0</v>
      </c>
      <c r="T311" s="76">
        <v>0</v>
      </c>
      <c r="U311" s="76">
        <f t="shared" si="55"/>
        <v>0</v>
      </c>
      <c r="V311" s="76">
        <f t="shared" si="56"/>
        <v>57805.32</v>
      </c>
      <c r="W311" s="75">
        <v>0</v>
      </c>
      <c r="X311" s="75">
        <f t="shared" si="57"/>
        <v>57805.32</v>
      </c>
      <c r="Y311" s="76">
        <v>0</v>
      </c>
      <c r="Z311" s="75">
        <f t="shared" si="58"/>
        <v>57805.32</v>
      </c>
    </row>
    <row r="312" spans="1:26" ht="12.75" hidden="1" outlineLevel="1">
      <c r="A312" s="75" t="s">
        <v>1113</v>
      </c>
      <c r="C312" s="76" t="s">
        <v>1114</v>
      </c>
      <c r="D312" s="76" t="s">
        <v>1115</v>
      </c>
      <c r="E312" s="75">
        <v>0</v>
      </c>
      <c r="F312" s="75">
        <v>727027.75</v>
      </c>
      <c r="G312" s="76">
        <f t="shared" si="52"/>
        <v>727027.75</v>
      </c>
      <c r="H312" s="75">
        <v>4285.11</v>
      </c>
      <c r="I312" s="75">
        <v>0</v>
      </c>
      <c r="J312" s="75">
        <v>0</v>
      </c>
      <c r="K312" s="75">
        <v>0</v>
      </c>
      <c r="L312" s="75">
        <f t="shared" si="53"/>
        <v>0</v>
      </c>
      <c r="M312" s="75">
        <v>0</v>
      </c>
      <c r="N312" s="75">
        <v>0</v>
      </c>
      <c r="O312" s="75">
        <v>0</v>
      </c>
      <c r="P312" s="75">
        <f t="shared" si="54"/>
        <v>0</v>
      </c>
      <c r="Q312" s="76">
        <v>0</v>
      </c>
      <c r="R312" s="76">
        <v>0</v>
      </c>
      <c r="S312" s="76">
        <v>0</v>
      </c>
      <c r="T312" s="76">
        <v>0</v>
      </c>
      <c r="U312" s="76">
        <f t="shared" si="55"/>
        <v>0</v>
      </c>
      <c r="V312" s="76">
        <f t="shared" si="56"/>
        <v>731312.86</v>
      </c>
      <c r="W312" s="75">
        <v>0</v>
      </c>
      <c r="X312" s="75">
        <f t="shared" si="57"/>
        <v>731312.86</v>
      </c>
      <c r="Y312" s="76">
        <v>90</v>
      </c>
      <c r="Z312" s="75">
        <f t="shared" si="58"/>
        <v>731402.86</v>
      </c>
    </row>
    <row r="313" spans="1:26" ht="12.75" hidden="1" outlineLevel="1">
      <c r="A313" s="75" t="s">
        <v>1116</v>
      </c>
      <c r="C313" s="76" t="s">
        <v>1117</v>
      </c>
      <c r="D313" s="76" t="s">
        <v>1118</v>
      </c>
      <c r="E313" s="75">
        <v>0</v>
      </c>
      <c r="F313" s="75">
        <v>62281.65</v>
      </c>
      <c r="G313" s="76">
        <f t="shared" si="52"/>
        <v>62281.65</v>
      </c>
      <c r="H313" s="75">
        <v>0</v>
      </c>
      <c r="I313" s="75">
        <v>0</v>
      </c>
      <c r="J313" s="75">
        <v>0</v>
      </c>
      <c r="K313" s="75">
        <v>0</v>
      </c>
      <c r="L313" s="75">
        <f t="shared" si="53"/>
        <v>0</v>
      </c>
      <c r="M313" s="75">
        <v>0</v>
      </c>
      <c r="N313" s="75">
        <v>0</v>
      </c>
      <c r="O313" s="75">
        <v>0</v>
      </c>
      <c r="P313" s="75">
        <f t="shared" si="54"/>
        <v>0</v>
      </c>
      <c r="Q313" s="76">
        <v>0</v>
      </c>
      <c r="R313" s="76">
        <v>0</v>
      </c>
      <c r="S313" s="76">
        <v>0</v>
      </c>
      <c r="T313" s="76">
        <v>0</v>
      </c>
      <c r="U313" s="76">
        <f t="shared" si="55"/>
        <v>0</v>
      </c>
      <c r="V313" s="76">
        <f t="shared" si="56"/>
        <v>62281.65</v>
      </c>
      <c r="W313" s="75">
        <v>0</v>
      </c>
      <c r="X313" s="75">
        <f t="shared" si="57"/>
        <v>62281.65</v>
      </c>
      <c r="Y313" s="76">
        <v>0</v>
      </c>
      <c r="Z313" s="75">
        <f t="shared" si="58"/>
        <v>62281.65</v>
      </c>
    </row>
    <row r="314" spans="1:26" ht="12.75" hidden="1" outlineLevel="1">
      <c r="A314" s="75" t="s">
        <v>1119</v>
      </c>
      <c r="C314" s="76" t="s">
        <v>1120</v>
      </c>
      <c r="D314" s="76" t="s">
        <v>1121</v>
      </c>
      <c r="E314" s="75">
        <v>0</v>
      </c>
      <c r="F314" s="75">
        <v>467680.65</v>
      </c>
      <c r="G314" s="76">
        <f t="shared" si="52"/>
        <v>467680.65</v>
      </c>
      <c r="H314" s="75">
        <v>780.64</v>
      </c>
      <c r="I314" s="75">
        <v>0</v>
      </c>
      <c r="J314" s="75">
        <v>0</v>
      </c>
      <c r="K314" s="75">
        <v>0</v>
      </c>
      <c r="L314" s="75">
        <f t="shared" si="53"/>
        <v>0</v>
      </c>
      <c r="M314" s="75">
        <v>0</v>
      </c>
      <c r="N314" s="75">
        <v>0</v>
      </c>
      <c r="O314" s="75">
        <v>0</v>
      </c>
      <c r="P314" s="75">
        <f t="shared" si="54"/>
        <v>0</v>
      </c>
      <c r="Q314" s="76">
        <v>0</v>
      </c>
      <c r="R314" s="76">
        <v>0</v>
      </c>
      <c r="S314" s="76">
        <v>0</v>
      </c>
      <c r="T314" s="76">
        <v>0</v>
      </c>
      <c r="U314" s="76">
        <f t="shared" si="55"/>
        <v>0</v>
      </c>
      <c r="V314" s="76">
        <f t="shared" si="56"/>
        <v>468461.29000000004</v>
      </c>
      <c r="W314" s="75">
        <v>0</v>
      </c>
      <c r="X314" s="75">
        <f t="shared" si="57"/>
        <v>468461.29000000004</v>
      </c>
      <c r="Y314" s="76">
        <v>0</v>
      </c>
      <c r="Z314" s="75">
        <f t="shared" si="58"/>
        <v>468461.29000000004</v>
      </c>
    </row>
    <row r="315" spans="1:26" ht="12.75" hidden="1" outlineLevel="1">
      <c r="A315" s="75" t="s">
        <v>1122</v>
      </c>
      <c r="C315" s="76" t="s">
        <v>1123</v>
      </c>
      <c r="D315" s="76" t="s">
        <v>1124</v>
      </c>
      <c r="E315" s="75">
        <v>0</v>
      </c>
      <c r="F315" s="75">
        <v>15048573.63</v>
      </c>
      <c r="G315" s="76">
        <f t="shared" si="52"/>
        <v>15048573.63</v>
      </c>
      <c r="H315" s="75">
        <v>55497.18</v>
      </c>
      <c r="I315" s="75">
        <v>0</v>
      </c>
      <c r="J315" s="75">
        <v>0</v>
      </c>
      <c r="K315" s="75">
        <v>0</v>
      </c>
      <c r="L315" s="75">
        <f t="shared" si="53"/>
        <v>0</v>
      </c>
      <c r="M315" s="75">
        <v>0</v>
      </c>
      <c r="N315" s="75">
        <v>0</v>
      </c>
      <c r="O315" s="75">
        <v>0</v>
      </c>
      <c r="P315" s="75">
        <f t="shared" si="54"/>
        <v>0</v>
      </c>
      <c r="Q315" s="76">
        <v>0</v>
      </c>
      <c r="R315" s="76">
        <v>0</v>
      </c>
      <c r="S315" s="76">
        <v>0</v>
      </c>
      <c r="T315" s="76">
        <v>0</v>
      </c>
      <c r="U315" s="76">
        <f t="shared" si="55"/>
        <v>0</v>
      </c>
      <c r="V315" s="76">
        <f t="shared" si="56"/>
        <v>15104070.81</v>
      </c>
      <c r="W315" s="75">
        <v>0</v>
      </c>
      <c r="X315" s="75">
        <f t="shared" si="57"/>
        <v>15104070.81</v>
      </c>
      <c r="Y315" s="76">
        <v>118.61</v>
      </c>
      <c r="Z315" s="75">
        <f t="shared" si="58"/>
        <v>15104189.42</v>
      </c>
    </row>
    <row r="316" spans="1:26" ht="12.75" hidden="1" outlineLevel="1">
      <c r="A316" s="75" t="s">
        <v>1125</v>
      </c>
      <c r="C316" s="76" t="s">
        <v>1126</v>
      </c>
      <c r="D316" s="76" t="s">
        <v>1127</v>
      </c>
      <c r="E316" s="75">
        <v>0</v>
      </c>
      <c r="F316" s="75">
        <v>25120772</v>
      </c>
      <c r="G316" s="76">
        <f t="shared" si="52"/>
        <v>25120772</v>
      </c>
      <c r="H316" s="75">
        <v>0</v>
      </c>
      <c r="I316" s="75">
        <v>0</v>
      </c>
      <c r="J316" s="75">
        <v>0</v>
      </c>
      <c r="K316" s="75">
        <v>0</v>
      </c>
      <c r="L316" s="75">
        <f t="shared" si="53"/>
        <v>0</v>
      </c>
      <c r="M316" s="75">
        <v>0</v>
      </c>
      <c r="N316" s="75">
        <v>0</v>
      </c>
      <c r="O316" s="75">
        <v>0</v>
      </c>
      <c r="P316" s="75">
        <f t="shared" si="54"/>
        <v>0</v>
      </c>
      <c r="Q316" s="76">
        <v>0</v>
      </c>
      <c r="R316" s="76">
        <v>0</v>
      </c>
      <c r="S316" s="76">
        <v>0</v>
      </c>
      <c r="T316" s="76">
        <v>0</v>
      </c>
      <c r="U316" s="76">
        <f t="shared" si="55"/>
        <v>0</v>
      </c>
      <c r="V316" s="76">
        <f t="shared" si="56"/>
        <v>25120772</v>
      </c>
      <c r="W316" s="75">
        <v>0</v>
      </c>
      <c r="X316" s="75">
        <f t="shared" si="57"/>
        <v>25120772</v>
      </c>
      <c r="Y316" s="76">
        <v>0</v>
      </c>
      <c r="Z316" s="75">
        <f t="shared" si="58"/>
        <v>25120772</v>
      </c>
    </row>
    <row r="317" spans="1:26" ht="12.75" hidden="1" outlineLevel="1">
      <c r="A317" s="75" t="s">
        <v>1128</v>
      </c>
      <c r="C317" s="76" t="s">
        <v>1129</v>
      </c>
      <c r="D317" s="76" t="s">
        <v>1130</v>
      </c>
      <c r="E317" s="75">
        <v>0</v>
      </c>
      <c r="F317" s="75">
        <v>1256579.94</v>
      </c>
      <c r="G317" s="76">
        <f t="shared" si="52"/>
        <v>1256579.94</v>
      </c>
      <c r="H317" s="75">
        <v>208.34</v>
      </c>
      <c r="I317" s="75">
        <v>0</v>
      </c>
      <c r="J317" s="75">
        <v>0</v>
      </c>
      <c r="K317" s="75">
        <v>0</v>
      </c>
      <c r="L317" s="75">
        <f t="shared" si="53"/>
        <v>0</v>
      </c>
      <c r="M317" s="75">
        <v>0</v>
      </c>
      <c r="N317" s="75">
        <v>0</v>
      </c>
      <c r="O317" s="75">
        <v>0</v>
      </c>
      <c r="P317" s="75">
        <f t="shared" si="54"/>
        <v>0</v>
      </c>
      <c r="Q317" s="76">
        <v>0</v>
      </c>
      <c r="R317" s="76">
        <v>0</v>
      </c>
      <c r="S317" s="76">
        <v>0</v>
      </c>
      <c r="T317" s="76">
        <v>0</v>
      </c>
      <c r="U317" s="76">
        <f t="shared" si="55"/>
        <v>0</v>
      </c>
      <c r="V317" s="76">
        <f t="shared" si="56"/>
        <v>1256788.28</v>
      </c>
      <c r="W317" s="75">
        <v>0</v>
      </c>
      <c r="X317" s="75">
        <f t="shared" si="57"/>
        <v>1256788.28</v>
      </c>
      <c r="Y317" s="76">
        <v>0</v>
      </c>
      <c r="Z317" s="75">
        <f t="shared" si="58"/>
        <v>1256788.28</v>
      </c>
    </row>
    <row r="318" spans="1:26" ht="12.75" hidden="1" outlineLevel="1">
      <c r="A318" s="75" t="s">
        <v>1131</v>
      </c>
      <c r="C318" s="76" t="s">
        <v>1132</v>
      </c>
      <c r="D318" s="76" t="s">
        <v>1133</v>
      </c>
      <c r="E318" s="75">
        <v>0</v>
      </c>
      <c r="F318" s="75">
        <v>1013523.02</v>
      </c>
      <c r="G318" s="76">
        <f t="shared" si="52"/>
        <v>1013523.02</v>
      </c>
      <c r="H318" s="75">
        <v>358.92</v>
      </c>
      <c r="I318" s="75">
        <v>0</v>
      </c>
      <c r="J318" s="75">
        <v>0</v>
      </c>
      <c r="K318" s="75">
        <v>0</v>
      </c>
      <c r="L318" s="75">
        <f t="shared" si="53"/>
        <v>0</v>
      </c>
      <c r="M318" s="75">
        <v>0</v>
      </c>
      <c r="N318" s="75">
        <v>0</v>
      </c>
      <c r="O318" s="75">
        <v>0</v>
      </c>
      <c r="P318" s="75">
        <f t="shared" si="54"/>
        <v>0</v>
      </c>
      <c r="Q318" s="76">
        <v>0</v>
      </c>
      <c r="R318" s="76">
        <v>0</v>
      </c>
      <c r="S318" s="76">
        <v>0</v>
      </c>
      <c r="T318" s="76">
        <v>0</v>
      </c>
      <c r="U318" s="76">
        <f t="shared" si="55"/>
        <v>0</v>
      </c>
      <c r="V318" s="76">
        <f t="shared" si="56"/>
        <v>1013881.9400000001</v>
      </c>
      <c r="W318" s="75">
        <v>0</v>
      </c>
      <c r="X318" s="75">
        <f t="shared" si="57"/>
        <v>1013881.9400000001</v>
      </c>
      <c r="Y318" s="76">
        <v>0</v>
      </c>
      <c r="Z318" s="75">
        <f t="shared" si="58"/>
        <v>1013881.9400000001</v>
      </c>
    </row>
    <row r="319" spans="1:26" ht="12.75" hidden="1" outlineLevel="1">
      <c r="A319" s="75" t="s">
        <v>1134</v>
      </c>
      <c r="C319" s="76" t="s">
        <v>3500</v>
      </c>
      <c r="D319" s="76" t="s">
        <v>3501</v>
      </c>
      <c r="E319" s="75">
        <v>0</v>
      </c>
      <c r="F319" s="75">
        <v>552247.79</v>
      </c>
      <c r="G319" s="76">
        <f t="shared" si="52"/>
        <v>552247.79</v>
      </c>
      <c r="H319" s="75">
        <v>5128.82</v>
      </c>
      <c r="I319" s="75">
        <v>0</v>
      </c>
      <c r="J319" s="75">
        <v>0</v>
      </c>
      <c r="K319" s="75">
        <v>0</v>
      </c>
      <c r="L319" s="75">
        <f t="shared" si="53"/>
        <v>0</v>
      </c>
      <c r="M319" s="75">
        <v>0</v>
      </c>
      <c r="N319" s="75">
        <v>0</v>
      </c>
      <c r="O319" s="75">
        <v>0</v>
      </c>
      <c r="P319" s="75">
        <f t="shared" si="54"/>
        <v>0</v>
      </c>
      <c r="Q319" s="76">
        <v>0</v>
      </c>
      <c r="R319" s="76">
        <v>0</v>
      </c>
      <c r="S319" s="76">
        <v>0</v>
      </c>
      <c r="T319" s="76">
        <v>0</v>
      </c>
      <c r="U319" s="76">
        <f t="shared" si="55"/>
        <v>0</v>
      </c>
      <c r="V319" s="76">
        <f t="shared" si="56"/>
        <v>557376.61</v>
      </c>
      <c r="W319" s="75">
        <v>0</v>
      </c>
      <c r="X319" s="75">
        <f t="shared" si="57"/>
        <v>557376.61</v>
      </c>
      <c r="Y319" s="76">
        <v>0</v>
      </c>
      <c r="Z319" s="75">
        <f t="shared" si="58"/>
        <v>557376.61</v>
      </c>
    </row>
    <row r="320" spans="1:26" ht="12.75" hidden="1" outlineLevel="1">
      <c r="A320" s="75" t="s">
        <v>3502</v>
      </c>
      <c r="C320" s="76" t="s">
        <v>3503</v>
      </c>
      <c r="D320" s="76" t="s">
        <v>3504</v>
      </c>
      <c r="E320" s="75">
        <v>0</v>
      </c>
      <c r="F320" s="75">
        <v>761529.68</v>
      </c>
      <c r="G320" s="76">
        <f t="shared" si="52"/>
        <v>761529.68</v>
      </c>
      <c r="H320" s="75">
        <v>0</v>
      </c>
      <c r="I320" s="75">
        <v>0</v>
      </c>
      <c r="J320" s="75">
        <v>0</v>
      </c>
      <c r="K320" s="75">
        <v>0</v>
      </c>
      <c r="L320" s="75">
        <f t="shared" si="53"/>
        <v>0</v>
      </c>
      <c r="M320" s="75">
        <v>0</v>
      </c>
      <c r="N320" s="75">
        <v>0</v>
      </c>
      <c r="O320" s="75">
        <v>0</v>
      </c>
      <c r="P320" s="75">
        <f t="shared" si="54"/>
        <v>0</v>
      </c>
      <c r="Q320" s="76">
        <v>0</v>
      </c>
      <c r="R320" s="76">
        <v>0</v>
      </c>
      <c r="S320" s="76">
        <v>0</v>
      </c>
      <c r="T320" s="76">
        <v>0</v>
      </c>
      <c r="U320" s="76">
        <f t="shared" si="55"/>
        <v>0</v>
      </c>
      <c r="V320" s="76">
        <f t="shared" si="56"/>
        <v>761529.68</v>
      </c>
      <c r="W320" s="75">
        <v>0</v>
      </c>
      <c r="X320" s="75">
        <f t="shared" si="57"/>
        <v>761529.68</v>
      </c>
      <c r="Y320" s="76">
        <v>0</v>
      </c>
      <c r="Z320" s="75">
        <f t="shared" si="58"/>
        <v>761529.68</v>
      </c>
    </row>
    <row r="321" spans="1:26" ht="12.75" hidden="1" outlineLevel="1">
      <c r="A321" s="75" t="s">
        <v>3505</v>
      </c>
      <c r="C321" s="76" t="s">
        <v>3506</v>
      </c>
      <c r="D321" s="76" t="s">
        <v>3507</v>
      </c>
      <c r="E321" s="75">
        <v>0</v>
      </c>
      <c r="F321" s="75">
        <v>3474.75</v>
      </c>
      <c r="G321" s="76">
        <f t="shared" si="52"/>
        <v>3474.75</v>
      </c>
      <c r="H321" s="75">
        <v>1750</v>
      </c>
      <c r="I321" s="75">
        <v>0</v>
      </c>
      <c r="J321" s="75">
        <v>0</v>
      </c>
      <c r="K321" s="75">
        <v>0</v>
      </c>
      <c r="L321" s="75">
        <f t="shared" si="53"/>
        <v>0</v>
      </c>
      <c r="M321" s="75">
        <v>0</v>
      </c>
      <c r="N321" s="75">
        <v>0</v>
      </c>
      <c r="O321" s="75">
        <v>0</v>
      </c>
      <c r="P321" s="75">
        <f t="shared" si="54"/>
        <v>0</v>
      </c>
      <c r="Q321" s="76">
        <v>0</v>
      </c>
      <c r="R321" s="76">
        <v>0</v>
      </c>
      <c r="S321" s="76">
        <v>0</v>
      </c>
      <c r="T321" s="76">
        <v>0</v>
      </c>
      <c r="U321" s="76">
        <f t="shared" si="55"/>
        <v>0</v>
      </c>
      <c r="V321" s="76">
        <f t="shared" si="56"/>
        <v>5224.75</v>
      </c>
      <c r="W321" s="75">
        <v>0</v>
      </c>
      <c r="X321" s="75">
        <f t="shared" si="57"/>
        <v>5224.75</v>
      </c>
      <c r="Y321" s="76">
        <v>0</v>
      </c>
      <c r="Z321" s="75">
        <f t="shared" si="58"/>
        <v>5224.75</v>
      </c>
    </row>
    <row r="322" spans="1:26" ht="12.75" hidden="1" outlineLevel="1">
      <c r="A322" s="75" t="s">
        <v>3508</v>
      </c>
      <c r="C322" s="76" t="s">
        <v>3509</v>
      </c>
      <c r="D322" s="76" t="s">
        <v>3510</v>
      </c>
      <c r="E322" s="75">
        <v>0</v>
      </c>
      <c r="F322" s="75">
        <v>1237326.26</v>
      </c>
      <c r="G322" s="76">
        <f t="shared" si="52"/>
        <v>1237326.26</v>
      </c>
      <c r="H322" s="75">
        <v>8467.62</v>
      </c>
      <c r="I322" s="75">
        <v>0</v>
      </c>
      <c r="J322" s="75">
        <v>0</v>
      </c>
      <c r="K322" s="75">
        <v>0</v>
      </c>
      <c r="L322" s="75">
        <f t="shared" si="53"/>
        <v>0</v>
      </c>
      <c r="M322" s="75">
        <v>0</v>
      </c>
      <c r="N322" s="75">
        <v>0</v>
      </c>
      <c r="O322" s="75">
        <v>0</v>
      </c>
      <c r="P322" s="75">
        <f t="shared" si="54"/>
        <v>0</v>
      </c>
      <c r="Q322" s="76">
        <v>0</v>
      </c>
      <c r="R322" s="76">
        <v>0</v>
      </c>
      <c r="S322" s="76">
        <v>0</v>
      </c>
      <c r="T322" s="76">
        <v>0</v>
      </c>
      <c r="U322" s="76">
        <f t="shared" si="55"/>
        <v>0</v>
      </c>
      <c r="V322" s="76">
        <f t="shared" si="56"/>
        <v>1245793.8800000001</v>
      </c>
      <c r="W322" s="75">
        <v>0</v>
      </c>
      <c r="X322" s="75">
        <f t="shared" si="57"/>
        <v>1245793.8800000001</v>
      </c>
      <c r="Y322" s="76">
        <v>0</v>
      </c>
      <c r="Z322" s="75">
        <f t="shared" si="58"/>
        <v>1245793.8800000001</v>
      </c>
    </row>
    <row r="323" spans="1:26" ht="12.75" hidden="1" outlineLevel="1">
      <c r="A323" s="75" t="s">
        <v>3511</v>
      </c>
      <c r="C323" s="76" t="s">
        <v>3512</v>
      </c>
      <c r="D323" s="76" t="s">
        <v>3513</v>
      </c>
      <c r="E323" s="75">
        <v>0</v>
      </c>
      <c r="F323" s="75">
        <v>217976.76</v>
      </c>
      <c r="G323" s="76">
        <f t="shared" si="52"/>
        <v>217976.76</v>
      </c>
      <c r="H323" s="75">
        <v>2454.95</v>
      </c>
      <c r="I323" s="75">
        <v>0</v>
      </c>
      <c r="J323" s="75">
        <v>0</v>
      </c>
      <c r="K323" s="75">
        <v>0</v>
      </c>
      <c r="L323" s="75">
        <f t="shared" si="53"/>
        <v>0</v>
      </c>
      <c r="M323" s="75">
        <v>0</v>
      </c>
      <c r="N323" s="75">
        <v>0</v>
      </c>
      <c r="O323" s="75">
        <v>0</v>
      </c>
      <c r="P323" s="75">
        <f t="shared" si="54"/>
        <v>0</v>
      </c>
      <c r="Q323" s="76">
        <v>0</v>
      </c>
      <c r="R323" s="76">
        <v>0</v>
      </c>
      <c r="S323" s="76">
        <v>0</v>
      </c>
      <c r="T323" s="76">
        <v>0</v>
      </c>
      <c r="U323" s="76">
        <f t="shared" si="55"/>
        <v>0</v>
      </c>
      <c r="V323" s="76">
        <f t="shared" si="56"/>
        <v>220431.71000000002</v>
      </c>
      <c r="W323" s="75">
        <v>0</v>
      </c>
      <c r="X323" s="75">
        <f t="shared" si="57"/>
        <v>220431.71000000002</v>
      </c>
      <c r="Y323" s="76">
        <v>0</v>
      </c>
      <c r="Z323" s="75">
        <f t="shared" si="58"/>
        <v>220431.71000000002</v>
      </c>
    </row>
    <row r="324" spans="1:26" ht="12.75" hidden="1" outlineLevel="1">
      <c r="A324" s="75" t="s">
        <v>3514</v>
      </c>
      <c r="C324" s="76" t="s">
        <v>3515</v>
      </c>
      <c r="D324" s="76" t="s">
        <v>3516</v>
      </c>
      <c r="E324" s="75">
        <v>0</v>
      </c>
      <c r="F324" s="75">
        <v>1500.96</v>
      </c>
      <c r="G324" s="76">
        <f t="shared" si="52"/>
        <v>1500.96</v>
      </c>
      <c r="H324" s="75">
        <v>0</v>
      </c>
      <c r="I324" s="75">
        <v>0</v>
      </c>
      <c r="J324" s="75">
        <v>0</v>
      </c>
      <c r="K324" s="75">
        <v>0</v>
      </c>
      <c r="L324" s="75">
        <f t="shared" si="53"/>
        <v>0</v>
      </c>
      <c r="M324" s="75">
        <v>0</v>
      </c>
      <c r="N324" s="75">
        <v>0</v>
      </c>
      <c r="O324" s="75">
        <v>0</v>
      </c>
      <c r="P324" s="75">
        <f t="shared" si="54"/>
        <v>0</v>
      </c>
      <c r="Q324" s="76">
        <v>0</v>
      </c>
      <c r="R324" s="76">
        <v>0</v>
      </c>
      <c r="S324" s="76">
        <v>0</v>
      </c>
      <c r="T324" s="76">
        <v>0</v>
      </c>
      <c r="U324" s="76">
        <f t="shared" si="55"/>
        <v>0</v>
      </c>
      <c r="V324" s="76">
        <f t="shared" si="56"/>
        <v>1500.96</v>
      </c>
      <c r="W324" s="75">
        <v>0</v>
      </c>
      <c r="X324" s="75">
        <f t="shared" si="57"/>
        <v>1500.96</v>
      </c>
      <c r="Y324" s="76">
        <v>0</v>
      </c>
      <c r="Z324" s="75">
        <f t="shared" si="58"/>
        <v>1500.96</v>
      </c>
    </row>
    <row r="325" spans="1:26" ht="12.75" hidden="1" outlineLevel="1">
      <c r="A325" s="75" t="s">
        <v>3517</v>
      </c>
      <c r="C325" s="76" t="s">
        <v>3518</v>
      </c>
      <c r="D325" s="76" t="s">
        <v>3519</v>
      </c>
      <c r="E325" s="75">
        <v>0</v>
      </c>
      <c r="F325" s="75">
        <v>5008578.74</v>
      </c>
      <c r="G325" s="76">
        <f t="shared" si="52"/>
        <v>5008578.74</v>
      </c>
      <c r="H325" s="75">
        <v>0</v>
      </c>
      <c r="I325" s="75">
        <v>0</v>
      </c>
      <c r="J325" s="75">
        <v>0</v>
      </c>
      <c r="K325" s="75">
        <v>0</v>
      </c>
      <c r="L325" s="75">
        <f t="shared" si="53"/>
        <v>0</v>
      </c>
      <c r="M325" s="75">
        <v>0</v>
      </c>
      <c r="N325" s="75">
        <v>0</v>
      </c>
      <c r="O325" s="75">
        <v>0</v>
      </c>
      <c r="P325" s="75">
        <f t="shared" si="54"/>
        <v>0</v>
      </c>
      <c r="Q325" s="76">
        <v>0</v>
      </c>
      <c r="R325" s="76">
        <v>0</v>
      </c>
      <c r="S325" s="76">
        <v>0</v>
      </c>
      <c r="T325" s="76">
        <v>0</v>
      </c>
      <c r="U325" s="76">
        <f t="shared" si="55"/>
        <v>0</v>
      </c>
      <c r="V325" s="76">
        <f t="shared" si="56"/>
        <v>5008578.74</v>
      </c>
      <c r="W325" s="75">
        <v>0</v>
      </c>
      <c r="X325" s="75">
        <f t="shared" si="57"/>
        <v>5008578.74</v>
      </c>
      <c r="Y325" s="76">
        <v>0</v>
      </c>
      <c r="Z325" s="75">
        <f t="shared" si="58"/>
        <v>5008578.74</v>
      </c>
    </row>
    <row r="326" spans="1:26" ht="12.75" hidden="1" outlineLevel="1">
      <c r="A326" s="75" t="s">
        <v>3520</v>
      </c>
      <c r="C326" s="76" t="s">
        <v>3521</v>
      </c>
      <c r="D326" s="76" t="s">
        <v>3522</v>
      </c>
      <c r="E326" s="75">
        <v>0</v>
      </c>
      <c r="F326" s="75">
        <v>3470100.67</v>
      </c>
      <c r="G326" s="76">
        <f t="shared" si="52"/>
        <v>3470100.67</v>
      </c>
      <c r="H326" s="75">
        <v>349.02</v>
      </c>
      <c r="I326" s="75">
        <v>0</v>
      </c>
      <c r="J326" s="75">
        <v>0</v>
      </c>
      <c r="K326" s="75">
        <v>0</v>
      </c>
      <c r="L326" s="75">
        <f t="shared" si="53"/>
        <v>0</v>
      </c>
      <c r="M326" s="75">
        <v>0</v>
      </c>
      <c r="N326" s="75">
        <v>0</v>
      </c>
      <c r="O326" s="75">
        <v>0</v>
      </c>
      <c r="P326" s="75">
        <f t="shared" si="54"/>
        <v>0</v>
      </c>
      <c r="Q326" s="76">
        <v>0</v>
      </c>
      <c r="R326" s="76">
        <v>0</v>
      </c>
      <c r="S326" s="76">
        <v>0</v>
      </c>
      <c r="T326" s="76">
        <v>0</v>
      </c>
      <c r="U326" s="76">
        <f t="shared" si="55"/>
        <v>0</v>
      </c>
      <c r="V326" s="76">
        <f t="shared" si="56"/>
        <v>3470449.69</v>
      </c>
      <c r="W326" s="75">
        <v>0</v>
      </c>
      <c r="X326" s="75">
        <f t="shared" si="57"/>
        <v>3470449.69</v>
      </c>
      <c r="Y326" s="76">
        <v>729.51</v>
      </c>
      <c r="Z326" s="75">
        <f t="shared" si="58"/>
        <v>3471179.1999999997</v>
      </c>
    </row>
    <row r="327" spans="1:26" ht="12.75" hidden="1" outlineLevel="1">
      <c r="A327" s="75" t="s">
        <v>3523</v>
      </c>
      <c r="C327" s="76" t="s">
        <v>3524</v>
      </c>
      <c r="D327" s="76" t="s">
        <v>3525</v>
      </c>
      <c r="E327" s="75">
        <v>0</v>
      </c>
      <c r="F327" s="75">
        <v>14922.27</v>
      </c>
      <c r="G327" s="76">
        <f t="shared" si="52"/>
        <v>14922.27</v>
      </c>
      <c r="H327" s="75">
        <v>125</v>
      </c>
      <c r="I327" s="75">
        <v>0</v>
      </c>
      <c r="J327" s="75">
        <v>0</v>
      </c>
      <c r="K327" s="75">
        <v>0</v>
      </c>
      <c r="L327" s="75">
        <f t="shared" si="53"/>
        <v>0</v>
      </c>
      <c r="M327" s="75">
        <v>0</v>
      </c>
      <c r="N327" s="75">
        <v>0</v>
      </c>
      <c r="O327" s="75">
        <v>0</v>
      </c>
      <c r="P327" s="75">
        <f t="shared" si="54"/>
        <v>0</v>
      </c>
      <c r="Q327" s="76">
        <v>0</v>
      </c>
      <c r="R327" s="76">
        <v>0</v>
      </c>
      <c r="S327" s="76">
        <v>0</v>
      </c>
      <c r="T327" s="76">
        <v>0</v>
      </c>
      <c r="U327" s="76">
        <f t="shared" si="55"/>
        <v>0</v>
      </c>
      <c r="V327" s="76">
        <f t="shared" si="56"/>
        <v>15047.27</v>
      </c>
      <c r="W327" s="75">
        <v>0</v>
      </c>
      <c r="X327" s="75">
        <f t="shared" si="57"/>
        <v>15047.27</v>
      </c>
      <c r="Y327" s="76">
        <v>0</v>
      </c>
      <c r="Z327" s="75">
        <f t="shared" si="58"/>
        <v>15047.27</v>
      </c>
    </row>
    <row r="328" spans="1:26" ht="12.75" hidden="1" outlineLevel="1">
      <c r="A328" s="75" t="s">
        <v>3526</v>
      </c>
      <c r="C328" s="76" t="s">
        <v>3527</v>
      </c>
      <c r="D328" s="76" t="s">
        <v>3528</v>
      </c>
      <c r="E328" s="75">
        <v>0</v>
      </c>
      <c r="F328" s="75">
        <v>641120.95</v>
      </c>
      <c r="G328" s="76">
        <f t="shared" si="52"/>
        <v>641120.95</v>
      </c>
      <c r="H328" s="75">
        <v>4260.77</v>
      </c>
      <c r="I328" s="75">
        <v>0</v>
      </c>
      <c r="J328" s="75">
        <v>0</v>
      </c>
      <c r="K328" s="75">
        <v>0</v>
      </c>
      <c r="L328" s="75">
        <f t="shared" si="53"/>
        <v>0</v>
      </c>
      <c r="M328" s="75">
        <v>0</v>
      </c>
      <c r="N328" s="75">
        <v>0</v>
      </c>
      <c r="O328" s="75">
        <v>0</v>
      </c>
      <c r="P328" s="75">
        <f t="shared" si="54"/>
        <v>0</v>
      </c>
      <c r="Q328" s="76">
        <v>0</v>
      </c>
      <c r="R328" s="76">
        <v>0</v>
      </c>
      <c r="S328" s="76">
        <v>0</v>
      </c>
      <c r="T328" s="76">
        <v>0</v>
      </c>
      <c r="U328" s="76">
        <f t="shared" si="55"/>
        <v>0</v>
      </c>
      <c r="V328" s="76">
        <f t="shared" si="56"/>
        <v>645381.72</v>
      </c>
      <c r="W328" s="75">
        <v>0</v>
      </c>
      <c r="X328" s="75">
        <f t="shared" si="57"/>
        <v>645381.72</v>
      </c>
      <c r="Y328" s="76">
        <v>0</v>
      </c>
      <c r="Z328" s="75">
        <f t="shared" si="58"/>
        <v>645381.72</v>
      </c>
    </row>
    <row r="329" spans="1:26" ht="12.75" hidden="1" outlineLevel="1">
      <c r="A329" s="75" t="s">
        <v>3529</v>
      </c>
      <c r="C329" s="76" t="s">
        <v>3530</v>
      </c>
      <c r="D329" s="76" t="s">
        <v>3531</v>
      </c>
      <c r="E329" s="75">
        <v>0</v>
      </c>
      <c r="F329" s="75">
        <v>887213.01</v>
      </c>
      <c r="G329" s="76">
        <f t="shared" si="52"/>
        <v>887213.01</v>
      </c>
      <c r="H329" s="75">
        <v>12713.16</v>
      </c>
      <c r="I329" s="75">
        <v>0</v>
      </c>
      <c r="J329" s="75">
        <v>0</v>
      </c>
      <c r="K329" s="75">
        <v>0</v>
      </c>
      <c r="L329" s="75">
        <f t="shared" si="53"/>
        <v>0</v>
      </c>
      <c r="M329" s="75">
        <v>0</v>
      </c>
      <c r="N329" s="75">
        <v>0</v>
      </c>
      <c r="O329" s="75">
        <v>0</v>
      </c>
      <c r="P329" s="75">
        <f t="shared" si="54"/>
        <v>0</v>
      </c>
      <c r="Q329" s="76">
        <v>0</v>
      </c>
      <c r="R329" s="76">
        <v>0</v>
      </c>
      <c r="S329" s="76">
        <v>0</v>
      </c>
      <c r="T329" s="76">
        <v>0</v>
      </c>
      <c r="U329" s="76">
        <f t="shared" si="55"/>
        <v>0</v>
      </c>
      <c r="V329" s="76">
        <f t="shared" si="56"/>
        <v>899926.17</v>
      </c>
      <c r="W329" s="75">
        <v>0</v>
      </c>
      <c r="X329" s="75">
        <f t="shared" si="57"/>
        <v>899926.17</v>
      </c>
      <c r="Y329" s="76">
        <v>31.34</v>
      </c>
      <c r="Z329" s="75">
        <f t="shared" si="58"/>
        <v>899957.51</v>
      </c>
    </row>
    <row r="330" spans="1:26" ht="12.75" hidden="1" outlineLevel="1">
      <c r="A330" s="75" t="s">
        <v>3532</v>
      </c>
      <c r="C330" s="76" t="s">
        <v>3533</v>
      </c>
      <c r="D330" s="76" t="s">
        <v>3534</v>
      </c>
      <c r="E330" s="75">
        <v>0</v>
      </c>
      <c r="F330" s="75">
        <v>34503010.47</v>
      </c>
      <c r="G330" s="76">
        <f t="shared" si="52"/>
        <v>34503010.47</v>
      </c>
      <c r="H330" s="75">
        <v>437933.17</v>
      </c>
      <c r="I330" s="75">
        <v>0</v>
      </c>
      <c r="J330" s="75">
        <v>0</v>
      </c>
      <c r="K330" s="75">
        <v>0</v>
      </c>
      <c r="L330" s="75">
        <f t="shared" si="53"/>
        <v>0</v>
      </c>
      <c r="M330" s="75">
        <v>0</v>
      </c>
      <c r="N330" s="75">
        <v>0</v>
      </c>
      <c r="O330" s="75">
        <v>0</v>
      </c>
      <c r="P330" s="75">
        <f t="shared" si="54"/>
        <v>0</v>
      </c>
      <c r="Q330" s="76">
        <v>0</v>
      </c>
      <c r="R330" s="76">
        <v>0</v>
      </c>
      <c r="S330" s="76">
        <v>0</v>
      </c>
      <c r="T330" s="76">
        <v>0</v>
      </c>
      <c r="U330" s="76">
        <f t="shared" si="55"/>
        <v>0</v>
      </c>
      <c r="V330" s="76">
        <f t="shared" si="56"/>
        <v>34940943.64</v>
      </c>
      <c r="W330" s="75">
        <v>0</v>
      </c>
      <c r="X330" s="75">
        <f t="shared" si="57"/>
        <v>34940943.64</v>
      </c>
      <c r="Y330" s="76">
        <v>0</v>
      </c>
      <c r="Z330" s="75">
        <f t="shared" si="58"/>
        <v>34940943.64</v>
      </c>
    </row>
    <row r="331" spans="1:26" ht="12.75" hidden="1" outlineLevel="1">
      <c r="A331" s="75" t="s">
        <v>3535</v>
      </c>
      <c r="C331" s="76" t="s">
        <v>3536</v>
      </c>
      <c r="D331" s="76" t="s">
        <v>3537</v>
      </c>
      <c r="E331" s="75">
        <v>0</v>
      </c>
      <c r="F331" s="75">
        <v>61258.36</v>
      </c>
      <c r="G331" s="76">
        <f t="shared" si="52"/>
        <v>61258.36</v>
      </c>
      <c r="H331" s="75">
        <v>1394.98</v>
      </c>
      <c r="I331" s="75">
        <v>0</v>
      </c>
      <c r="J331" s="75">
        <v>0</v>
      </c>
      <c r="K331" s="75">
        <v>0</v>
      </c>
      <c r="L331" s="75">
        <f t="shared" si="53"/>
        <v>0</v>
      </c>
      <c r="M331" s="75">
        <v>0</v>
      </c>
      <c r="N331" s="75">
        <v>0</v>
      </c>
      <c r="O331" s="75">
        <v>0</v>
      </c>
      <c r="P331" s="75">
        <f t="shared" si="54"/>
        <v>0</v>
      </c>
      <c r="Q331" s="76">
        <v>0</v>
      </c>
      <c r="R331" s="76">
        <v>0</v>
      </c>
      <c r="S331" s="76">
        <v>0</v>
      </c>
      <c r="T331" s="76">
        <v>0</v>
      </c>
      <c r="U331" s="76">
        <f t="shared" si="55"/>
        <v>0</v>
      </c>
      <c r="V331" s="76">
        <f t="shared" si="56"/>
        <v>62653.340000000004</v>
      </c>
      <c r="W331" s="75">
        <v>0</v>
      </c>
      <c r="X331" s="75">
        <f t="shared" si="57"/>
        <v>62653.340000000004</v>
      </c>
      <c r="Y331" s="76">
        <v>0</v>
      </c>
      <c r="Z331" s="75">
        <f t="shared" si="58"/>
        <v>62653.340000000004</v>
      </c>
    </row>
    <row r="332" spans="1:26" ht="12.75" hidden="1" outlineLevel="1">
      <c r="A332" s="75" t="s">
        <v>3538</v>
      </c>
      <c r="C332" s="76" t="s">
        <v>3539</v>
      </c>
      <c r="D332" s="76" t="s">
        <v>3540</v>
      </c>
      <c r="E332" s="75">
        <v>0</v>
      </c>
      <c r="F332" s="75">
        <v>179972.47</v>
      </c>
      <c r="G332" s="76">
        <f t="shared" si="52"/>
        <v>179972.47</v>
      </c>
      <c r="H332" s="75">
        <v>1950.01</v>
      </c>
      <c r="I332" s="75">
        <v>0</v>
      </c>
      <c r="J332" s="75">
        <v>0</v>
      </c>
      <c r="K332" s="75">
        <v>0</v>
      </c>
      <c r="L332" s="75">
        <f t="shared" si="53"/>
        <v>0</v>
      </c>
      <c r="M332" s="75">
        <v>0</v>
      </c>
      <c r="N332" s="75">
        <v>0</v>
      </c>
      <c r="O332" s="75">
        <v>0</v>
      </c>
      <c r="P332" s="75">
        <f t="shared" si="54"/>
        <v>0</v>
      </c>
      <c r="Q332" s="76">
        <v>0</v>
      </c>
      <c r="R332" s="76">
        <v>0</v>
      </c>
      <c r="S332" s="76">
        <v>0</v>
      </c>
      <c r="T332" s="76">
        <v>0</v>
      </c>
      <c r="U332" s="76">
        <f t="shared" si="55"/>
        <v>0</v>
      </c>
      <c r="V332" s="76">
        <f t="shared" si="56"/>
        <v>181922.48</v>
      </c>
      <c r="W332" s="75">
        <v>0</v>
      </c>
      <c r="X332" s="75">
        <f t="shared" si="57"/>
        <v>181922.48</v>
      </c>
      <c r="Y332" s="76">
        <v>0</v>
      </c>
      <c r="Z332" s="75">
        <f t="shared" si="58"/>
        <v>181922.48</v>
      </c>
    </row>
    <row r="333" spans="1:26" ht="12.75" hidden="1" outlineLevel="1">
      <c r="A333" s="75" t="s">
        <v>3541</v>
      </c>
      <c r="C333" s="76" t="s">
        <v>3542</v>
      </c>
      <c r="D333" s="76" t="s">
        <v>3543</v>
      </c>
      <c r="E333" s="75">
        <v>0</v>
      </c>
      <c r="F333" s="75">
        <v>603540.9</v>
      </c>
      <c r="G333" s="76">
        <f t="shared" si="52"/>
        <v>603540.9</v>
      </c>
      <c r="H333" s="75">
        <v>136820.23</v>
      </c>
      <c r="I333" s="75">
        <v>0</v>
      </c>
      <c r="J333" s="75">
        <v>0</v>
      </c>
      <c r="K333" s="75">
        <v>0</v>
      </c>
      <c r="L333" s="75">
        <f t="shared" si="53"/>
        <v>0</v>
      </c>
      <c r="M333" s="75">
        <v>0</v>
      </c>
      <c r="N333" s="75">
        <v>0</v>
      </c>
      <c r="O333" s="75">
        <v>0</v>
      </c>
      <c r="P333" s="75">
        <f t="shared" si="54"/>
        <v>0</v>
      </c>
      <c r="Q333" s="76">
        <v>76.4</v>
      </c>
      <c r="R333" s="76">
        <v>0</v>
      </c>
      <c r="S333" s="76">
        <v>0</v>
      </c>
      <c r="T333" s="76">
        <v>0</v>
      </c>
      <c r="U333" s="76">
        <f t="shared" si="55"/>
        <v>76.4</v>
      </c>
      <c r="V333" s="76">
        <f t="shared" si="56"/>
        <v>740437.53</v>
      </c>
      <c r="W333" s="75">
        <v>0</v>
      </c>
      <c r="X333" s="75">
        <f t="shared" si="57"/>
        <v>740437.53</v>
      </c>
      <c r="Y333" s="76">
        <v>28790.65</v>
      </c>
      <c r="Z333" s="75">
        <f t="shared" si="58"/>
        <v>769228.18</v>
      </c>
    </row>
    <row r="334" spans="1:26" ht="12.75" hidden="1" outlineLevel="1">
      <c r="A334" s="75" t="s">
        <v>3544</v>
      </c>
      <c r="C334" s="76" t="s">
        <v>3545</v>
      </c>
      <c r="D334" s="76" t="s">
        <v>3546</v>
      </c>
      <c r="E334" s="75">
        <v>0</v>
      </c>
      <c r="F334" s="75">
        <v>3349167.55</v>
      </c>
      <c r="G334" s="76">
        <f t="shared" si="52"/>
        <v>3349167.55</v>
      </c>
      <c r="H334" s="75">
        <v>529310.63</v>
      </c>
      <c r="I334" s="75">
        <v>0</v>
      </c>
      <c r="J334" s="75">
        <v>0</v>
      </c>
      <c r="K334" s="75">
        <v>0</v>
      </c>
      <c r="L334" s="75">
        <f t="shared" si="53"/>
        <v>0</v>
      </c>
      <c r="M334" s="75">
        <v>0</v>
      </c>
      <c r="N334" s="75">
        <v>0</v>
      </c>
      <c r="O334" s="75">
        <v>0</v>
      </c>
      <c r="P334" s="75">
        <f t="shared" si="54"/>
        <v>0</v>
      </c>
      <c r="Q334" s="76">
        <v>0</v>
      </c>
      <c r="R334" s="76">
        <v>0</v>
      </c>
      <c r="S334" s="76">
        <v>0</v>
      </c>
      <c r="T334" s="76">
        <v>0</v>
      </c>
      <c r="U334" s="76">
        <f t="shared" si="55"/>
        <v>0</v>
      </c>
      <c r="V334" s="76">
        <f t="shared" si="56"/>
        <v>3878478.1799999997</v>
      </c>
      <c r="W334" s="75">
        <v>0</v>
      </c>
      <c r="X334" s="75">
        <f t="shared" si="57"/>
        <v>3878478.1799999997</v>
      </c>
      <c r="Y334" s="76">
        <v>76567.9</v>
      </c>
      <c r="Z334" s="75">
        <f t="shared" si="58"/>
        <v>3955046.0799999996</v>
      </c>
    </row>
    <row r="335" spans="1:26" ht="12.75" hidden="1" outlineLevel="1">
      <c r="A335" s="75" t="s">
        <v>3547</v>
      </c>
      <c r="C335" s="76" t="s">
        <v>3548</v>
      </c>
      <c r="D335" s="76" t="s">
        <v>3549</v>
      </c>
      <c r="E335" s="75">
        <v>0</v>
      </c>
      <c r="F335" s="75">
        <v>509252.28</v>
      </c>
      <c r="G335" s="76">
        <f t="shared" si="52"/>
        <v>509252.28</v>
      </c>
      <c r="H335" s="75">
        <v>51572.97</v>
      </c>
      <c r="I335" s="75">
        <v>0</v>
      </c>
      <c r="J335" s="75">
        <v>0</v>
      </c>
      <c r="K335" s="75">
        <v>0</v>
      </c>
      <c r="L335" s="75">
        <f t="shared" si="53"/>
        <v>0</v>
      </c>
      <c r="M335" s="75">
        <v>0</v>
      </c>
      <c r="N335" s="75">
        <v>0</v>
      </c>
      <c r="O335" s="75">
        <v>0</v>
      </c>
      <c r="P335" s="75">
        <f t="shared" si="54"/>
        <v>0</v>
      </c>
      <c r="Q335" s="76">
        <v>0</v>
      </c>
      <c r="R335" s="76">
        <v>0</v>
      </c>
      <c r="S335" s="76">
        <v>0</v>
      </c>
      <c r="T335" s="76">
        <v>0</v>
      </c>
      <c r="U335" s="76">
        <f t="shared" si="55"/>
        <v>0</v>
      </c>
      <c r="V335" s="76">
        <f t="shared" si="56"/>
        <v>560825.25</v>
      </c>
      <c r="W335" s="75">
        <v>14250</v>
      </c>
      <c r="X335" s="75">
        <f t="shared" si="57"/>
        <v>575075.25</v>
      </c>
      <c r="Y335" s="76">
        <v>2175</v>
      </c>
      <c r="Z335" s="75">
        <f t="shared" si="58"/>
        <v>577250.25</v>
      </c>
    </row>
    <row r="336" spans="1:26" ht="12.75" hidden="1" outlineLevel="1">
      <c r="A336" s="75" t="s">
        <v>3550</v>
      </c>
      <c r="C336" s="76" t="s">
        <v>3551</v>
      </c>
      <c r="D336" s="76" t="s">
        <v>3552</v>
      </c>
      <c r="E336" s="75">
        <v>0</v>
      </c>
      <c r="F336" s="75">
        <v>100790.82</v>
      </c>
      <c r="G336" s="76">
        <f t="shared" si="52"/>
        <v>100790.82</v>
      </c>
      <c r="H336" s="75">
        <v>5182.88</v>
      </c>
      <c r="I336" s="75">
        <v>0</v>
      </c>
      <c r="J336" s="75">
        <v>0</v>
      </c>
      <c r="K336" s="75">
        <v>0</v>
      </c>
      <c r="L336" s="75">
        <f t="shared" si="53"/>
        <v>0</v>
      </c>
      <c r="M336" s="75">
        <v>0</v>
      </c>
      <c r="N336" s="75">
        <v>0</v>
      </c>
      <c r="O336" s="75">
        <v>0</v>
      </c>
      <c r="P336" s="75">
        <f t="shared" si="54"/>
        <v>0</v>
      </c>
      <c r="Q336" s="76">
        <v>0</v>
      </c>
      <c r="R336" s="76">
        <v>0</v>
      </c>
      <c r="S336" s="76">
        <v>0</v>
      </c>
      <c r="T336" s="76">
        <v>0</v>
      </c>
      <c r="U336" s="76">
        <f t="shared" si="55"/>
        <v>0</v>
      </c>
      <c r="V336" s="76">
        <f t="shared" si="56"/>
        <v>105973.70000000001</v>
      </c>
      <c r="W336" s="75">
        <v>0</v>
      </c>
      <c r="X336" s="75">
        <f t="shared" si="57"/>
        <v>105973.70000000001</v>
      </c>
      <c r="Y336" s="76">
        <v>600</v>
      </c>
      <c r="Z336" s="75">
        <f t="shared" si="58"/>
        <v>106573.70000000001</v>
      </c>
    </row>
    <row r="337" spans="1:26" ht="12.75" hidden="1" outlineLevel="1">
      <c r="A337" s="75" t="s">
        <v>3553</v>
      </c>
      <c r="C337" s="76" t="s">
        <v>3554</v>
      </c>
      <c r="D337" s="76" t="s">
        <v>3555</v>
      </c>
      <c r="E337" s="75">
        <v>0</v>
      </c>
      <c r="F337" s="75">
        <v>1450450.45</v>
      </c>
      <c r="G337" s="76">
        <f t="shared" si="52"/>
        <v>1450450.45</v>
      </c>
      <c r="H337" s="75">
        <v>64669.7</v>
      </c>
      <c r="I337" s="75">
        <v>0</v>
      </c>
      <c r="J337" s="75">
        <v>0</v>
      </c>
      <c r="K337" s="75">
        <v>0</v>
      </c>
      <c r="L337" s="75">
        <f t="shared" si="53"/>
        <v>0</v>
      </c>
      <c r="M337" s="75">
        <v>0</v>
      </c>
      <c r="N337" s="75">
        <v>0</v>
      </c>
      <c r="O337" s="75">
        <v>0</v>
      </c>
      <c r="P337" s="75">
        <f t="shared" si="54"/>
        <v>0</v>
      </c>
      <c r="Q337" s="76">
        <v>0</v>
      </c>
      <c r="R337" s="76">
        <v>0</v>
      </c>
      <c r="S337" s="76">
        <v>0</v>
      </c>
      <c r="T337" s="76">
        <v>0</v>
      </c>
      <c r="U337" s="76">
        <f t="shared" si="55"/>
        <v>0</v>
      </c>
      <c r="V337" s="76">
        <f t="shared" si="56"/>
        <v>1515120.15</v>
      </c>
      <c r="W337" s="75">
        <v>0</v>
      </c>
      <c r="X337" s="75">
        <f t="shared" si="57"/>
        <v>1515120.15</v>
      </c>
      <c r="Y337" s="76">
        <v>6120</v>
      </c>
      <c r="Z337" s="75">
        <f t="shared" si="58"/>
        <v>1521240.15</v>
      </c>
    </row>
    <row r="338" spans="1:26" ht="12.75" hidden="1" outlineLevel="1">
      <c r="A338" s="75" t="s">
        <v>3556</v>
      </c>
      <c r="C338" s="76" t="s">
        <v>3557</v>
      </c>
      <c r="D338" s="76" t="s">
        <v>3558</v>
      </c>
      <c r="E338" s="75">
        <v>0</v>
      </c>
      <c r="F338" s="75">
        <v>130</v>
      </c>
      <c r="G338" s="76">
        <f t="shared" si="52"/>
        <v>130</v>
      </c>
      <c r="H338" s="75">
        <v>0</v>
      </c>
      <c r="I338" s="75">
        <v>0</v>
      </c>
      <c r="J338" s="75">
        <v>0</v>
      </c>
      <c r="K338" s="75">
        <v>0</v>
      </c>
      <c r="L338" s="75">
        <f t="shared" si="53"/>
        <v>0</v>
      </c>
      <c r="M338" s="75">
        <v>0</v>
      </c>
      <c r="N338" s="75">
        <v>0</v>
      </c>
      <c r="O338" s="75">
        <v>0</v>
      </c>
      <c r="P338" s="75">
        <f t="shared" si="54"/>
        <v>0</v>
      </c>
      <c r="Q338" s="76">
        <v>0</v>
      </c>
      <c r="R338" s="76">
        <v>0</v>
      </c>
      <c r="S338" s="76">
        <v>0</v>
      </c>
      <c r="T338" s="76">
        <v>0</v>
      </c>
      <c r="U338" s="76">
        <f t="shared" si="55"/>
        <v>0</v>
      </c>
      <c r="V338" s="76">
        <f t="shared" si="56"/>
        <v>130</v>
      </c>
      <c r="W338" s="75">
        <v>0</v>
      </c>
      <c r="X338" s="75">
        <f t="shared" si="57"/>
        <v>130</v>
      </c>
      <c r="Y338" s="76">
        <v>0</v>
      </c>
      <c r="Z338" s="75">
        <f t="shared" si="58"/>
        <v>130</v>
      </c>
    </row>
    <row r="339" spans="1:26" ht="12.75" hidden="1" outlineLevel="1">
      <c r="A339" s="75" t="s">
        <v>3559</v>
      </c>
      <c r="C339" s="76" t="s">
        <v>3560</v>
      </c>
      <c r="D339" s="76" t="s">
        <v>3561</v>
      </c>
      <c r="E339" s="75">
        <v>0</v>
      </c>
      <c r="F339" s="75">
        <v>4726194.69</v>
      </c>
      <c r="G339" s="76">
        <f t="shared" si="52"/>
        <v>4726194.69</v>
      </c>
      <c r="H339" s="75">
        <v>720557.29</v>
      </c>
      <c r="I339" s="75">
        <v>525</v>
      </c>
      <c r="J339" s="75">
        <v>0</v>
      </c>
      <c r="K339" s="75">
        <v>0</v>
      </c>
      <c r="L339" s="75">
        <f t="shared" si="53"/>
        <v>525</v>
      </c>
      <c r="M339" s="75">
        <v>0</v>
      </c>
      <c r="N339" s="75">
        <v>0</v>
      </c>
      <c r="O339" s="75">
        <v>0</v>
      </c>
      <c r="P339" s="75">
        <f t="shared" si="54"/>
        <v>0</v>
      </c>
      <c r="Q339" s="76">
        <v>-116192.25</v>
      </c>
      <c r="R339" s="76">
        <v>10000</v>
      </c>
      <c r="S339" s="76">
        <v>0</v>
      </c>
      <c r="T339" s="76">
        <v>0</v>
      </c>
      <c r="U339" s="76">
        <f t="shared" si="55"/>
        <v>-106192.25</v>
      </c>
      <c r="V339" s="76">
        <f t="shared" si="56"/>
        <v>5341084.73</v>
      </c>
      <c r="W339" s="75">
        <v>0</v>
      </c>
      <c r="X339" s="75">
        <f t="shared" si="57"/>
        <v>5341084.73</v>
      </c>
      <c r="Y339" s="76">
        <v>58783.81</v>
      </c>
      <c r="Z339" s="75">
        <f t="shared" si="58"/>
        <v>5399868.54</v>
      </c>
    </row>
    <row r="340" spans="1:26" ht="12.75" hidden="1" outlineLevel="1">
      <c r="A340" s="75" t="s">
        <v>3562</v>
      </c>
      <c r="C340" s="76" t="s">
        <v>3563</v>
      </c>
      <c r="D340" s="76" t="s">
        <v>3564</v>
      </c>
      <c r="E340" s="75">
        <v>0</v>
      </c>
      <c r="F340" s="75">
        <v>709141.13</v>
      </c>
      <c r="G340" s="76">
        <f t="shared" si="52"/>
        <v>709141.13</v>
      </c>
      <c r="H340" s="75">
        <v>263828.54</v>
      </c>
      <c r="I340" s="75">
        <v>0</v>
      </c>
      <c r="J340" s="75">
        <v>0</v>
      </c>
      <c r="K340" s="75">
        <v>0</v>
      </c>
      <c r="L340" s="75">
        <f t="shared" si="53"/>
        <v>0</v>
      </c>
      <c r="M340" s="75">
        <v>0</v>
      </c>
      <c r="N340" s="75">
        <v>0</v>
      </c>
      <c r="O340" s="75">
        <v>0</v>
      </c>
      <c r="P340" s="75">
        <f t="shared" si="54"/>
        <v>0</v>
      </c>
      <c r="Q340" s="76">
        <v>19752.24</v>
      </c>
      <c r="R340" s="76">
        <v>14935.6</v>
      </c>
      <c r="S340" s="76">
        <v>0</v>
      </c>
      <c r="T340" s="76">
        <v>0</v>
      </c>
      <c r="U340" s="76">
        <f t="shared" si="55"/>
        <v>34687.840000000004</v>
      </c>
      <c r="V340" s="76">
        <f t="shared" si="56"/>
        <v>1007657.5099999999</v>
      </c>
      <c r="W340" s="75">
        <v>0</v>
      </c>
      <c r="X340" s="75">
        <f t="shared" si="57"/>
        <v>1007657.5099999999</v>
      </c>
      <c r="Y340" s="76">
        <v>8173.26</v>
      </c>
      <c r="Z340" s="75">
        <f t="shared" si="58"/>
        <v>1015830.7699999999</v>
      </c>
    </row>
    <row r="341" spans="1:26" ht="12.75" hidden="1" outlineLevel="1">
      <c r="A341" s="75" t="s">
        <v>3565</v>
      </c>
      <c r="C341" s="76" t="s">
        <v>3566</v>
      </c>
      <c r="D341" s="76" t="s">
        <v>3567</v>
      </c>
      <c r="E341" s="75">
        <v>0</v>
      </c>
      <c r="F341" s="75">
        <v>2199797.39</v>
      </c>
      <c r="G341" s="76">
        <f t="shared" si="52"/>
        <v>2199797.39</v>
      </c>
      <c r="H341" s="75">
        <v>470480.8</v>
      </c>
      <c r="I341" s="75">
        <v>0</v>
      </c>
      <c r="J341" s="75">
        <v>0</v>
      </c>
      <c r="K341" s="75">
        <v>0</v>
      </c>
      <c r="L341" s="75">
        <f t="shared" si="53"/>
        <v>0</v>
      </c>
      <c r="M341" s="75">
        <v>0</v>
      </c>
      <c r="N341" s="75">
        <v>0</v>
      </c>
      <c r="O341" s="75">
        <v>0</v>
      </c>
      <c r="P341" s="75">
        <f t="shared" si="54"/>
        <v>0</v>
      </c>
      <c r="Q341" s="76">
        <v>900.88</v>
      </c>
      <c r="R341" s="76">
        <v>451.66</v>
      </c>
      <c r="S341" s="76">
        <v>0</v>
      </c>
      <c r="T341" s="76">
        <v>0</v>
      </c>
      <c r="U341" s="76">
        <f t="shared" si="55"/>
        <v>1352.54</v>
      </c>
      <c r="V341" s="76">
        <f t="shared" si="56"/>
        <v>2671630.73</v>
      </c>
      <c r="W341" s="75">
        <v>3439.62</v>
      </c>
      <c r="X341" s="75">
        <f t="shared" si="57"/>
        <v>2675070.35</v>
      </c>
      <c r="Y341" s="76">
        <v>19820.41</v>
      </c>
      <c r="Z341" s="75">
        <f t="shared" si="58"/>
        <v>2694890.7600000002</v>
      </c>
    </row>
    <row r="342" spans="1:26" ht="12.75" hidden="1" outlineLevel="1">
      <c r="A342" s="75" t="s">
        <v>3568</v>
      </c>
      <c r="C342" s="76" t="s">
        <v>3569</v>
      </c>
      <c r="D342" s="76" t="s">
        <v>3570</v>
      </c>
      <c r="E342" s="75">
        <v>0</v>
      </c>
      <c r="F342" s="75">
        <v>4628452</v>
      </c>
      <c r="G342" s="76">
        <f t="shared" si="52"/>
        <v>4628452</v>
      </c>
      <c r="H342" s="75">
        <v>538683.75</v>
      </c>
      <c r="I342" s="75">
        <v>0</v>
      </c>
      <c r="J342" s="75">
        <v>0</v>
      </c>
      <c r="K342" s="75">
        <v>0</v>
      </c>
      <c r="L342" s="75">
        <f t="shared" si="53"/>
        <v>0</v>
      </c>
      <c r="M342" s="75">
        <v>0</v>
      </c>
      <c r="N342" s="75">
        <v>50</v>
      </c>
      <c r="O342" s="75">
        <v>0</v>
      </c>
      <c r="P342" s="75">
        <f t="shared" si="54"/>
        <v>50</v>
      </c>
      <c r="Q342" s="76">
        <v>22329.5</v>
      </c>
      <c r="R342" s="76">
        <v>84562</v>
      </c>
      <c r="S342" s="76">
        <v>0</v>
      </c>
      <c r="T342" s="76">
        <v>0</v>
      </c>
      <c r="U342" s="76">
        <f t="shared" si="55"/>
        <v>106891.5</v>
      </c>
      <c r="V342" s="76">
        <f t="shared" si="56"/>
        <v>5274077.25</v>
      </c>
      <c r="W342" s="75">
        <v>0</v>
      </c>
      <c r="X342" s="75">
        <f t="shared" si="57"/>
        <v>5274077.25</v>
      </c>
      <c r="Y342" s="76">
        <v>6983.38</v>
      </c>
      <c r="Z342" s="75">
        <f t="shared" si="58"/>
        <v>5281060.63</v>
      </c>
    </row>
    <row r="343" spans="1:26" ht="12.75" hidden="1" outlineLevel="1">
      <c r="A343" s="75" t="s">
        <v>3571</v>
      </c>
      <c r="C343" s="76" t="s">
        <v>3572</v>
      </c>
      <c r="D343" s="76" t="s">
        <v>3573</v>
      </c>
      <c r="E343" s="75">
        <v>0</v>
      </c>
      <c r="F343" s="75">
        <v>617620.3</v>
      </c>
      <c r="G343" s="76">
        <f t="shared" si="52"/>
        <v>617620.3</v>
      </c>
      <c r="H343" s="75">
        <v>77891.4</v>
      </c>
      <c r="I343" s="75">
        <v>0</v>
      </c>
      <c r="J343" s="75">
        <v>0</v>
      </c>
      <c r="K343" s="75">
        <v>0</v>
      </c>
      <c r="L343" s="75">
        <f t="shared" si="53"/>
        <v>0</v>
      </c>
      <c r="M343" s="75">
        <v>0</v>
      </c>
      <c r="N343" s="75">
        <v>0</v>
      </c>
      <c r="O343" s="75">
        <v>0</v>
      </c>
      <c r="P343" s="75">
        <f t="shared" si="54"/>
        <v>0</v>
      </c>
      <c r="Q343" s="76">
        <v>2663</v>
      </c>
      <c r="R343" s="76">
        <v>0</v>
      </c>
      <c r="S343" s="76">
        <v>0</v>
      </c>
      <c r="T343" s="76">
        <v>0</v>
      </c>
      <c r="U343" s="76">
        <f t="shared" si="55"/>
        <v>2663</v>
      </c>
      <c r="V343" s="76">
        <f t="shared" si="56"/>
        <v>698174.7000000001</v>
      </c>
      <c r="W343" s="75">
        <v>1800</v>
      </c>
      <c r="X343" s="75">
        <f t="shared" si="57"/>
        <v>699974.7000000001</v>
      </c>
      <c r="Y343" s="76">
        <v>1308.44</v>
      </c>
      <c r="Z343" s="75">
        <f t="shared" si="58"/>
        <v>701283.14</v>
      </c>
    </row>
    <row r="344" spans="1:26" ht="12.75" hidden="1" outlineLevel="1">
      <c r="A344" s="75" t="s">
        <v>3574</v>
      </c>
      <c r="C344" s="76" t="s">
        <v>3575</v>
      </c>
      <c r="D344" s="76" t="s">
        <v>3576</v>
      </c>
      <c r="E344" s="75">
        <v>0</v>
      </c>
      <c r="F344" s="75">
        <v>216.95</v>
      </c>
      <c r="G344" s="76">
        <f t="shared" si="52"/>
        <v>216.95</v>
      </c>
      <c r="H344" s="75">
        <v>0</v>
      </c>
      <c r="I344" s="75">
        <v>0</v>
      </c>
      <c r="J344" s="75">
        <v>0</v>
      </c>
      <c r="K344" s="75">
        <v>0</v>
      </c>
      <c r="L344" s="75">
        <f t="shared" si="53"/>
        <v>0</v>
      </c>
      <c r="M344" s="75">
        <v>0</v>
      </c>
      <c r="N344" s="75">
        <v>0</v>
      </c>
      <c r="O344" s="75">
        <v>0</v>
      </c>
      <c r="P344" s="75">
        <f t="shared" si="54"/>
        <v>0</v>
      </c>
      <c r="Q344" s="76">
        <v>0</v>
      </c>
      <c r="R344" s="76">
        <v>0</v>
      </c>
      <c r="S344" s="76">
        <v>0</v>
      </c>
      <c r="T344" s="76">
        <v>0</v>
      </c>
      <c r="U344" s="76">
        <f t="shared" si="55"/>
        <v>0</v>
      </c>
      <c r="V344" s="76">
        <f t="shared" si="56"/>
        <v>216.95</v>
      </c>
      <c r="W344" s="75">
        <v>0</v>
      </c>
      <c r="X344" s="75">
        <f t="shared" si="57"/>
        <v>216.95</v>
      </c>
      <c r="Y344" s="76">
        <v>0</v>
      </c>
      <c r="Z344" s="75">
        <f t="shared" si="58"/>
        <v>216.95</v>
      </c>
    </row>
    <row r="345" spans="1:26" ht="12.75" hidden="1" outlineLevel="1">
      <c r="A345" s="75" t="s">
        <v>3577</v>
      </c>
      <c r="C345" s="76" t="s">
        <v>3578</v>
      </c>
      <c r="D345" s="76" t="s">
        <v>3579</v>
      </c>
      <c r="E345" s="75">
        <v>0</v>
      </c>
      <c r="F345" s="75">
        <v>2457722.4</v>
      </c>
      <c r="G345" s="76">
        <f t="shared" si="52"/>
        <v>2457722.4</v>
      </c>
      <c r="H345" s="75">
        <v>143933.68</v>
      </c>
      <c r="I345" s="75">
        <v>0</v>
      </c>
      <c r="J345" s="75">
        <v>0</v>
      </c>
      <c r="K345" s="75">
        <v>0</v>
      </c>
      <c r="L345" s="75">
        <f t="shared" si="53"/>
        <v>0</v>
      </c>
      <c r="M345" s="75">
        <v>0</v>
      </c>
      <c r="N345" s="75">
        <v>0</v>
      </c>
      <c r="O345" s="75">
        <v>0</v>
      </c>
      <c r="P345" s="75">
        <f t="shared" si="54"/>
        <v>0</v>
      </c>
      <c r="Q345" s="76">
        <v>4355.9</v>
      </c>
      <c r="R345" s="76">
        <v>479</v>
      </c>
      <c r="S345" s="76">
        <v>0</v>
      </c>
      <c r="T345" s="76">
        <v>0</v>
      </c>
      <c r="U345" s="76">
        <f t="shared" si="55"/>
        <v>4834.9</v>
      </c>
      <c r="V345" s="76">
        <f t="shared" si="56"/>
        <v>2606490.98</v>
      </c>
      <c r="W345" s="75">
        <v>144</v>
      </c>
      <c r="X345" s="75">
        <f t="shared" si="57"/>
        <v>2606634.98</v>
      </c>
      <c r="Y345" s="76">
        <v>113228.45</v>
      </c>
      <c r="Z345" s="75">
        <f t="shared" si="58"/>
        <v>2719863.43</v>
      </c>
    </row>
    <row r="346" spans="1:26" ht="12.75" hidden="1" outlineLevel="1">
      <c r="A346" s="75" t="s">
        <v>3580</v>
      </c>
      <c r="C346" s="76" t="s">
        <v>3581</v>
      </c>
      <c r="D346" s="76" t="s">
        <v>3582</v>
      </c>
      <c r="E346" s="75">
        <v>0</v>
      </c>
      <c r="F346" s="75">
        <v>711002.69</v>
      </c>
      <c r="G346" s="76">
        <f t="shared" si="52"/>
        <v>711002.69</v>
      </c>
      <c r="H346" s="75">
        <v>39412.27</v>
      </c>
      <c r="I346" s="75">
        <v>0</v>
      </c>
      <c r="J346" s="75">
        <v>0</v>
      </c>
      <c r="K346" s="75">
        <v>0</v>
      </c>
      <c r="L346" s="75">
        <f t="shared" si="53"/>
        <v>0</v>
      </c>
      <c r="M346" s="75">
        <v>0</v>
      </c>
      <c r="N346" s="75">
        <v>0</v>
      </c>
      <c r="O346" s="75">
        <v>0</v>
      </c>
      <c r="P346" s="75">
        <f t="shared" si="54"/>
        <v>0</v>
      </c>
      <c r="Q346" s="76">
        <v>1879.88</v>
      </c>
      <c r="R346" s="76">
        <v>700</v>
      </c>
      <c r="S346" s="76">
        <v>0</v>
      </c>
      <c r="T346" s="76">
        <v>0</v>
      </c>
      <c r="U346" s="76">
        <f t="shared" si="55"/>
        <v>2579.88</v>
      </c>
      <c r="V346" s="76">
        <f t="shared" si="56"/>
        <v>752994.84</v>
      </c>
      <c r="W346" s="75">
        <v>0</v>
      </c>
      <c r="X346" s="75">
        <f t="shared" si="57"/>
        <v>752994.84</v>
      </c>
      <c r="Y346" s="76">
        <v>0</v>
      </c>
      <c r="Z346" s="75">
        <f t="shared" si="58"/>
        <v>752994.84</v>
      </c>
    </row>
    <row r="347" spans="1:26" ht="12.75" hidden="1" outlineLevel="1">
      <c r="A347" s="75" t="s">
        <v>3583</v>
      </c>
      <c r="C347" s="76" t="s">
        <v>3584</v>
      </c>
      <c r="D347" s="76" t="s">
        <v>3585</v>
      </c>
      <c r="E347" s="75">
        <v>0</v>
      </c>
      <c r="F347" s="75">
        <v>12757228.73</v>
      </c>
      <c r="G347" s="76">
        <f t="shared" si="52"/>
        <v>12757228.73</v>
      </c>
      <c r="H347" s="75">
        <v>1530128.79</v>
      </c>
      <c r="I347" s="75">
        <v>0</v>
      </c>
      <c r="J347" s="75">
        <v>0</v>
      </c>
      <c r="K347" s="75">
        <v>0</v>
      </c>
      <c r="L347" s="75">
        <f t="shared" si="53"/>
        <v>0</v>
      </c>
      <c r="M347" s="75">
        <v>0</v>
      </c>
      <c r="N347" s="75">
        <v>0</v>
      </c>
      <c r="O347" s="75">
        <v>0</v>
      </c>
      <c r="P347" s="75">
        <f t="shared" si="54"/>
        <v>0</v>
      </c>
      <c r="Q347" s="76">
        <v>188256</v>
      </c>
      <c r="R347" s="76">
        <v>0</v>
      </c>
      <c r="S347" s="76">
        <v>0</v>
      </c>
      <c r="T347" s="76">
        <v>0</v>
      </c>
      <c r="U347" s="76">
        <f t="shared" si="55"/>
        <v>188256</v>
      </c>
      <c r="V347" s="76">
        <f t="shared" si="56"/>
        <v>14475613.52</v>
      </c>
      <c r="W347" s="75">
        <v>0</v>
      </c>
      <c r="X347" s="75">
        <f t="shared" si="57"/>
        <v>14475613.52</v>
      </c>
      <c r="Y347" s="76">
        <v>1614177.97</v>
      </c>
      <c r="Z347" s="75">
        <f t="shared" si="58"/>
        <v>16089791.49</v>
      </c>
    </row>
    <row r="348" spans="1:26" ht="12.75" hidden="1" outlineLevel="1">
      <c r="A348" s="75" t="s">
        <v>3586</v>
      </c>
      <c r="C348" s="76" t="s">
        <v>3587</v>
      </c>
      <c r="D348" s="76" t="s">
        <v>3588</v>
      </c>
      <c r="E348" s="75">
        <v>0</v>
      </c>
      <c r="F348" s="75">
        <v>8841042.640000002</v>
      </c>
      <c r="G348" s="76">
        <f t="shared" si="52"/>
        <v>8841042.640000002</v>
      </c>
      <c r="H348" s="75">
        <v>1476328.79</v>
      </c>
      <c r="I348" s="75">
        <v>0</v>
      </c>
      <c r="J348" s="75">
        <v>0</v>
      </c>
      <c r="K348" s="75">
        <v>0</v>
      </c>
      <c r="L348" s="75">
        <f t="shared" si="53"/>
        <v>0</v>
      </c>
      <c r="M348" s="75">
        <v>0</v>
      </c>
      <c r="N348" s="75">
        <v>0</v>
      </c>
      <c r="O348" s="75">
        <v>0</v>
      </c>
      <c r="P348" s="75">
        <f t="shared" si="54"/>
        <v>0</v>
      </c>
      <c r="Q348" s="76">
        <v>410911.52</v>
      </c>
      <c r="R348" s="76">
        <v>57054.88</v>
      </c>
      <c r="S348" s="76">
        <v>0</v>
      </c>
      <c r="T348" s="76">
        <v>0</v>
      </c>
      <c r="U348" s="76">
        <f t="shared" si="55"/>
        <v>467966.4</v>
      </c>
      <c r="V348" s="76">
        <f t="shared" si="56"/>
        <v>10785337.830000004</v>
      </c>
      <c r="W348" s="75">
        <v>1207</v>
      </c>
      <c r="X348" s="75">
        <f t="shared" si="57"/>
        <v>10786544.830000004</v>
      </c>
      <c r="Y348" s="76">
        <v>29254.59</v>
      </c>
      <c r="Z348" s="75">
        <f t="shared" si="58"/>
        <v>10815799.420000004</v>
      </c>
    </row>
    <row r="349" spans="1:26" ht="12.75" hidden="1" outlineLevel="1">
      <c r="A349" s="75" t="s">
        <v>3589</v>
      </c>
      <c r="C349" s="76" t="s">
        <v>3590</v>
      </c>
      <c r="D349" s="76" t="s">
        <v>3591</v>
      </c>
      <c r="E349" s="75">
        <v>0</v>
      </c>
      <c r="F349" s="75">
        <v>605503.59</v>
      </c>
      <c r="G349" s="76">
        <f t="shared" si="52"/>
        <v>605503.59</v>
      </c>
      <c r="H349" s="75">
        <v>1565223.93</v>
      </c>
      <c r="I349" s="75">
        <v>0</v>
      </c>
      <c r="J349" s="75">
        <v>0</v>
      </c>
      <c r="K349" s="75">
        <v>0</v>
      </c>
      <c r="L349" s="75">
        <f t="shared" si="53"/>
        <v>0</v>
      </c>
      <c r="M349" s="75">
        <v>0</v>
      </c>
      <c r="N349" s="75">
        <v>0</v>
      </c>
      <c r="O349" s="75">
        <v>0</v>
      </c>
      <c r="P349" s="75">
        <f t="shared" si="54"/>
        <v>0</v>
      </c>
      <c r="Q349" s="76">
        <v>98304.75</v>
      </c>
      <c r="R349" s="76">
        <v>0</v>
      </c>
      <c r="S349" s="76">
        <v>0</v>
      </c>
      <c r="T349" s="76">
        <v>0</v>
      </c>
      <c r="U349" s="76">
        <f t="shared" si="55"/>
        <v>98304.75</v>
      </c>
      <c r="V349" s="76">
        <f t="shared" si="56"/>
        <v>2269032.27</v>
      </c>
      <c r="W349" s="75">
        <v>0</v>
      </c>
      <c r="X349" s="75">
        <f t="shared" si="57"/>
        <v>2269032.27</v>
      </c>
      <c r="Y349" s="76">
        <v>66051.95</v>
      </c>
      <c r="Z349" s="75">
        <f t="shared" si="58"/>
        <v>2335084.22</v>
      </c>
    </row>
    <row r="350" spans="1:26" ht="12.75" hidden="1" outlineLevel="1">
      <c r="A350" s="75" t="s">
        <v>3592</v>
      </c>
      <c r="C350" s="76" t="s">
        <v>3593</v>
      </c>
      <c r="D350" s="76" t="s">
        <v>3594</v>
      </c>
      <c r="E350" s="75">
        <v>0</v>
      </c>
      <c r="F350" s="75">
        <v>758232.51</v>
      </c>
      <c r="G350" s="76">
        <f t="shared" si="52"/>
        <v>758232.51</v>
      </c>
      <c r="H350" s="75">
        <v>107744.41</v>
      </c>
      <c r="I350" s="75">
        <v>0</v>
      </c>
      <c r="J350" s="75">
        <v>0</v>
      </c>
      <c r="K350" s="75">
        <v>0</v>
      </c>
      <c r="L350" s="75">
        <f t="shared" si="53"/>
        <v>0</v>
      </c>
      <c r="M350" s="75">
        <v>0</v>
      </c>
      <c r="N350" s="75">
        <v>0</v>
      </c>
      <c r="O350" s="75">
        <v>0</v>
      </c>
      <c r="P350" s="75">
        <f t="shared" si="54"/>
        <v>0</v>
      </c>
      <c r="Q350" s="76">
        <v>14414.52</v>
      </c>
      <c r="R350" s="76">
        <v>103945</v>
      </c>
      <c r="S350" s="76">
        <v>0</v>
      </c>
      <c r="T350" s="76">
        <v>0</v>
      </c>
      <c r="U350" s="76">
        <f t="shared" si="55"/>
        <v>118359.52</v>
      </c>
      <c r="V350" s="76">
        <f t="shared" si="56"/>
        <v>984336.4400000001</v>
      </c>
      <c r="W350" s="75">
        <v>-309.92</v>
      </c>
      <c r="X350" s="75">
        <f t="shared" si="57"/>
        <v>984026.52</v>
      </c>
      <c r="Y350" s="76">
        <v>4507.29</v>
      </c>
      <c r="Z350" s="75">
        <f t="shared" si="58"/>
        <v>988533.81</v>
      </c>
    </row>
    <row r="351" spans="1:26" ht="12.75" hidden="1" outlineLevel="1">
      <c r="A351" s="75" t="s">
        <v>3595</v>
      </c>
      <c r="C351" s="76" t="s">
        <v>3596</v>
      </c>
      <c r="D351" s="76" t="s">
        <v>3597</v>
      </c>
      <c r="E351" s="75">
        <v>0</v>
      </c>
      <c r="F351" s="75">
        <v>4967367.71</v>
      </c>
      <c r="G351" s="76">
        <f t="shared" si="52"/>
        <v>4967367.71</v>
      </c>
      <c r="H351" s="75">
        <v>975481.38</v>
      </c>
      <c r="I351" s="75">
        <v>0</v>
      </c>
      <c r="J351" s="75">
        <v>0</v>
      </c>
      <c r="K351" s="75">
        <v>0</v>
      </c>
      <c r="L351" s="75">
        <f t="shared" si="53"/>
        <v>0</v>
      </c>
      <c r="M351" s="75">
        <v>0</v>
      </c>
      <c r="N351" s="75">
        <v>0</v>
      </c>
      <c r="O351" s="75">
        <v>0</v>
      </c>
      <c r="P351" s="75">
        <f t="shared" si="54"/>
        <v>0</v>
      </c>
      <c r="Q351" s="76">
        <v>799637</v>
      </c>
      <c r="R351" s="76">
        <v>147246.75</v>
      </c>
      <c r="S351" s="76">
        <v>0</v>
      </c>
      <c r="T351" s="76">
        <v>0</v>
      </c>
      <c r="U351" s="76">
        <f t="shared" si="55"/>
        <v>946883.75</v>
      </c>
      <c r="V351" s="76">
        <f t="shared" si="56"/>
        <v>6889732.84</v>
      </c>
      <c r="W351" s="75">
        <v>0</v>
      </c>
      <c r="X351" s="75">
        <f t="shared" si="57"/>
        <v>6889732.84</v>
      </c>
      <c r="Y351" s="76">
        <v>46681.41</v>
      </c>
      <c r="Z351" s="75">
        <f t="shared" si="58"/>
        <v>6936414.25</v>
      </c>
    </row>
    <row r="352" spans="1:26" ht="12.75" hidden="1" outlineLevel="1">
      <c r="A352" s="75" t="s">
        <v>3598</v>
      </c>
      <c r="C352" s="76" t="s">
        <v>3599</v>
      </c>
      <c r="D352" s="76" t="s">
        <v>3600</v>
      </c>
      <c r="E352" s="75">
        <v>0</v>
      </c>
      <c r="F352" s="75">
        <v>480630.09</v>
      </c>
      <c r="G352" s="76">
        <f t="shared" si="52"/>
        <v>480630.09</v>
      </c>
      <c r="H352" s="75">
        <v>33928.96</v>
      </c>
      <c r="I352" s="75">
        <v>0</v>
      </c>
      <c r="J352" s="75">
        <v>0</v>
      </c>
      <c r="K352" s="75">
        <v>0</v>
      </c>
      <c r="L352" s="75">
        <f t="shared" si="53"/>
        <v>0</v>
      </c>
      <c r="M352" s="75">
        <v>0</v>
      </c>
      <c r="N352" s="75">
        <v>0</v>
      </c>
      <c r="O352" s="75">
        <v>0</v>
      </c>
      <c r="P352" s="75">
        <f t="shared" si="54"/>
        <v>0</v>
      </c>
      <c r="Q352" s="76">
        <v>10592.62</v>
      </c>
      <c r="R352" s="76">
        <v>0</v>
      </c>
      <c r="S352" s="76">
        <v>0</v>
      </c>
      <c r="T352" s="76">
        <v>0</v>
      </c>
      <c r="U352" s="76">
        <f t="shared" si="55"/>
        <v>10592.62</v>
      </c>
      <c r="V352" s="76">
        <f t="shared" si="56"/>
        <v>525151.67</v>
      </c>
      <c r="W352" s="75">
        <v>0</v>
      </c>
      <c r="X352" s="75">
        <f t="shared" si="57"/>
        <v>525151.67</v>
      </c>
      <c r="Y352" s="76">
        <v>1940</v>
      </c>
      <c r="Z352" s="75">
        <f t="shared" si="58"/>
        <v>527091.67</v>
      </c>
    </row>
    <row r="353" spans="1:26" ht="12.75" hidden="1" outlineLevel="1">
      <c r="A353" s="75" t="s">
        <v>3601</v>
      </c>
      <c r="C353" s="76" t="s">
        <v>3602</v>
      </c>
      <c r="D353" s="76" t="s">
        <v>3603</v>
      </c>
      <c r="E353" s="75">
        <v>0</v>
      </c>
      <c r="F353" s="75">
        <v>932056.97</v>
      </c>
      <c r="G353" s="76">
        <f t="shared" si="52"/>
        <v>932056.97</v>
      </c>
      <c r="H353" s="75">
        <v>277812.04</v>
      </c>
      <c r="I353" s="75">
        <v>0</v>
      </c>
      <c r="J353" s="75">
        <v>0</v>
      </c>
      <c r="K353" s="75">
        <v>0</v>
      </c>
      <c r="L353" s="75">
        <f t="shared" si="53"/>
        <v>0</v>
      </c>
      <c r="M353" s="75">
        <v>0</v>
      </c>
      <c r="N353" s="75">
        <v>0</v>
      </c>
      <c r="O353" s="75">
        <v>0</v>
      </c>
      <c r="P353" s="75">
        <f t="shared" si="54"/>
        <v>0</v>
      </c>
      <c r="Q353" s="76">
        <v>0</v>
      </c>
      <c r="R353" s="76">
        <v>24760</v>
      </c>
      <c r="S353" s="76">
        <v>0</v>
      </c>
      <c r="T353" s="76">
        <v>0</v>
      </c>
      <c r="U353" s="76">
        <f t="shared" si="55"/>
        <v>24760</v>
      </c>
      <c r="V353" s="76">
        <f t="shared" si="56"/>
        <v>1234629.01</v>
      </c>
      <c r="W353" s="75">
        <v>0</v>
      </c>
      <c r="X353" s="75">
        <f t="shared" si="57"/>
        <v>1234629.01</v>
      </c>
      <c r="Y353" s="76">
        <v>2400</v>
      </c>
      <c r="Z353" s="75">
        <f t="shared" si="58"/>
        <v>1237029.01</v>
      </c>
    </row>
    <row r="354" spans="1:26" ht="12.75" hidden="1" outlineLevel="1">
      <c r="A354" s="75" t="s">
        <v>3604</v>
      </c>
      <c r="C354" s="76" t="s">
        <v>3605</v>
      </c>
      <c r="D354" s="76" t="s">
        <v>3606</v>
      </c>
      <c r="E354" s="75">
        <v>0</v>
      </c>
      <c r="F354" s="75">
        <v>1738786.16</v>
      </c>
      <c r="G354" s="76">
        <f t="shared" si="52"/>
        <v>1738786.16</v>
      </c>
      <c r="H354" s="75">
        <v>218597.86</v>
      </c>
      <c r="I354" s="75">
        <v>0</v>
      </c>
      <c r="J354" s="75">
        <v>0</v>
      </c>
      <c r="K354" s="75">
        <v>0</v>
      </c>
      <c r="L354" s="75">
        <f t="shared" si="53"/>
        <v>0</v>
      </c>
      <c r="M354" s="75">
        <v>0</v>
      </c>
      <c r="N354" s="75">
        <v>0</v>
      </c>
      <c r="O354" s="75">
        <v>0</v>
      </c>
      <c r="P354" s="75">
        <f t="shared" si="54"/>
        <v>0</v>
      </c>
      <c r="Q354" s="76">
        <v>575103.7</v>
      </c>
      <c r="R354" s="76">
        <v>530466.7</v>
      </c>
      <c r="S354" s="76">
        <v>0</v>
      </c>
      <c r="T354" s="76">
        <v>0</v>
      </c>
      <c r="U354" s="76">
        <f t="shared" si="55"/>
        <v>1105570.4</v>
      </c>
      <c r="V354" s="76">
        <f t="shared" si="56"/>
        <v>3062954.42</v>
      </c>
      <c r="W354" s="75">
        <v>0</v>
      </c>
      <c r="X354" s="75">
        <f t="shared" si="57"/>
        <v>3062954.42</v>
      </c>
      <c r="Y354" s="76">
        <v>0</v>
      </c>
      <c r="Z354" s="75">
        <f t="shared" si="58"/>
        <v>3062954.42</v>
      </c>
    </row>
    <row r="355" spans="1:26" ht="12.75" hidden="1" outlineLevel="1">
      <c r="A355" s="75" t="s">
        <v>3607</v>
      </c>
      <c r="C355" s="76" t="s">
        <v>3608</v>
      </c>
      <c r="D355" s="76" t="s">
        <v>3609</v>
      </c>
      <c r="E355" s="75">
        <v>0</v>
      </c>
      <c r="F355" s="75">
        <v>38681.88</v>
      </c>
      <c r="G355" s="76">
        <f t="shared" si="52"/>
        <v>38681.88</v>
      </c>
      <c r="H355" s="75">
        <v>-8485.89</v>
      </c>
      <c r="I355" s="75">
        <v>0</v>
      </c>
      <c r="J355" s="75">
        <v>0</v>
      </c>
      <c r="K355" s="75">
        <v>0</v>
      </c>
      <c r="L355" s="75">
        <f t="shared" si="53"/>
        <v>0</v>
      </c>
      <c r="M355" s="75">
        <v>0</v>
      </c>
      <c r="N355" s="75">
        <v>0</v>
      </c>
      <c r="O355" s="75">
        <v>0</v>
      </c>
      <c r="P355" s="75">
        <f t="shared" si="54"/>
        <v>0</v>
      </c>
      <c r="Q355" s="76">
        <v>13904.99</v>
      </c>
      <c r="R355" s="76">
        <v>0</v>
      </c>
      <c r="S355" s="76">
        <v>0</v>
      </c>
      <c r="T355" s="76">
        <v>0</v>
      </c>
      <c r="U355" s="76">
        <f t="shared" si="55"/>
        <v>13904.99</v>
      </c>
      <c r="V355" s="76">
        <f t="shared" si="56"/>
        <v>44100.979999999996</v>
      </c>
      <c r="W355" s="75">
        <v>0</v>
      </c>
      <c r="X355" s="75">
        <f t="shared" si="57"/>
        <v>44100.979999999996</v>
      </c>
      <c r="Y355" s="76">
        <v>0</v>
      </c>
      <c r="Z355" s="75">
        <f t="shared" si="58"/>
        <v>44100.979999999996</v>
      </c>
    </row>
    <row r="356" spans="1:26" ht="12.75" hidden="1" outlineLevel="1">
      <c r="A356" s="75" t="s">
        <v>3610</v>
      </c>
      <c r="C356" s="76" t="s">
        <v>3611</v>
      </c>
      <c r="D356" s="76" t="s">
        <v>3612</v>
      </c>
      <c r="E356" s="75">
        <v>0</v>
      </c>
      <c r="F356" s="75">
        <v>413197.46</v>
      </c>
      <c r="G356" s="76">
        <f t="shared" si="52"/>
        <v>413197.46</v>
      </c>
      <c r="H356" s="75">
        <v>192385.29</v>
      </c>
      <c r="I356" s="75">
        <v>0</v>
      </c>
      <c r="J356" s="75">
        <v>0</v>
      </c>
      <c r="K356" s="75">
        <v>0</v>
      </c>
      <c r="L356" s="75">
        <f t="shared" si="53"/>
        <v>0</v>
      </c>
      <c r="M356" s="75">
        <v>0</v>
      </c>
      <c r="N356" s="75">
        <v>0</v>
      </c>
      <c r="O356" s="75">
        <v>0</v>
      </c>
      <c r="P356" s="75">
        <f t="shared" si="54"/>
        <v>0</v>
      </c>
      <c r="Q356" s="76">
        <v>16128.03</v>
      </c>
      <c r="R356" s="76">
        <v>117068.19</v>
      </c>
      <c r="S356" s="76">
        <v>0</v>
      </c>
      <c r="T356" s="76">
        <v>0</v>
      </c>
      <c r="U356" s="76">
        <f t="shared" si="55"/>
        <v>133196.22</v>
      </c>
      <c r="V356" s="76">
        <f t="shared" si="56"/>
        <v>738778.97</v>
      </c>
      <c r="W356" s="75">
        <v>0</v>
      </c>
      <c r="X356" s="75">
        <f t="shared" si="57"/>
        <v>738778.97</v>
      </c>
      <c r="Y356" s="76">
        <v>1196.4</v>
      </c>
      <c r="Z356" s="75">
        <f t="shared" si="58"/>
        <v>739975.37</v>
      </c>
    </row>
    <row r="357" spans="1:26" ht="12.75" hidden="1" outlineLevel="1">
      <c r="A357" s="75" t="s">
        <v>3613</v>
      </c>
      <c r="C357" s="76" t="s">
        <v>3614</v>
      </c>
      <c r="D357" s="76" t="s">
        <v>3615</v>
      </c>
      <c r="E357" s="75">
        <v>0</v>
      </c>
      <c r="F357" s="75">
        <v>589.82</v>
      </c>
      <c r="G357" s="76">
        <f t="shared" si="52"/>
        <v>589.82</v>
      </c>
      <c r="H357" s="75">
        <v>44691.8</v>
      </c>
      <c r="I357" s="75">
        <v>0</v>
      </c>
      <c r="J357" s="75">
        <v>0</v>
      </c>
      <c r="K357" s="75">
        <v>0</v>
      </c>
      <c r="L357" s="75">
        <f t="shared" si="53"/>
        <v>0</v>
      </c>
      <c r="M357" s="75">
        <v>0</v>
      </c>
      <c r="N357" s="75">
        <v>0</v>
      </c>
      <c r="O357" s="75">
        <v>0</v>
      </c>
      <c r="P357" s="75">
        <f t="shared" si="54"/>
        <v>0</v>
      </c>
      <c r="Q357" s="76">
        <v>0</v>
      </c>
      <c r="R357" s="76">
        <v>0</v>
      </c>
      <c r="S357" s="76">
        <v>0</v>
      </c>
      <c r="T357" s="76">
        <v>0</v>
      </c>
      <c r="U357" s="76">
        <f t="shared" si="55"/>
        <v>0</v>
      </c>
      <c r="V357" s="76">
        <f t="shared" si="56"/>
        <v>45281.62</v>
      </c>
      <c r="W357" s="75">
        <v>0</v>
      </c>
      <c r="X357" s="75">
        <f t="shared" si="57"/>
        <v>45281.62</v>
      </c>
      <c r="Y357" s="76">
        <v>0</v>
      </c>
      <c r="Z357" s="75">
        <f t="shared" si="58"/>
        <v>45281.62</v>
      </c>
    </row>
    <row r="358" spans="1:26" ht="12.75" hidden="1" outlineLevel="1">
      <c r="A358" s="75" t="s">
        <v>3616</v>
      </c>
      <c r="C358" s="76" t="s">
        <v>3617</v>
      </c>
      <c r="D358" s="76" t="s">
        <v>3618</v>
      </c>
      <c r="E358" s="75">
        <v>0</v>
      </c>
      <c r="F358" s="75">
        <v>485459.92</v>
      </c>
      <c r="G358" s="76">
        <f t="shared" si="52"/>
        <v>485459.92</v>
      </c>
      <c r="H358" s="75">
        <v>76292.38</v>
      </c>
      <c r="I358" s="75">
        <v>0</v>
      </c>
      <c r="J358" s="75">
        <v>0</v>
      </c>
      <c r="K358" s="75">
        <v>0</v>
      </c>
      <c r="L358" s="75">
        <f t="shared" si="53"/>
        <v>0</v>
      </c>
      <c r="M358" s="75">
        <v>0</v>
      </c>
      <c r="N358" s="75">
        <v>0</v>
      </c>
      <c r="O358" s="75">
        <v>0</v>
      </c>
      <c r="P358" s="75">
        <f t="shared" si="54"/>
        <v>0</v>
      </c>
      <c r="Q358" s="76">
        <v>2349.23</v>
      </c>
      <c r="R358" s="76">
        <v>7817.11</v>
      </c>
      <c r="S358" s="76">
        <v>0</v>
      </c>
      <c r="T358" s="76">
        <v>0</v>
      </c>
      <c r="U358" s="76">
        <f t="shared" si="55"/>
        <v>10166.34</v>
      </c>
      <c r="V358" s="76">
        <f t="shared" si="56"/>
        <v>571918.64</v>
      </c>
      <c r="W358" s="75">
        <v>0</v>
      </c>
      <c r="X358" s="75">
        <f t="shared" si="57"/>
        <v>571918.64</v>
      </c>
      <c r="Y358" s="76">
        <v>4194.32</v>
      </c>
      <c r="Z358" s="75">
        <f t="shared" si="58"/>
        <v>576112.96</v>
      </c>
    </row>
    <row r="359" spans="1:26" ht="12.75" hidden="1" outlineLevel="1">
      <c r="A359" s="75" t="s">
        <v>3619</v>
      </c>
      <c r="C359" s="76" t="s">
        <v>3620</v>
      </c>
      <c r="D359" s="76" t="s">
        <v>3621</v>
      </c>
      <c r="E359" s="75">
        <v>0</v>
      </c>
      <c r="F359" s="75">
        <v>70917.3</v>
      </c>
      <c r="G359" s="76">
        <f t="shared" si="52"/>
        <v>70917.3</v>
      </c>
      <c r="H359" s="75">
        <v>177152</v>
      </c>
      <c r="I359" s="75">
        <v>0</v>
      </c>
      <c r="J359" s="75">
        <v>0</v>
      </c>
      <c r="K359" s="75">
        <v>0</v>
      </c>
      <c r="L359" s="75">
        <f t="shared" si="53"/>
        <v>0</v>
      </c>
      <c r="M359" s="75">
        <v>0</v>
      </c>
      <c r="N359" s="75">
        <v>0</v>
      </c>
      <c r="O359" s="75">
        <v>0</v>
      </c>
      <c r="P359" s="75">
        <f t="shared" si="54"/>
        <v>0</v>
      </c>
      <c r="Q359" s="76">
        <v>0</v>
      </c>
      <c r="R359" s="76">
        <v>0</v>
      </c>
      <c r="S359" s="76">
        <v>0</v>
      </c>
      <c r="T359" s="76">
        <v>0</v>
      </c>
      <c r="U359" s="76">
        <f t="shared" si="55"/>
        <v>0</v>
      </c>
      <c r="V359" s="76">
        <f t="shared" si="56"/>
        <v>248069.3</v>
      </c>
      <c r="W359" s="75">
        <v>0</v>
      </c>
      <c r="X359" s="75">
        <f t="shared" si="57"/>
        <v>248069.3</v>
      </c>
      <c r="Y359" s="76">
        <v>0</v>
      </c>
      <c r="Z359" s="75">
        <f t="shared" si="58"/>
        <v>248069.3</v>
      </c>
    </row>
    <row r="360" spans="1:26" ht="12.75" hidden="1" outlineLevel="1">
      <c r="A360" s="75" t="s">
        <v>3622</v>
      </c>
      <c r="C360" s="76" t="s">
        <v>3623</v>
      </c>
      <c r="D360" s="76" t="s">
        <v>3624</v>
      </c>
      <c r="E360" s="75">
        <v>0</v>
      </c>
      <c r="F360" s="75">
        <v>51964.37</v>
      </c>
      <c r="G360" s="76">
        <f t="shared" si="52"/>
        <v>51964.37</v>
      </c>
      <c r="H360" s="75">
        <v>18709.76</v>
      </c>
      <c r="I360" s="75">
        <v>0</v>
      </c>
      <c r="J360" s="75">
        <v>0</v>
      </c>
      <c r="K360" s="75">
        <v>0</v>
      </c>
      <c r="L360" s="75">
        <f t="shared" si="53"/>
        <v>0</v>
      </c>
      <c r="M360" s="75">
        <v>0</v>
      </c>
      <c r="N360" s="75">
        <v>0</v>
      </c>
      <c r="O360" s="75">
        <v>0</v>
      </c>
      <c r="P360" s="75">
        <f t="shared" si="54"/>
        <v>0</v>
      </c>
      <c r="Q360" s="76">
        <v>0</v>
      </c>
      <c r="R360" s="76">
        <v>0</v>
      </c>
      <c r="S360" s="76">
        <v>0</v>
      </c>
      <c r="T360" s="76">
        <v>0</v>
      </c>
      <c r="U360" s="76">
        <f t="shared" si="55"/>
        <v>0</v>
      </c>
      <c r="V360" s="76">
        <f t="shared" si="56"/>
        <v>70674.13</v>
      </c>
      <c r="W360" s="75">
        <v>0</v>
      </c>
      <c r="X360" s="75">
        <f t="shared" si="57"/>
        <v>70674.13</v>
      </c>
      <c r="Y360" s="76">
        <v>0</v>
      </c>
      <c r="Z360" s="75">
        <f t="shared" si="58"/>
        <v>70674.13</v>
      </c>
    </row>
    <row r="361" spans="1:26" ht="12.75" hidden="1" outlineLevel="1">
      <c r="A361" s="75" t="s">
        <v>3625</v>
      </c>
      <c r="C361" s="76" t="s">
        <v>3626</v>
      </c>
      <c r="D361" s="76" t="s">
        <v>3627</v>
      </c>
      <c r="E361" s="75">
        <v>0</v>
      </c>
      <c r="F361" s="75">
        <v>8414.08</v>
      </c>
      <c r="G361" s="76">
        <f t="shared" si="52"/>
        <v>8414.08</v>
      </c>
      <c r="H361" s="75">
        <v>-3605.03</v>
      </c>
      <c r="I361" s="75">
        <v>0</v>
      </c>
      <c r="J361" s="75">
        <v>0</v>
      </c>
      <c r="K361" s="75">
        <v>0</v>
      </c>
      <c r="L361" s="75">
        <f t="shared" si="53"/>
        <v>0</v>
      </c>
      <c r="M361" s="75">
        <v>0</v>
      </c>
      <c r="N361" s="75">
        <v>0</v>
      </c>
      <c r="O361" s="75">
        <v>0</v>
      </c>
      <c r="P361" s="75">
        <f t="shared" si="54"/>
        <v>0</v>
      </c>
      <c r="Q361" s="76">
        <v>0</v>
      </c>
      <c r="R361" s="76">
        <v>0</v>
      </c>
      <c r="S361" s="76">
        <v>0</v>
      </c>
      <c r="T361" s="76">
        <v>0</v>
      </c>
      <c r="U361" s="76">
        <f t="shared" si="55"/>
        <v>0</v>
      </c>
      <c r="V361" s="76">
        <f t="shared" si="56"/>
        <v>4809.049999999999</v>
      </c>
      <c r="W361" s="75">
        <v>0</v>
      </c>
      <c r="X361" s="75">
        <f t="shared" si="57"/>
        <v>4809.049999999999</v>
      </c>
      <c r="Y361" s="76">
        <v>0</v>
      </c>
      <c r="Z361" s="75">
        <f t="shared" si="58"/>
        <v>4809.049999999999</v>
      </c>
    </row>
    <row r="362" spans="1:26" ht="12.75" hidden="1" outlineLevel="1">
      <c r="A362" s="75" t="s">
        <v>3628</v>
      </c>
      <c r="C362" s="76" t="s">
        <v>3629</v>
      </c>
      <c r="D362" s="76" t="s">
        <v>3630</v>
      </c>
      <c r="E362" s="75">
        <v>0</v>
      </c>
      <c r="F362" s="75">
        <v>18029.85</v>
      </c>
      <c r="G362" s="76">
        <f t="shared" si="52"/>
        <v>18029.85</v>
      </c>
      <c r="H362" s="75">
        <v>27998.57</v>
      </c>
      <c r="I362" s="75">
        <v>0</v>
      </c>
      <c r="J362" s="75">
        <v>0</v>
      </c>
      <c r="K362" s="75">
        <v>0</v>
      </c>
      <c r="L362" s="75">
        <f t="shared" si="53"/>
        <v>0</v>
      </c>
      <c r="M362" s="75">
        <v>0</v>
      </c>
      <c r="N362" s="75">
        <v>0</v>
      </c>
      <c r="O362" s="75">
        <v>0</v>
      </c>
      <c r="P362" s="75">
        <f t="shared" si="54"/>
        <v>0</v>
      </c>
      <c r="Q362" s="76">
        <v>0</v>
      </c>
      <c r="R362" s="76">
        <v>0</v>
      </c>
      <c r="S362" s="76">
        <v>0</v>
      </c>
      <c r="T362" s="76">
        <v>0</v>
      </c>
      <c r="U362" s="76">
        <f t="shared" si="55"/>
        <v>0</v>
      </c>
      <c r="V362" s="76">
        <f t="shared" si="56"/>
        <v>46028.42</v>
      </c>
      <c r="W362" s="75">
        <v>0</v>
      </c>
      <c r="X362" s="75">
        <f t="shared" si="57"/>
        <v>46028.42</v>
      </c>
      <c r="Y362" s="76">
        <v>0</v>
      </c>
      <c r="Z362" s="75">
        <f t="shared" si="58"/>
        <v>46028.42</v>
      </c>
    </row>
    <row r="363" spans="1:26" ht="12.75" hidden="1" outlineLevel="1">
      <c r="A363" s="75" t="s">
        <v>3631</v>
      </c>
      <c r="C363" s="76" t="s">
        <v>3632</v>
      </c>
      <c r="D363" s="76" t="s">
        <v>3633</v>
      </c>
      <c r="E363" s="75">
        <v>0</v>
      </c>
      <c r="F363" s="75">
        <v>345470.42</v>
      </c>
      <c r="G363" s="76">
        <f t="shared" si="52"/>
        <v>345470.42</v>
      </c>
      <c r="H363" s="75">
        <v>159094.32</v>
      </c>
      <c r="I363" s="75">
        <v>0</v>
      </c>
      <c r="J363" s="75">
        <v>0</v>
      </c>
      <c r="K363" s="75">
        <v>0</v>
      </c>
      <c r="L363" s="75">
        <f t="shared" si="53"/>
        <v>0</v>
      </c>
      <c r="M363" s="75">
        <v>0</v>
      </c>
      <c r="N363" s="75">
        <v>0</v>
      </c>
      <c r="O363" s="75">
        <v>0</v>
      </c>
      <c r="P363" s="75">
        <f t="shared" si="54"/>
        <v>0</v>
      </c>
      <c r="Q363" s="76">
        <v>0</v>
      </c>
      <c r="R363" s="76">
        <v>0</v>
      </c>
      <c r="S363" s="76">
        <v>0</v>
      </c>
      <c r="T363" s="76">
        <v>0</v>
      </c>
      <c r="U363" s="76">
        <f t="shared" si="55"/>
        <v>0</v>
      </c>
      <c r="V363" s="76">
        <f t="shared" si="56"/>
        <v>504564.74</v>
      </c>
      <c r="W363" s="75">
        <v>0</v>
      </c>
      <c r="X363" s="75">
        <f t="shared" si="57"/>
        <v>504564.74</v>
      </c>
      <c r="Y363" s="76">
        <v>69.95</v>
      </c>
      <c r="Z363" s="75">
        <f t="shared" si="58"/>
        <v>504634.69</v>
      </c>
    </row>
    <row r="364" spans="1:26" ht="12.75" hidden="1" outlineLevel="1">
      <c r="A364" s="75" t="s">
        <v>3634</v>
      </c>
      <c r="C364" s="76" t="s">
        <v>3635</v>
      </c>
      <c r="D364" s="76" t="s">
        <v>3636</v>
      </c>
      <c r="E364" s="75">
        <v>0</v>
      </c>
      <c r="F364" s="75">
        <v>0</v>
      </c>
      <c r="G364" s="76">
        <f t="shared" si="52"/>
        <v>0</v>
      </c>
      <c r="H364" s="75">
        <v>961.98</v>
      </c>
      <c r="I364" s="75">
        <v>0</v>
      </c>
      <c r="J364" s="75">
        <v>0</v>
      </c>
      <c r="K364" s="75">
        <v>0</v>
      </c>
      <c r="L364" s="75">
        <f t="shared" si="53"/>
        <v>0</v>
      </c>
      <c r="M364" s="75">
        <v>0</v>
      </c>
      <c r="N364" s="75">
        <v>0</v>
      </c>
      <c r="O364" s="75">
        <v>0</v>
      </c>
      <c r="P364" s="75">
        <f t="shared" si="54"/>
        <v>0</v>
      </c>
      <c r="Q364" s="76">
        <v>0</v>
      </c>
      <c r="R364" s="76">
        <v>0</v>
      </c>
      <c r="S364" s="76">
        <v>0</v>
      </c>
      <c r="T364" s="76">
        <v>0</v>
      </c>
      <c r="U364" s="76">
        <f t="shared" si="55"/>
        <v>0</v>
      </c>
      <c r="V364" s="76">
        <f t="shared" si="56"/>
        <v>961.98</v>
      </c>
      <c r="W364" s="75">
        <v>0</v>
      </c>
      <c r="X364" s="75">
        <f t="shared" si="57"/>
        <v>961.98</v>
      </c>
      <c r="Y364" s="76">
        <v>0</v>
      </c>
      <c r="Z364" s="75">
        <f t="shared" si="58"/>
        <v>961.98</v>
      </c>
    </row>
    <row r="365" spans="1:26" ht="12.75" hidden="1" outlineLevel="1">
      <c r="A365" s="75" t="s">
        <v>3637</v>
      </c>
      <c r="C365" s="76" t="s">
        <v>3638</v>
      </c>
      <c r="D365" s="76" t="s">
        <v>3639</v>
      </c>
      <c r="E365" s="75">
        <v>0</v>
      </c>
      <c r="F365" s="75">
        <v>5293337.59</v>
      </c>
      <c r="G365" s="76">
        <f t="shared" si="52"/>
        <v>5293337.59</v>
      </c>
      <c r="H365" s="75">
        <v>467648.74</v>
      </c>
      <c r="I365" s="75">
        <v>0</v>
      </c>
      <c r="J365" s="75">
        <v>0</v>
      </c>
      <c r="K365" s="75">
        <v>0</v>
      </c>
      <c r="L365" s="75">
        <f t="shared" si="53"/>
        <v>0</v>
      </c>
      <c r="M365" s="75">
        <v>0</v>
      </c>
      <c r="N365" s="75">
        <v>0</v>
      </c>
      <c r="O365" s="75">
        <v>0</v>
      </c>
      <c r="P365" s="75">
        <f t="shared" si="54"/>
        <v>0</v>
      </c>
      <c r="Q365" s="76">
        <v>16236</v>
      </c>
      <c r="R365" s="76">
        <v>1676.43</v>
      </c>
      <c r="S365" s="76">
        <v>0</v>
      </c>
      <c r="T365" s="76">
        <v>0</v>
      </c>
      <c r="U365" s="76">
        <f t="shared" si="55"/>
        <v>17912.43</v>
      </c>
      <c r="V365" s="76">
        <f t="shared" si="56"/>
        <v>5778898.76</v>
      </c>
      <c r="W365" s="75">
        <v>0</v>
      </c>
      <c r="X365" s="75">
        <f t="shared" si="57"/>
        <v>5778898.76</v>
      </c>
      <c r="Y365" s="76">
        <v>54702.96</v>
      </c>
      <c r="Z365" s="75">
        <f t="shared" si="58"/>
        <v>5833601.72</v>
      </c>
    </row>
    <row r="366" spans="1:26" ht="12.75" hidden="1" outlineLevel="1">
      <c r="A366" s="75" t="s">
        <v>3640</v>
      </c>
      <c r="C366" s="76" t="s">
        <v>3641</v>
      </c>
      <c r="D366" s="76" t="s">
        <v>3642</v>
      </c>
      <c r="E366" s="75">
        <v>0</v>
      </c>
      <c r="F366" s="75">
        <v>223401.5</v>
      </c>
      <c r="G366" s="76">
        <f t="shared" si="52"/>
        <v>223401.5</v>
      </c>
      <c r="H366" s="75">
        <v>2406.3</v>
      </c>
      <c r="I366" s="75">
        <v>0</v>
      </c>
      <c r="J366" s="75">
        <v>0</v>
      </c>
      <c r="K366" s="75">
        <v>0</v>
      </c>
      <c r="L366" s="75">
        <f t="shared" si="53"/>
        <v>0</v>
      </c>
      <c r="M366" s="75">
        <v>0</v>
      </c>
      <c r="N366" s="75">
        <v>0</v>
      </c>
      <c r="O366" s="75">
        <v>0</v>
      </c>
      <c r="P366" s="75">
        <f t="shared" si="54"/>
        <v>0</v>
      </c>
      <c r="Q366" s="76">
        <v>0</v>
      </c>
      <c r="R366" s="76">
        <v>0</v>
      </c>
      <c r="S366" s="76">
        <v>0</v>
      </c>
      <c r="T366" s="76">
        <v>0</v>
      </c>
      <c r="U366" s="76">
        <f t="shared" si="55"/>
        <v>0</v>
      </c>
      <c r="V366" s="76">
        <f t="shared" si="56"/>
        <v>225807.8</v>
      </c>
      <c r="W366" s="75">
        <v>0</v>
      </c>
      <c r="X366" s="75">
        <f t="shared" si="57"/>
        <v>225807.8</v>
      </c>
      <c r="Y366" s="76">
        <v>480</v>
      </c>
      <c r="Z366" s="75">
        <f t="shared" si="58"/>
        <v>226287.8</v>
      </c>
    </row>
    <row r="367" spans="1:26" ht="12.75" hidden="1" outlineLevel="1">
      <c r="A367" s="75" t="s">
        <v>3643</v>
      </c>
      <c r="C367" s="76" t="s">
        <v>3644</v>
      </c>
      <c r="D367" s="76" t="s">
        <v>3645</v>
      </c>
      <c r="E367" s="75">
        <v>0</v>
      </c>
      <c r="F367" s="75">
        <v>779538.53</v>
      </c>
      <c r="G367" s="76">
        <f t="shared" si="52"/>
        <v>779538.53</v>
      </c>
      <c r="H367" s="75">
        <v>-340</v>
      </c>
      <c r="I367" s="75">
        <v>0</v>
      </c>
      <c r="J367" s="75">
        <v>0</v>
      </c>
      <c r="K367" s="75">
        <v>0</v>
      </c>
      <c r="L367" s="75">
        <f t="shared" si="53"/>
        <v>0</v>
      </c>
      <c r="M367" s="75">
        <v>0</v>
      </c>
      <c r="N367" s="75">
        <v>0</v>
      </c>
      <c r="O367" s="75">
        <v>0</v>
      </c>
      <c r="P367" s="75">
        <f t="shared" si="54"/>
        <v>0</v>
      </c>
      <c r="Q367" s="76">
        <v>0</v>
      </c>
      <c r="R367" s="76">
        <v>0</v>
      </c>
      <c r="S367" s="76">
        <v>0</v>
      </c>
      <c r="T367" s="76">
        <v>0</v>
      </c>
      <c r="U367" s="76">
        <f t="shared" si="55"/>
        <v>0</v>
      </c>
      <c r="V367" s="76">
        <f t="shared" si="56"/>
        <v>779198.53</v>
      </c>
      <c r="W367" s="75">
        <v>0</v>
      </c>
      <c r="X367" s="75">
        <f t="shared" si="57"/>
        <v>779198.53</v>
      </c>
      <c r="Y367" s="76">
        <v>0</v>
      </c>
      <c r="Z367" s="75">
        <f t="shared" si="58"/>
        <v>779198.53</v>
      </c>
    </row>
    <row r="368" spans="1:26" ht="12.75" hidden="1" outlineLevel="1">
      <c r="A368" s="75" t="s">
        <v>3646</v>
      </c>
      <c r="C368" s="76" t="s">
        <v>3647</v>
      </c>
      <c r="D368" s="76" t="s">
        <v>3648</v>
      </c>
      <c r="E368" s="75">
        <v>7984.25</v>
      </c>
      <c r="F368" s="75">
        <v>28214377.172000002</v>
      </c>
      <c r="G368" s="76">
        <f t="shared" si="52"/>
        <v>28222361.422000002</v>
      </c>
      <c r="H368" s="75">
        <v>5670904.260000001</v>
      </c>
      <c r="I368" s="75">
        <v>0</v>
      </c>
      <c r="J368" s="75">
        <v>0</v>
      </c>
      <c r="K368" s="75">
        <v>422817</v>
      </c>
      <c r="L368" s="75">
        <f t="shared" si="53"/>
        <v>422817</v>
      </c>
      <c r="M368" s="75">
        <v>0</v>
      </c>
      <c r="N368" s="75">
        <v>60463.13</v>
      </c>
      <c r="O368" s="75">
        <v>2521.02</v>
      </c>
      <c r="P368" s="75">
        <f t="shared" si="54"/>
        <v>62984.149999999994</v>
      </c>
      <c r="Q368" s="76">
        <v>-63312.03</v>
      </c>
      <c r="R368" s="76">
        <v>-210339.7</v>
      </c>
      <c r="S368" s="76">
        <v>5257.56</v>
      </c>
      <c r="T368" s="76">
        <v>0</v>
      </c>
      <c r="U368" s="76">
        <f t="shared" si="55"/>
        <v>-268394.17</v>
      </c>
      <c r="V368" s="76">
        <f t="shared" si="56"/>
        <v>34110672.662</v>
      </c>
      <c r="W368" s="75">
        <v>877.62</v>
      </c>
      <c r="X368" s="75">
        <f t="shared" si="57"/>
        <v>34111550.282</v>
      </c>
      <c r="Y368" s="76">
        <v>213748899.46</v>
      </c>
      <c r="Z368" s="75">
        <f t="shared" si="58"/>
        <v>247860449.742</v>
      </c>
    </row>
    <row r="369" spans="1:26" ht="12.75" hidden="1" outlineLevel="1">
      <c r="A369" s="75" t="s">
        <v>3649</v>
      </c>
      <c r="C369" s="76" t="s">
        <v>3650</v>
      </c>
      <c r="D369" s="76" t="s">
        <v>3651</v>
      </c>
      <c r="E369" s="75">
        <v>0</v>
      </c>
      <c r="F369" s="75">
        <v>0</v>
      </c>
      <c r="G369" s="76">
        <f t="shared" si="52"/>
        <v>0</v>
      </c>
      <c r="H369" s="75">
        <v>0</v>
      </c>
      <c r="I369" s="75">
        <v>0</v>
      </c>
      <c r="J369" s="75">
        <v>0</v>
      </c>
      <c r="K369" s="75">
        <v>0</v>
      </c>
      <c r="L369" s="75">
        <f t="shared" si="53"/>
        <v>0</v>
      </c>
      <c r="M369" s="75">
        <v>0</v>
      </c>
      <c r="N369" s="75">
        <v>0</v>
      </c>
      <c r="O369" s="75">
        <v>0</v>
      </c>
      <c r="P369" s="75">
        <f t="shared" si="54"/>
        <v>0</v>
      </c>
      <c r="Q369" s="76">
        <v>0</v>
      </c>
      <c r="R369" s="76">
        <v>0</v>
      </c>
      <c r="S369" s="76">
        <v>-3303282.06</v>
      </c>
      <c r="T369" s="76">
        <v>3303282.12</v>
      </c>
      <c r="U369" s="76">
        <f t="shared" si="55"/>
        <v>0.060000000055879354</v>
      </c>
      <c r="V369" s="76">
        <f t="shared" si="56"/>
        <v>0.060000000055879354</v>
      </c>
      <c r="W369" s="75">
        <v>0</v>
      </c>
      <c r="X369" s="75">
        <f t="shared" si="57"/>
        <v>0.060000000055879354</v>
      </c>
      <c r="Y369" s="76">
        <v>0</v>
      </c>
      <c r="Z369" s="75">
        <f t="shared" si="58"/>
        <v>0.060000000055879354</v>
      </c>
    </row>
    <row r="370" spans="1:26" ht="12.75" hidden="1" outlineLevel="1">
      <c r="A370" s="75" t="s">
        <v>3652</v>
      </c>
      <c r="C370" s="76" t="s">
        <v>3653</v>
      </c>
      <c r="D370" s="76" t="s">
        <v>3654</v>
      </c>
      <c r="E370" s="75">
        <v>0</v>
      </c>
      <c r="F370" s="75">
        <v>0</v>
      </c>
      <c r="G370" s="76">
        <f t="shared" si="52"/>
        <v>0</v>
      </c>
      <c r="H370" s="75">
        <v>0</v>
      </c>
      <c r="I370" s="75">
        <v>0</v>
      </c>
      <c r="J370" s="75">
        <v>0</v>
      </c>
      <c r="K370" s="75">
        <v>0</v>
      </c>
      <c r="L370" s="75">
        <f t="shared" si="53"/>
        <v>0</v>
      </c>
      <c r="M370" s="75">
        <v>0</v>
      </c>
      <c r="N370" s="75">
        <v>0</v>
      </c>
      <c r="O370" s="75">
        <v>0</v>
      </c>
      <c r="P370" s="75">
        <f t="shared" si="54"/>
        <v>0</v>
      </c>
      <c r="Q370" s="76">
        <v>0</v>
      </c>
      <c r="R370" s="76">
        <v>0</v>
      </c>
      <c r="S370" s="76">
        <v>0</v>
      </c>
      <c r="T370" s="76">
        <v>0</v>
      </c>
      <c r="U370" s="76">
        <f t="shared" si="55"/>
        <v>0</v>
      </c>
      <c r="V370" s="76">
        <f t="shared" si="56"/>
        <v>0</v>
      </c>
      <c r="W370" s="75">
        <v>0</v>
      </c>
      <c r="X370" s="75">
        <f t="shared" si="57"/>
        <v>0</v>
      </c>
      <c r="Y370" s="76">
        <v>10423.24</v>
      </c>
      <c r="Z370" s="75">
        <f t="shared" si="58"/>
        <v>10423.24</v>
      </c>
    </row>
    <row r="371" spans="1:26" ht="12.75" hidden="1" outlineLevel="1">
      <c r="A371" s="75" t="s">
        <v>3655</v>
      </c>
      <c r="C371" s="76" t="s">
        <v>3656</v>
      </c>
      <c r="D371" s="76" t="s">
        <v>3657</v>
      </c>
      <c r="E371" s="75">
        <v>0</v>
      </c>
      <c r="F371" s="75">
        <v>-911.31</v>
      </c>
      <c r="G371" s="76">
        <f aca="true" t="shared" si="59" ref="G371:G434">E371+F371</f>
        <v>-911.31</v>
      </c>
      <c r="H371" s="75">
        <v>-5.28</v>
      </c>
      <c r="I371" s="75">
        <v>0</v>
      </c>
      <c r="J371" s="75">
        <v>0</v>
      </c>
      <c r="K371" s="75">
        <v>0</v>
      </c>
      <c r="L371" s="75">
        <f aca="true" t="shared" si="60" ref="L371:L434">J371+I371+K371</f>
        <v>0</v>
      </c>
      <c r="M371" s="75">
        <v>0</v>
      </c>
      <c r="N371" s="75">
        <v>0</v>
      </c>
      <c r="O371" s="75">
        <v>0</v>
      </c>
      <c r="P371" s="75">
        <f aca="true" t="shared" si="61" ref="P371:P434">M371+N371+O371</f>
        <v>0</v>
      </c>
      <c r="Q371" s="76">
        <v>0</v>
      </c>
      <c r="R371" s="76">
        <v>0</v>
      </c>
      <c r="S371" s="76">
        <v>0</v>
      </c>
      <c r="T371" s="76">
        <v>0</v>
      </c>
      <c r="U371" s="76">
        <f aca="true" t="shared" si="62" ref="U371:U434">Q371+R371+S371+T371</f>
        <v>0</v>
      </c>
      <c r="V371" s="76">
        <f aca="true" t="shared" si="63" ref="V371:V434">G371+H371+L371+P371+U371</f>
        <v>-916.5899999999999</v>
      </c>
      <c r="W371" s="75">
        <v>0</v>
      </c>
      <c r="X371" s="75">
        <f aca="true" t="shared" si="64" ref="X371:X434">V371+W371</f>
        <v>-916.5899999999999</v>
      </c>
      <c r="Y371" s="76">
        <v>0</v>
      </c>
      <c r="Z371" s="75">
        <f aca="true" t="shared" si="65" ref="Z371:Z434">X371+Y371</f>
        <v>-916.5899999999999</v>
      </c>
    </row>
    <row r="372" spans="1:26" ht="12.75" hidden="1" outlineLevel="1">
      <c r="A372" s="75" t="s">
        <v>3658</v>
      </c>
      <c r="C372" s="76" t="s">
        <v>3659</v>
      </c>
      <c r="D372" s="76" t="s">
        <v>3660</v>
      </c>
      <c r="E372" s="75">
        <v>0</v>
      </c>
      <c r="F372" s="75">
        <v>413093.59</v>
      </c>
      <c r="G372" s="76">
        <f t="shared" si="59"/>
        <v>413093.59</v>
      </c>
      <c r="H372" s="75">
        <v>0</v>
      </c>
      <c r="I372" s="75">
        <v>0</v>
      </c>
      <c r="J372" s="75">
        <v>0</v>
      </c>
      <c r="K372" s="75">
        <v>0</v>
      </c>
      <c r="L372" s="75">
        <f t="shared" si="60"/>
        <v>0</v>
      </c>
      <c r="M372" s="75">
        <v>0</v>
      </c>
      <c r="N372" s="75">
        <v>0</v>
      </c>
      <c r="O372" s="75">
        <v>0</v>
      </c>
      <c r="P372" s="75">
        <f t="shared" si="61"/>
        <v>0</v>
      </c>
      <c r="Q372" s="76">
        <v>25595</v>
      </c>
      <c r="R372" s="76">
        <v>0</v>
      </c>
      <c r="S372" s="76">
        <v>0</v>
      </c>
      <c r="T372" s="76">
        <v>0</v>
      </c>
      <c r="U372" s="76">
        <f t="shared" si="62"/>
        <v>25595</v>
      </c>
      <c r="V372" s="76">
        <f t="shared" si="63"/>
        <v>438688.59</v>
      </c>
      <c r="W372" s="75">
        <v>0</v>
      </c>
      <c r="X372" s="75">
        <f t="shared" si="64"/>
        <v>438688.59</v>
      </c>
      <c r="Y372" s="76">
        <v>38089.15</v>
      </c>
      <c r="Z372" s="75">
        <f t="shared" si="65"/>
        <v>476777.74000000005</v>
      </c>
    </row>
    <row r="373" spans="1:26" ht="12.75" hidden="1" outlineLevel="1">
      <c r="A373" s="75" t="s">
        <v>3661</v>
      </c>
      <c r="C373" s="76" t="s">
        <v>3662</v>
      </c>
      <c r="D373" s="76" t="s">
        <v>3663</v>
      </c>
      <c r="E373" s="75">
        <v>0</v>
      </c>
      <c r="F373" s="75">
        <v>411164.69</v>
      </c>
      <c r="G373" s="76">
        <f t="shared" si="59"/>
        <v>411164.69</v>
      </c>
      <c r="H373" s="75">
        <v>76311.32</v>
      </c>
      <c r="I373" s="75">
        <v>0</v>
      </c>
      <c r="J373" s="75">
        <v>0</v>
      </c>
      <c r="K373" s="75">
        <v>0</v>
      </c>
      <c r="L373" s="75">
        <f t="shared" si="60"/>
        <v>0</v>
      </c>
      <c r="M373" s="75">
        <v>0</v>
      </c>
      <c r="N373" s="75">
        <v>0</v>
      </c>
      <c r="O373" s="75">
        <v>0</v>
      </c>
      <c r="P373" s="75">
        <f t="shared" si="61"/>
        <v>0</v>
      </c>
      <c r="Q373" s="76">
        <v>0</v>
      </c>
      <c r="R373" s="76">
        <v>0</v>
      </c>
      <c r="S373" s="76">
        <v>0</v>
      </c>
      <c r="T373" s="76">
        <v>0</v>
      </c>
      <c r="U373" s="76">
        <f t="shared" si="62"/>
        <v>0</v>
      </c>
      <c r="V373" s="76">
        <f t="shared" si="63"/>
        <v>487476.01</v>
      </c>
      <c r="W373" s="75">
        <v>0</v>
      </c>
      <c r="X373" s="75">
        <f t="shared" si="64"/>
        <v>487476.01</v>
      </c>
      <c r="Y373" s="76">
        <v>2000</v>
      </c>
      <c r="Z373" s="75">
        <f t="shared" si="65"/>
        <v>489476.01</v>
      </c>
    </row>
    <row r="374" spans="1:26" ht="12.75" hidden="1" outlineLevel="1">
      <c r="A374" s="75" t="s">
        <v>3664</v>
      </c>
      <c r="C374" s="76" t="s">
        <v>3665</v>
      </c>
      <c r="D374" s="76" t="s">
        <v>3666</v>
      </c>
      <c r="E374" s="75">
        <v>0</v>
      </c>
      <c r="F374" s="75">
        <v>2587076.46</v>
      </c>
      <c r="G374" s="76">
        <f t="shared" si="59"/>
        <v>2587076.46</v>
      </c>
      <c r="H374" s="75">
        <v>2155</v>
      </c>
      <c r="I374" s="75">
        <v>0</v>
      </c>
      <c r="J374" s="75">
        <v>0</v>
      </c>
      <c r="K374" s="75">
        <v>0</v>
      </c>
      <c r="L374" s="75">
        <f t="shared" si="60"/>
        <v>0</v>
      </c>
      <c r="M374" s="75">
        <v>0</v>
      </c>
      <c r="N374" s="75">
        <v>0</v>
      </c>
      <c r="O374" s="75">
        <v>0</v>
      </c>
      <c r="P374" s="75">
        <f t="shared" si="61"/>
        <v>0</v>
      </c>
      <c r="Q374" s="76">
        <v>0</v>
      </c>
      <c r="R374" s="76">
        <v>0</v>
      </c>
      <c r="S374" s="76">
        <v>0</v>
      </c>
      <c r="T374" s="76">
        <v>0</v>
      </c>
      <c r="U374" s="76">
        <f t="shared" si="62"/>
        <v>0</v>
      </c>
      <c r="V374" s="76">
        <f t="shared" si="63"/>
        <v>2589231.46</v>
      </c>
      <c r="W374" s="75">
        <v>0</v>
      </c>
      <c r="X374" s="75">
        <f t="shared" si="64"/>
        <v>2589231.46</v>
      </c>
      <c r="Y374" s="76">
        <v>-395300.94</v>
      </c>
      <c r="Z374" s="75">
        <f t="shared" si="65"/>
        <v>2193930.52</v>
      </c>
    </row>
    <row r="375" spans="1:26" ht="12.75" hidden="1" outlineLevel="1">
      <c r="A375" s="75" t="s">
        <v>3667</v>
      </c>
      <c r="C375" s="76" t="s">
        <v>3668</v>
      </c>
      <c r="D375" s="76" t="s">
        <v>3669</v>
      </c>
      <c r="E375" s="75">
        <v>0</v>
      </c>
      <c r="F375" s="75">
        <v>0</v>
      </c>
      <c r="G375" s="76">
        <f t="shared" si="59"/>
        <v>0</v>
      </c>
      <c r="H375" s="75">
        <v>0</v>
      </c>
      <c r="I375" s="75">
        <v>0</v>
      </c>
      <c r="J375" s="75">
        <v>0</v>
      </c>
      <c r="K375" s="75">
        <v>0</v>
      </c>
      <c r="L375" s="75">
        <f t="shared" si="60"/>
        <v>0</v>
      </c>
      <c r="M375" s="75">
        <v>0</v>
      </c>
      <c r="N375" s="75">
        <v>0</v>
      </c>
      <c r="O375" s="75">
        <v>0</v>
      </c>
      <c r="P375" s="75">
        <f t="shared" si="61"/>
        <v>0</v>
      </c>
      <c r="Q375" s="76">
        <v>0</v>
      </c>
      <c r="R375" s="76">
        <v>0</v>
      </c>
      <c r="S375" s="76">
        <v>0</v>
      </c>
      <c r="T375" s="76">
        <v>0</v>
      </c>
      <c r="U375" s="76">
        <f t="shared" si="62"/>
        <v>0</v>
      </c>
      <c r="V375" s="76">
        <f t="shared" si="63"/>
        <v>0</v>
      </c>
      <c r="W375" s="75">
        <v>0</v>
      </c>
      <c r="X375" s="75">
        <f t="shared" si="64"/>
        <v>0</v>
      </c>
      <c r="Y375" s="76">
        <v>795215.11</v>
      </c>
      <c r="Z375" s="75">
        <f t="shared" si="65"/>
        <v>795215.11</v>
      </c>
    </row>
    <row r="376" spans="1:26" ht="12.75" hidden="1" outlineLevel="1">
      <c r="A376" s="75" t="s">
        <v>3670</v>
      </c>
      <c r="C376" s="76" t="s">
        <v>3671</v>
      </c>
      <c r="D376" s="76" t="s">
        <v>3672</v>
      </c>
      <c r="E376" s="75">
        <v>0</v>
      </c>
      <c r="F376" s="75">
        <v>437123.59</v>
      </c>
      <c r="G376" s="76">
        <f t="shared" si="59"/>
        <v>437123.59</v>
      </c>
      <c r="H376" s="75">
        <v>217.99</v>
      </c>
      <c r="I376" s="75">
        <v>0</v>
      </c>
      <c r="J376" s="75">
        <v>0</v>
      </c>
      <c r="K376" s="75">
        <v>0</v>
      </c>
      <c r="L376" s="75">
        <f t="shared" si="60"/>
        <v>0</v>
      </c>
      <c r="M376" s="75">
        <v>0</v>
      </c>
      <c r="N376" s="75">
        <v>0</v>
      </c>
      <c r="O376" s="75">
        <v>0</v>
      </c>
      <c r="P376" s="75">
        <f t="shared" si="61"/>
        <v>0</v>
      </c>
      <c r="Q376" s="76">
        <v>0</v>
      </c>
      <c r="R376" s="76">
        <v>0</v>
      </c>
      <c r="S376" s="76">
        <v>0</v>
      </c>
      <c r="T376" s="76">
        <v>0</v>
      </c>
      <c r="U376" s="76">
        <f t="shared" si="62"/>
        <v>0</v>
      </c>
      <c r="V376" s="76">
        <f t="shared" si="63"/>
        <v>437341.58</v>
      </c>
      <c r="W376" s="75">
        <v>0</v>
      </c>
      <c r="X376" s="75">
        <f t="shared" si="64"/>
        <v>437341.58</v>
      </c>
      <c r="Y376" s="76">
        <v>0</v>
      </c>
      <c r="Z376" s="75">
        <f t="shared" si="65"/>
        <v>437341.58</v>
      </c>
    </row>
    <row r="377" spans="1:26" ht="12.75" hidden="1" outlineLevel="1">
      <c r="A377" s="75" t="s">
        <v>3673</v>
      </c>
      <c r="C377" s="76" t="s">
        <v>3674</v>
      </c>
      <c r="D377" s="76" t="s">
        <v>3675</v>
      </c>
      <c r="E377" s="75">
        <v>0</v>
      </c>
      <c r="F377" s="75">
        <v>530557.47</v>
      </c>
      <c r="G377" s="76">
        <f t="shared" si="59"/>
        <v>530557.47</v>
      </c>
      <c r="H377" s="75">
        <v>5301.39</v>
      </c>
      <c r="I377" s="75">
        <v>0</v>
      </c>
      <c r="J377" s="75">
        <v>0</v>
      </c>
      <c r="K377" s="75">
        <v>0</v>
      </c>
      <c r="L377" s="75">
        <f t="shared" si="60"/>
        <v>0</v>
      </c>
      <c r="M377" s="75">
        <v>0</v>
      </c>
      <c r="N377" s="75">
        <v>0</v>
      </c>
      <c r="O377" s="75">
        <v>0</v>
      </c>
      <c r="P377" s="75">
        <f t="shared" si="61"/>
        <v>0</v>
      </c>
      <c r="Q377" s="76">
        <v>0</v>
      </c>
      <c r="R377" s="76">
        <v>0</v>
      </c>
      <c r="S377" s="76">
        <v>0</v>
      </c>
      <c r="T377" s="76">
        <v>0</v>
      </c>
      <c r="U377" s="76">
        <f t="shared" si="62"/>
        <v>0</v>
      </c>
      <c r="V377" s="76">
        <f t="shared" si="63"/>
        <v>535858.86</v>
      </c>
      <c r="W377" s="75">
        <v>0</v>
      </c>
      <c r="X377" s="75">
        <f t="shared" si="64"/>
        <v>535858.86</v>
      </c>
      <c r="Y377" s="76">
        <v>-46277.71</v>
      </c>
      <c r="Z377" s="75">
        <f t="shared" si="65"/>
        <v>489581.14999999997</v>
      </c>
    </row>
    <row r="378" spans="1:26" ht="12.75" hidden="1" outlineLevel="1">
      <c r="A378" s="75" t="s">
        <v>3676</v>
      </c>
      <c r="C378" s="76" t="s">
        <v>3677</v>
      </c>
      <c r="D378" s="76" t="s">
        <v>3678</v>
      </c>
      <c r="E378" s="75">
        <v>0</v>
      </c>
      <c r="F378" s="75">
        <v>1414.46</v>
      </c>
      <c r="G378" s="76">
        <f t="shared" si="59"/>
        <v>1414.46</v>
      </c>
      <c r="H378" s="75">
        <v>0</v>
      </c>
      <c r="I378" s="75">
        <v>0</v>
      </c>
      <c r="J378" s="75">
        <v>0</v>
      </c>
      <c r="K378" s="75">
        <v>0</v>
      </c>
      <c r="L378" s="75">
        <f t="shared" si="60"/>
        <v>0</v>
      </c>
      <c r="M378" s="75">
        <v>0</v>
      </c>
      <c r="N378" s="75">
        <v>0</v>
      </c>
      <c r="O378" s="75">
        <v>0</v>
      </c>
      <c r="P378" s="75">
        <f t="shared" si="61"/>
        <v>0</v>
      </c>
      <c r="Q378" s="76">
        <v>0</v>
      </c>
      <c r="R378" s="76">
        <v>0</v>
      </c>
      <c r="S378" s="76">
        <v>0</v>
      </c>
      <c r="T378" s="76">
        <v>0</v>
      </c>
      <c r="U378" s="76">
        <f t="shared" si="62"/>
        <v>0</v>
      </c>
      <c r="V378" s="76">
        <f t="shared" si="63"/>
        <v>1414.46</v>
      </c>
      <c r="W378" s="75">
        <v>0</v>
      </c>
      <c r="X378" s="75">
        <f t="shared" si="64"/>
        <v>1414.46</v>
      </c>
      <c r="Y378" s="76">
        <v>0</v>
      </c>
      <c r="Z378" s="75">
        <f t="shared" si="65"/>
        <v>1414.46</v>
      </c>
    </row>
    <row r="379" spans="1:26" ht="12.75" hidden="1" outlineLevel="1">
      <c r="A379" s="75" t="s">
        <v>3679</v>
      </c>
      <c r="C379" s="76" t="s">
        <v>3680</v>
      </c>
      <c r="D379" s="76" t="s">
        <v>3681</v>
      </c>
      <c r="E379" s="75">
        <v>0</v>
      </c>
      <c r="F379" s="75">
        <v>18839.47</v>
      </c>
      <c r="G379" s="76">
        <f t="shared" si="59"/>
        <v>18839.47</v>
      </c>
      <c r="H379" s="75">
        <v>0</v>
      </c>
      <c r="I379" s="75">
        <v>0</v>
      </c>
      <c r="J379" s="75">
        <v>0</v>
      </c>
      <c r="K379" s="75">
        <v>0</v>
      </c>
      <c r="L379" s="75">
        <f t="shared" si="60"/>
        <v>0</v>
      </c>
      <c r="M379" s="75">
        <v>0</v>
      </c>
      <c r="N379" s="75">
        <v>0</v>
      </c>
      <c r="O379" s="75">
        <v>0</v>
      </c>
      <c r="P379" s="75">
        <f t="shared" si="61"/>
        <v>0</v>
      </c>
      <c r="Q379" s="76">
        <v>0</v>
      </c>
      <c r="R379" s="76">
        <v>0</v>
      </c>
      <c r="S379" s="76">
        <v>0</v>
      </c>
      <c r="T379" s="76">
        <v>0</v>
      </c>
      <c r="U379" s="76">
        <f t="shared" si="62"/>
        <v>0</v>
      </c>
      <c r="V379" s="76">
        <f t="shared" si="63"/>
        <v>18839.47</v>
      </c>
      <c r="W379" s="75">
        <v>0</v>
      </c>
      <c r="X379" s="75">
        <f t="shared" si="64"/>
        <v>18839.47</v>
      </c>
      <c r="Y379" s="76">
        <v>0</v>
      </c>
      <c r="Z379" s="75">
        <f t="shared" si="65"/>
        <v>18839.47</v>
      </c>
    </row>
    <row r="380" spans="1:26" ht="12.75" hidden="1" outlineLevel="1">
      <c r="A380" s="75" t="s">
        <v>3682</v>
      </c>
      <c r="C380" s="76" t="s">
        <v>3683</v>
      </c>
      <c r="D380" s="76" t="s">
        <v>3684</v>
      </c>
      <c r="E380" s="75">
        <v>0</v>
      </c>
      <c r="F380" s="75">
        <v>5952563.26</v>
      </c>
      <c r="G380" s="76">
        <f t="shared" si="59"/>
        <v>5952563.26</v>
      </c>
      <c r="H380" s="75">
        <v>-483651.86</v>
      </c>
      <c r="I380" s="75">
        <v>130260.47</v>
      </c>
      <c r="J380" s="75">
        <v>0</v>
      </c>
      <c r="K380" s="75">
        <v>1114609.98</v>
      </c>
      <c r="L380" s="75">
        <f t="shared" si="60"/>
        <v>1244870.45</v>
      </c>
      <c r="M380" s="75">
        <v>0</v>
      </c>
      <c r="N380" s="75">
        <v>0</v>
      </c>
      <c r="O380" s="75">
        <v>0</v>
      </c>
      <c r="P380" s="75">
        <f t="shared" si="61"/>
        <v>0</v>
      </c>
      <c r="Q380" s="76">
        <v>0</v>
      </c>
      <c r="R380" s="76">
        <v>0</v>
      </c>
      <c r="S380" s="76">
        <v>0</v>
      </c>
      <c r="T380" s="76">
        <v>0</v>
      </c>
      <c r="U380" s="76">
        <f t="shared" si="62"/>
        <v>0</v>
      </c>
      <c r="V380" s="76">
        <f t="shared" si="63"/>
        <v>6713781.85</v>
      </c>
      <c r="W380" s="75">
        <v>0</v>
      </c>
      <c r="X380" s="75">
        <f t="shared" si="64"/>
        <v>6713781.85</v>
      </c>
      <c r="Y380" s="76">
        <v>2708.57</v>
      </c>
      <c r="Z380" s="75">
        <f t="shared" si="65"/>
        <v>6716490.42</v>
      </c>
    </row>
    <row r="381" spans="1:26" ht="12.75" hidden="1" outlineLevel="1">
      <c r="A381" s="75" t="s">
        <v>3685</v>
      </c>
      <c r="C381" s="76" t="s">
        <v>3686</v>
      </c>
      <c r="D381" s="76" t="s">
        <v>3687</v>
      </c>
      <c r="E381" s="75">
        <v>0</v>
      </c>
      <c r="F381" s="75">
        <v>25143384.52</v>
      </c>
      <c r="G381" s="76">
        <f t="shared" si="59"/>
        <v>25143384.52</v>
      </c>
      <c r="H381" s="75">
        <v>0</v>
      </c>
      <c r="I381" s="75">
        <v>0</v>
      </c>
      <c r="J381" s="75">
        <v>0</v>
      </c>
      <c r="K381" s="75">
        <v>0</v>
      </c>
      <c r="L381" s="75">
        <f t="shared" si="60"/>
        <v>0</v>
      </c>
      <c r="M381" s="75">
        <v>0</v>
      </c>
      <c r="N381" s="75">
        <v>0</v>
      </c>
      <c r="O381" s="75">
        <v>0</v>
      </c>
      <c r="P381" s="75">
        <f t="shared" si="61"/>
        <v>0</v>
      </c>
      <c r="Q381" s="76">
        <v>0</v>
      </c>
      <c r="R381" s="76">
        <v>0</v>
      </c>
      <c r="S381" s="76">
        <v>0</v>
      </c>
      <c r="T381" s="76">
        <v>0</v>
      </c>
      <c r="U381" s="76">
        <f t="shared" si="62"/>
        <v>0</v>
      </c>
      <c r="V381" s="76">
        <f t="shared" si="63"/>
        <v>25143384.52</v>
      </c>
      <c r="W381" s="75">
        <v>0</v>
      </c>
      <c r="X381" s="75">
        <f t="shared" si="64"/>
        <v>25143384.52</v>
      </c>
      <c r="Y381" s="76">
        <v>0</v>
      </c>
      <c r="Z381" s="75">
        <f t="shared" si="65"/>
        <v>25143384.52</v>
      </c>
    </row>
    <row r="382" spans="1:26" ht="12.75" hidden="1" outlineLevel="1">
      <c r="A382" s="75" t="s">
        <v>3688</v>
      </c>
      <c r="C382" s="76" t="s">
        <v>3689</v>
      </c>
      <c r="D382" s="76" t="s">
        <v>3690</v>
      </c>
      <c r="E382" s="75">
        <v>0</v>
      </c>
      <c r="F382" s="75">
        <v>129666.35</v>
      </c>
      <c r="G382" s="76">
        <f t="shared" si="59"/>
        <v>129666.35</v>
      </c>
      <c r="H382" s="75">
        <v>0</v>
      </c>
      <c r="I382" s="75">
        <v>0</v>
      </c>
      <c r="J382" s="75">
        <v>0</v>
      </c>
      <c r="K382" s="75">
        <v>0</v>
      </c>
      <c r="L382" s="75">
        <f t="shared" si="60"/>
        <v>0</v>
      </c>
      <c r="M382" s="75">
        <v>0</v>
      </c>
      <c r="N382" s="75">
        <v>0</v>
      </c>
      <c r="O382" s="75">
        <v>0</v>
      </c>
      <c r="P382" s="75">
        <f t="shared" si="61"/>
        <v>0</v>
      </c>
      <c r="Q382" s="76">
        <v>0</v>
      </c>
      <c r="R382" s="76">
        <v>0</v>
      </c>
      <c r="S382" s="76">
        <v>0</v>
      </c>
      <c r="T382" s="76">
        <v>0</v>
      </c>
      <c r="U382" s="76">
        <f t="shared" si="62"/>
        <v>0</v>
      </c>
      <c r="V382" s="76">
        <f t="shared" si="63"/>
        <v>129666.35</v>
      </c>
      <c r="W382" s="75">
        <v>0</v>
      </c>
      <c r="X382" s="75">
        <f t="shared" si="64"/>
        <v>129666.35</v>
      </c>
      <c r="Y382" s="76">
        <v>0</v>
      </c>
      <c r="Z382" s="75">
        <f t="shared" si="65"/>
        <v>129666.35</v>
      </c>
    </row>
    <row r="383" spans="1:26" ht="12.75" hidden="1" outlineLevel="1">
      <c r="A383" s="75" t="s">
        <v>3691</v>
      </c>
      <c r="C383" s="76" t="s">
        <v>3692</v>
      </c>
      <c r="D383" s="76" t="s">
        <v>3693</v>
      </c>
      <c r="E383" s="75">
        <v>0</v>
      </c>
      <c r="F383" s="75">
        <v>53787.21</v>
      </c>
      <c r="G383" s="76">
        <f t="shared" si="59"/>
        <v>53787.21</v>
      </c>
      <c r="H383" s="75">
        <v>17407.99</v>
      </c>
      <c r="I383" s="75">
        <v>0</v>
      </c>
      <c r="J383" s="75">
        <v>0</v>
      </c>
      <c r="K383" s="75">
        <v>0</v>
      </c>
      <c r="L383" s="75">
        <f t="shared" si="60"/>
        <v>0</v>
      </c>
      <c r="M383" s="75">
        <v>0</v>
      </c>
      <c r="N383" s="75">
        <v>0</v>
      </c>
      <c r="O383" s="75">
        <v>0</v>
      </c>
      <c r="P383" s="75">
        <f t="shared" si="61"/>
        <v>0</v>
      </c>
      <c r="Q383" s="76">
        <v>0</v>
      </c>
      <c r="R383" s="76">
        <v>0</v>
      </c>
      <c r="S383" s="76">
        <v>0</v>
      </c>
      <c r="T383" s="76">
        <v>0</v>
      </c>
      <c r="U383" s="76">
        <f t="shared" si="62"/>
        <v>0</v>
      </c>
      <c r="V383" s="76">
        <f t="shared" si="63"/>
        <v>71195.2</v>
      </c>
      <c r="W383" s="75">
        <v>0</v>
      </c>
      <c r="X383" s="75">
        <f t="shared" si="64"/>
        <v>71195.2</v>
      </c>
      <c r="Y383" s="76">
        <v>0</v>
      </c>
      <c r="Z383" s="75">
        <f t="shared" si="65"/>
        <v>71195.2</v>
      </c>
    </row>
    <row r="384" spans="1:26" ht="12.75" hidden="1" outlineLevel="1">
      <c r="A384" s="75" t="s">
        <v>3694</v>
      </c>
      <c r="C384" s="76" t="s">
        <v>3695</v>
      </c>
      <c r="D384" s="76" t="s">
        <v>3696</v>
      </c>
      <c r="E384" s="75">
        <v>0</v>
      </c>
      <c r="F384" s="75">
        <v>657325.09</v>
      </c>
      <c r="G384" s="76">
        <f t="shared" si="59"/>
        <v>657325.09</v>
      </c>
      <c r="H384" s="75">
        <v>386545.88</v>
      </c>
      <c r="I384" s="75">
        <v>0</v>
      </c>
      <c r="J384" s="75">
        <v>0</v>
      </c>
      <c r="K384" s="75">
        <v>0</v>
      </c>
      <c r="L384" s="75">
        <f t="shared" si="60"/>
        <v>0</v>
      </c>
      <c r="M384" s="75">
        <v>0</v>
      </c>
      <c r="N384" s="75">
        <v>0</v>
      </c>
      <c r="O384" s="75">
        <v>0</v>
      </c>
      <c r="P384" s="75">
        <f t="shared" si="61"/>
        <v>0</v>
      </c>
      <c r="Q384" s="76">
        <v>0</v>
      </c>
      <c r="R384" s="76">
        <v>0</v>
      </c>
      <c r="S384" s="76">
        <v>0</v>
      </c>
      <c r="T384" s="76">
        <v>0</v>
      </c>
      <c r="U384" s="76">
        <f t="shared" si="62"/>
        <v>0</v>
      </c>
      <c r="V384" s="76">
        <f t="shared" si="63"/>
        <v>1043870.97</v>
      </c>
      <c r="W384" s="75">
        <v>0</v>
      </c>
      <c r="X384" s="75">
        <f t="shared" si="64"/>
        <v>1043870.97</v>
      </c>
      <c r="Y384" s="76">
        <v>39912.67</v>
      </c>
      <c r="Z384" s="75">
        <f t="shared" si="65"/>
        <v>1083783.64</v>
      </c>
    </row>
    <row r="385" spans="1:26" ht="12.75" hidden="1" outlineLevel="1">
      <c r="A385" s="75" t="s">
        <v>3697</v>
      </c>
      <c r="C385" s="76" t="s">
        <v>3698</v>
      </c>
      <c r="D385" s="76" t="s">
        <v>3699</v>
      </c>
      <c r="E385" s="75">
        <v>0</v>
      </c>
      <c r="F385" s="75">
        <v>304868.32</v>
      </c>
      <c r="G385" s="76">
        <f t="shared" si="59"/>
        <v>304868.32</v>
      </c>
      <c r="H385" s="75">
        <v>95893.34</v>
      </c>
      <c r="I385" s="75">
        <v>0</v>
      </c>
      <c r="J385" s="75">
        <v>0</v>
      </c>
      <c r="K385" s="75">
        <v>0</v>
      </c>
      <c r="L385" s="75">
        <f t="shared" si="60"/>
        <v>0</v>
      </c>
      <c r="M385" s="75">
        <v>0</v>
      </c>
      <c r="N385" s="75">
        <v>0</v>
      </c>
      <c r="O385" s="75">
        <v>0</v>
      </c>
      <c r="P385" s="75">
        <f t="shared" si="61"/>
        <v>0</v>
      </c>
      <c r="Q385" s="76">
        <v>0</v>
      </c>
      <c r="R385" s="76">
        <v>0</v>
      </c>
      <c r="S385" s="76">
        <v>0</v>
      </c>
      <c r="T385" s="76">
        <v>0</v>
      </c>
      <c r="U385" s="76">
        <f t="shared" si="62"/>
        <v>0</v>
      </c>
      <c r="V385" s="76">
        <f t="shared" si="63"/>
        <v>400761.66000000003</v>
      </c>
      <c r="W385" s="75">
        <v>0</v>
      </c>
      <c r="X385" s="75">
        <f t="shared" si="64"/>
        <v>400761.66000000003</v>
      </c>
      <c r="Y385" s="76">
        <v>32039.58</v>
      </c>
      <c r="Z385" s="75">
        <f t="shared" si="65"/>
        <v>432801.24000000005</v>
      </c>
    </row>
    <row r="386" spans="1:26" ht="12.75" hidden="1" outlineLevel="1">
      <c r="A386" s="75" t="s">
        <v>3700</v>
      </c>
      <c r="C386" s="76" t="s">
        <v>3701</v>
      </c>
      <c r="D386" s="76" t="s">
        <v>3702</v>
      </c>
      <c r="E386" s="75">
        <v>0</v>
      </c>
      <c r="F386" s="75">
        <v>6503.74</v>
      </c>
      <c r="G386" s="76">
        <f t="shared" si="59"/>
        <v>6503.74</v>
      </c>
      <c r="H386" s="75">
        <v>0</v>
      </c>
      <c r="I386" s="75">
        <v>0</v>
      </c>
      <c r="J386" s="75">
        <v>0</v>
      </c>
      <c r="K386" s="75">
        <v>0</v>
      </c>
      <c r="L386" s="75">
        <f t="shared" si="60"/>
        <v>0</v>
      </c>
      <c r="M386" s="75">
        <v>0</v>
      </c>
      <c r="N386" s="75">
        <v>0</v>
      </c>
      <c r="O386" s="75">
        <v>0</v>
      </c>
      <c r="P386" s="75">
        <f t="shared" si="61"/>
        <v>0</v>
      </c>
      <c r="Q386" s="76">
        <v>0</v>
      </c>
      <c r="R386" s="76">
        <v>0</v>
      </c>
      <c r="S386" s="76">
        <v>0</v>
      </c>
      <c r="T386" s="76">
        <v>0</v>
      </c>
      <c r="U386" s="76">
        <f t="shared" si="62"/>
        <v>0</v>
      </c>
      <c r="V386" s="76">
        <f t="shared" si="63"/>
        <v>6503.74</v>
      </c>
      <c r="W386" s="75">
        <v>0</v>
      </c>
      <c r="X386" s="75">
        <f t="shared" si="64"/>
        <v>6503.74</v>
      </c>
      <c r="Y386" s="76">
        <v>0</v>
      </c>
      <c r="Z386" s="75">
        <f t="shared" si="65"/>
        <v>6503.74</v>
      </c>
    </row>
    <row r="387" spans="1:26" ht="12.75" hidden="1" outlineLevel="1">
      <c r="A387" s="75" t="s">
        <v>3703</v>
      </c>
      <c r="C387" s="76" t="s">
        <v>3704</v>
      </c>
      <c r="D387" s="76" t="s">
        <v>3705</v>
      </c>
      <c r="E387" s="75">
        <v>0</v>
      </c>
      <c r="F387" s="75">
        <v>104454.04</v>
      </c>
      <c r="G387" s="76">
        <f t="shared" si="59"/>
        <v>104454.04</v>
      </c>
      <c r="H387" s="75">
        <v>7212.12</v>
      </c>
      <c r="I387" s="75">
        <v>0</v>
      </c>
      <c r="J387" s="75">
        <v>0</v>
      </c>
      <c r="K387" s="75">
        <v>0</v>
      </c>
      <c r="L387" s="75">
        <f t="shared" si="60"/>
        <v>0</v>
      </c>
      <c r="M387" s="75">
        <v>0</v>
      </c>
      <c r="N387" s="75">
        <v>0</v>
      </c>
      <c r="O387" s="75">
        <v>0</v>
      </c>
      <c r="P387" s="75">
        <f t="shared" si="61"/>
        <v>0</v>
      </c>
      <c r="Q387" s="76">
        <v>0</v>
      </c>
      <c r="R387" s="76">
        <v>0</v>
      </c>
      <c r="S387" s="76">
        <v>0</v>
      </c>
      <c r="T387" s="76">
        <v>0</v>
      </c>
      <c r="U387" s="76">
        <f t="shared" si="62"/>
        <v>0</v>
      </c>
      <c r="V387" s="76">
        <f t="shared" si="63"/>
        <v>111666.15999999999</v>
      </c>
      <c r="W387" s="75">
        <v>0</v>
      </c>
      <c r="X387" s="75">
        <f t="shared" si="64"/>
        <v>111666.15999999999</v>
      </c>
      <c r="Y387" s="76">
        <v>0</v>
      </c>
      <c r="Z387" s="75">
        <f t="shared" si="65"/>
        <v>111666.15999999999</v>
      </c>
    </row>
    <row r="388" spans="1:26" ht="12.75" hidden="1" outlineLevel="1">
      <c r="A388" s="75" t="s">
        <v>3706</v>
      </c>
      <c r="C388" s="76" t="s">
        <v>3707</v>
      </c>
      <c r="D388" s="76" t="s">
        <v>3708</v>
      </c>
      <c r="E388" s="75">
        <v>0</v>
      </c>
      <c r="F388" s="75">
        <v>2079768.32</v>
      </c>
      <c r="G388" s="76">
        <f t="shared" si="59"/>
        <v>2079768.32</v>
      </c>
      <c r="H388" s="75">
        <v>14073.11</v>
      </c>
      <c r="I388" s="75">
        <v>0</v>
      </c>
      <c r="J388" s="75">
        <v>0</v>
      </c>
      <c r="K388" s="75">
        <v>0</v>
      </c>
      <c r="L388" s="75">
        <f t="shared" si="60"/>
        <v>0</v>
      </c>
      <c r="M388" s="75">
        <v>0</v>
      </c>
      <c r="N388" s="75">
        <v>0</v>
      </c>
      <c r="O388" s="75">
        <v>0</v>
      </c>
      <c r="P388" s="75">
        <f t="shared" si="61"/>
        <v>0</v>
      </c>
      <c r="Q388" s="76">
        <v>0</v>
      </c>
      <c r="R388" s="76">
        <v>0</v>
      </c>
      <c r="S388" s="76">
        <v>0</v>
      </c>
      <c r="T388" s="76">
        <v>0</v>
      </c>
      <c r="U388" s="76">
        <f t="shared" si="62"/>
        <v>0</v>
      </c>
      <c r="V388" s="76">
        <f t="shared" si="63"/>
        <v>2093841.4300000002</v>
      </c>
      <c r="W388" s="75">
        <v>0</v>
      </c>
      <c r="X388" s="75">
        <f t="shared" si="64"/>
        <v>2093841.4300000002</v>
      </c>
      <c r="Y388" s="76">
        <v>8040.05</v>
      </c>
      <c r="Z388" s="75">
        <f t="shared" si="65"/>
        <v>2101881.48</v>
      </c>
    </row>
    <row r="389" spans="1:26" ht="12.75" hidden="1" outlineLevel="1">
      <c r="A389" s="75" t="s">
        <v>3709</v>
      </c>
      <c r="C389" s="76" t="s">
        <v>3710</v>
      </c>
      <c r="D389" s="76" t="s">
        <v>3711</v>
      </c>
      <c r="E389" s="75">
        <v>0</v>
      </c>
      <c r="F389" s="75">
        <v>221984.92</v>
      </c>
      <c r="G389" s="76">
        <f t="shared" si="59"/>
        <v>221984.92</v>
      </c>
      <c r="H389" s="75">
        <v>828.86</v>
      </c>
      <c r="I389" s="75">
        <v>0</v>
      </c>
      <c r="J389" s="75">
        <v>0</v>
      </c>
      <c r="K389" s="75">
        <v>0</v>
      </c>
      <c r="L389" s="75">
        <f t="shared" si="60"/>
        <v>0</v>
      </c>
      <c r="M389" s="75">
        <v>0</v>
      </c>
      <c r="N389" s="75">
        <v>0</v>
      </c>
      <c r="O389" s="75">
        <v>0</v>
      </c>
      <c r="P389" s="75">
        <f t="shared" si="61"/>
        <v>0</v>
      </c>
      <c r="Q389" s="76">
        <v>25.36</v>
      </c>
      <c r="R389" s="76">
        <v>0</v>
      </c>
      <c r="S389" s="76">
        <v>0</v>
      </c>
      <c r="T389" s="76">
        <v>0</v>
      </c>
      <c r="U389" s="76">
        <f t="shared" si="62"/>
        <v>25.36</v>
      </c>
      <c r="V389" s="76">
        <f t="shared" si="63"/>
        <v>222839.13999999998</v>
      </c>
      <c r="W389" s="75">
        <v>0</v>
      </c>
      <c r="X389" s="75">
        <f t="shared" si="64"/>
        <v>222839.13999999998</v>
      </c>
      <c r="Y389" s="76">
        <v>0</v>
      </c>
      <c r="Z389" s="75">
        <f t="shared" si="65"/>
        <v>222839.13999999998</v>
      </c>
    </row>
    <row r="390" spans="1:26" ht="12.75" hidden="1" outlineLevel="1">
      <c r="A390" s="75" t="s">
        <v>3712</v>
      </c>
      <c r="C390" s="76" t="s">
        <v>3713</v>
      </c>
      <c r="D390" s="76" t="s">
        <v>3714</v>
      </c>
      <c r="E390" s="75">
        <v>0</v>
      </c>
      <c r="F390" s="75">
        <v>80735.12</v>
      </c>
      <c r="G390" s="76">
        <f t="shared" si="59"/>
        <v>80735.12</v>
      </c>
      <c r="H390" s="75">
        <v>0</v>
      </c>
      <c r="I390" s="75">
        <v>0</v>
      </c>
      <c r="J390" s="75">
        <v>0</v>
      </c>
      <c r="K390" s="75">
        <v>0</v>
      </c>
      <c r="L390" s="75">
        <f t="shared" si="60"/>
        <v>0</v>
      </c>
      <c r="M390" s="75">
        <v>0</v>
      </c>
      <c r="N390" s="75">
        <v>0</v>
      </c>
      <c r="O390" s="75">
        <v>0</v>
      </c>
      <c r="P390" s="75">
        <f t="shared" si="61"/>
        <v>0</v>
      </c>
      <c r="Q390" s="76">
        <v>0</v>
      </c>
      <c r="R390" s="76">
        <v>0</v>
      </c>
      <c r="S390" s="76">
        <v>0</v>
      </c>
      <c r="T390" s="76">
        <v>0</v>
      </c>
      <c r="U390" s="76">
        <f t="shared" si="62"/>
        <v>0</v>
      </c>
      <c r="V390" s="76">
        <f t="shared" si="63"/>
        <v>80735.12</v>
      </c>
      <c r="W390" s="75">
        <v>0</v>
      </c>
      <c r="X390" s="75">
        <f t="shared" si="64"/>
        <v>80735.12</v>
      </c>
      <c r="Y390" s="76">
        <v>0</v>
      </c>
      <c r="Z390" s="75">
        <f t="shared" si="65"/>
        <v>80735.12</v>
      </c>
    </row>
    <row r="391" spans="1:26" ht="12.75" hidden="1" outlineLevel="1">
      <c r="A391" s="75" t="s">
        <v>3715</v>
      </c>
      <c r="C391" s="76" t="s">
        <v>3716</v>
      </c>
      <c r="D391" s="76" t="s">
        <v>3717</v>
      </c>
      <c r="E391" s="75">
        <v>0</v>
      </c>
      <c r="F391" s="75">
        <v>487675.77</v>
      </c>
      <c r="G391" s="76">
        <f t="shared" si="59"/>
        <v>487675.77</v>
      </c>
      <c r="H391" s="75">
        <v>0</v>
      </c>
      <c r="I391" s="75">
        <v>0</v>
      </c>
      <c r="J391" s="75">
        <v>0</v>
      </c>
      <c r="K391" s="75">
        <v>0</v>
      </c>
      <c r="L391" s="75">
        <f t="shared" si="60"/>
        <v>0</v>
      </c>
      <c r="M391" s="75">
        <v>0</v>
      </c>
      <c r="N391" s="75">
        <v>0</v>
      </c>
      <c r="O391" s="75">
        <v>0</v>
      </c>
      <c r="P391" s="75">
        <f t="shared" si="61"/>
        <v>0</v>
      </c>
      <c r="Q391" s="76">
        <v>0</v>
      </c>
      <c r="R391" s="76">
        <v>0</v>
      </c>
      <c r="S391" s="76">
        <v>0</v>
      </c>
      <c r="T391" s="76">
        <v>0</v>
      </c>
      <c r="U391" s="76">
        <f t="shared" si="62"/>
        <v>0</v>
      </c>
      <c r="V391" s="76">
        <f t="shared" si="63"/>
        <v>487675.77</v>
      </c>
      <c r="W391" s="75">
        <v>0</v>
      </c>
      <c r="X391" s="75">
        <f t="shared" si="64"/>
        <v>487675.77</v>
      </c>
      <c r="Y391" s="76">
        <v>0</v>
      </c>
      <c r="Z391" s="75">
        <f t="shared" si="65"/>
        <v>487675.77</v>
      </c>
    </row>
    <row r="392" spans="1:26" ht="12.75" hidden="1" outlineLevel="1">
      <c r="A392" s="75" t="s">
        <v>3718</v>
      </c>
      <c r="C392" s="76" t="s">
        <v>3719</v>
      </c>
      <c r="D392" s="76" t="s">
        <v>3720</v>
      </c>
      <c r="E392" s="75">
        <v>0</v>
      </c>
      <c r="F392" s="75">
        <v>113313.58</v>
      </c>
      <c r="G392" s="76">
        <f t="shared" si="59"/>
        <v>113313.58</v>
      </c>
      <c r="H392" s="75">
        <v>78493.72</v>
      </c>
      <c r="I392" s="75">
        <v>0</v>
      </c>
      <c r="J392" s="75">
        <v>0</v>
      </c>
      <c r="K392" s="75">
        <v>0</v>
      </c>
      <c r="L392" s="75">
        <f t="shared" si="60"/>
        <v>0</v>
      </c>
      <c r="M392" s="75">
        <v>0</v>
      </c>
      <c r="N392" s="75">
        <v>0</v>
      </c>
      <c r="O392" s="75">
        <v>0</v>
      </c>
      <c r="P392" s="75">
        <f t="shared" si="61"/>
        <v>0</v>
      </c>
      <c r="Q392" s="76">
        <v>0</v>
      </c>
      <c r="R392" s="76">
        <v>0</v>
      </c>
      <c r="S392" s="76">
        <v>0</v>
      </c>
      <c r="T392" s="76">
        <v>0</v>
      </c>
      <c r="U392" s="76">
        <f t="shared" si="62"/>
        <v>0</v>
      </c>
      <c r="V392" s="76">
        <f t="shared" si="63"/>
        <v>191807.3</v>
      </c>
      <c r="W392" s="75">
        <v>0</v>
      </c>
      <c r="X392" s="75">
        <f t="shared" si="64"/>
        <v>191807.3</v>
      </c>
      <c r="Y392" s="76">
        <v>20220</v>
      </c>
      <c r="Z392" s="75">
        <f t="shared" si="65"/>
        <v>212027.3</v>
      </c>
    </row>
    <row r="393" spans="1:26" ht="12.75" hidden="1" outlineLevel="1">
      <c r="A393" s="75" t="s">
        <v>3721</v>
      </c>
      <c r="C393" s="76" t="s">
        <v>3722</v>
      </c>
      <c r="D393" s="76" t="s">
        <v>3723</v>
      </c>
      <c r="E393" s="75">
        <v>0</v>
      </c>
      <c r="F393" s="75">
        <v>10460038.63</v>
      </c>
      <c r="G393" s="76">
        <f t="shared" si="59"/>
        <v>10460038.63</v>
      </c>
      <c r="H393" s="75">
        <v>4286070.69</v>
      </c>
      <c r="I393" s="75">
        <v>0</v>
      </c>
      <c r="J393" s="75">
        <v>0</v>
      </c>
      <c r="K393" s="75">
        <v>0</v>
      </c>
      <c r="L393" s="75">
        <f t="shared" si="60"/>
        <v>0</v>
      </c>
      <c r="M393" s="75">
        <v>0</v>
      </c>
      <c r="N393" s="75">
        <v>0</v>
      </c>
      <c r="O393" s="75">
        <v>0</v>
      </c>
      <c r="P393" s="75">
        <f t="shared" si="61"/>
        <v>0</v>
      </c>
      <c r="Q393" s="76">
        <v>552534.88</v>
      </c>
      <c r="R393" s="76">
        <v>0</v>
      </c>
      <c r="S393" s="76">
        <v>0</v>
      </c>
      <c r="T393" s="76">
        <v>0</v>
      </c>
      <c r="U393" s="76">
        <f t="shared" si="62"/>
        <v>552534.88</v>
      </c>
      <c r="V393" s="76">
        <f t="shared" si="63"/>
        <v>15298644.200000001</v>
      </c>
      <c r="W393" s="75">
        <v>3000</v>
      </c>
      <c r="X393" s="75">
        <f t="shared" si="64"/>
        <v>15301644.200000001</v>
      </c>
      <c r="Y393" s="76">
        <v>792886.11</v>
      </c>
      <c r="Z393" s="75">
        <f t="shared" si="65"/>
        <v>16094530.31</v>
      </c>
    </row>
    <row r="394" spans="1:26" ht="12.75" hidden="1" outlineLevel="1">
      <c r="A394" s="75" t="s">
        <v>3724</v>
      </c>
      <c r="C394" s="76" t="s">
        <v>3725</v>
      </c>
      <c r="D394" s="76" t="s">
        <v>3726</v>
      </c>
      <c r="E394" s="75">
        <v>0</v>
      </c>
      <c r="F394" s="75">
        <v>8819154.31</v>
      </c>
      <c r="G394" s="76">
        <f t="shared" si="59"/>
        <v>8819154.31</v>
      </c>
      <c r="H394" s="75">
        <v>4628700.11</v>
      </c>
      <c r="I394" s="75">
        <v>0</v>
      </c>
      <c r="J394" s="75">
        <v>0</v>
      </c>
      <c r="K394" s="75">
        <v>0</v>
      </c>
      <c r="L394" s="75">
        <f t="shared" si="60"/>
        <v>0</v>
      </c>
      <c r="M394" s="75">
        <v>0</v>
      </c>
      <c r="N394" s="75">
        <v>125</v>
      </c>
      <c r="O394" s="75">
        <v>5678.43</v>
      </c>
      <c r="P394" s="75">
        <f t="shared" si="61"/>
        <v>5803.43</v>
      </c>
      <c r="Q394" s="76">
        <v>902109.87</v>
      </c>
      <c r="R394" s="76">
        <v>73571.15</v>
      </c>
      <c r="S394" s="76">
        <v>0</v>
      </c>
      <c r="T394" s="76">
        <v>0</v>
      </c>
      <c r="U394" s="76">
        <f t="shared" si="62"/>
        <v>975681.02</v>
      </c>
      <c r="V394" s="76">
        <f t="shared" si="63"/>
        <v>14429338.870000001</v>
      </c>
      <c r="W394" s="75">
        <v>432486.04</v>
      </c>
      <c r="X394" s="75">
        <f t="shared" si="64"/>
        <v>14861824.91</v>
      </c>
      <c r="Y394" s="76">
        <v>154226.28</v>
      </c>
      <c r="Z394" s="75">
        <f t="shared" si="65"/>
        <v>15016051.19</v>
      </c>
    </row>
    <row r="395" spans="1:26" ht="12.75" hidden="1" outlineLevel="1">
      <c r="A395" s="75" t="s">
        <v>3727</v>
      </c>
      <c r="C395" s="76" t="s">
        <v>3728</v>
      </c>
      <c r="D395" s="76" t="s">
        <v>3729</v>
      </c>
      <c r="E395" s="75">
        <v>0</v>
      </c>
      <c r="F395" s="75">
        <v>57647.22</v>
      </c>
      <c r="G395" s="76">
        <f t="shared" si="59"/>
        <v>57647.22</v>
      </c>
      <c r="H395" s="75">
        <v>128495.23</v>
      </c>
      <c r="I395" s="75">
        <v>0</v>
      </c>
      <c r="J395" s="75">
        <v>0</v>
      </c>
      <c r="K395" s="75">
        <v>0</v>
      </c>
      <c r="L395" s="75">
        <f t="shared" si="60"/>
        <v>0</v>
      </c>
      <c r="M395" s="75">
        <v>0</v>
      </c>
      <c r="N395" s="75">
        <v>0</v>
      </c>
      <c r="O395" s="75">
        <v>0</v>
      </c>
      <c r="P395" s="75">
        <f t="shared" si="61"/>
        <v>0</v>
      </c>
      <c r="Q395" s="76">
        <v>0</v>
      </c>
      <c r="R395" s="76">
        <v>0</v>
      </c>
      <c r="S395" s="76">
        <v>0</v>
      </c>
      <c r="T395" s="76">
        <v>0</v>
      </c>
      <c r="U395" s="76">
        <f t="shared" si="62"/>
        <v>0</v>
      </c>
      <c r="V395" s="76">
        <f t="shared" si="63"/>
        <v>186142.45</v>
      </c>
      <c r="W395" s="75">
        <v>0</v>
      </c>
      <c r="X395" s="75">
        <f t="shared" si="64"/>
        <v>186142.45</v>
      </c>
      <c r="Y395" s="76">
        <v>0</v>
      </c>
      <c r="Z395" s="75">
        <f t="shared" si="65"/>
        <v>186142.45</v>
      </c>
    </row>
    <row r="396" spans="1:26" ht="12.75" hidden="1" outlineLevel="1">
      <c r="A396" s="75" t="s">
        <v>3730</v>
      </c>
      <c r="C396" s="76" t="s">
        <v>3731</v>
      </c>
      <c r="D396" s="76" t="s">
        <v>3732</v>
      </c>
      <c r="E396" s="75">
        <v>0</v>
      </c>
      <c r="F396" s="75">
        <v>35267.21</v>
      </c>
      <c r="G396" s="76">
        <f t="shared" si="59"/>
        <v>35267.21</v>
      </c>
      <c r="H396" s="75">
        <v>139805.34</v>
      </c>
      <c r="I396" s="75">
        <v>0</v>
      </c>
      <c r="J396" s="75">
        <v>0</v>
      </c>
      <c r="K396" s="75">
        <v>0</v>
      </c>
      <c r="L396" s="75">
        <f t="shared" si="60"/>
        <v>0</v>
      </c>
      <c r="M396" s="75">
        <v>0</v>
      </c>
      <c r="N396" s="75">
        <v>0</v>
      </c>
      <c r="O396" s="75">
        <v>0</v>
      </c>
      <c r="P396" s="75">
        <f t="shared" si="61"/>
        <v>0</v>
      </c>
      <c r="Q396" s="76">
        <v>0</v>
      </c>
      <c r="R396" s="76">
        <v>0</v>
      </c>
      <c r="S396" s="76">
        <v>0</v>
      </c>
      <c r="T396" s="76">
        <v>0</v>
      </c>
      <c r="U396" s="76">
        <f t="shared" si="62"/>
        <v>0</v>
      </c>
      <c r="V396" s="76">
        <f t="shared" si="63"/>
        <v>175072.55</v>
      </c>
      <c r="W396" s="75">
        <v>0</v>
      </c>
      <c r="X396" s="75">
        <f t="shared" si="64"/>
        <v>175072.55</v>
      </c>
      <c r="Y396" s="76">
        <v>0</v>
      </c>
      <c r="Z396" s="75">
        <f t="shared" si="65"/>
        <v>175072.55</v>
      </c>
    </row>
    <row r="397" spans="1:26" ht="12.75" hidden="1" outlineLevel="1">
      <c r="A397" s="75" t="s">
        <v>3733</v>
      </c>
      <c r="C397" s="76" t="s">
        <v>3734</v>
      </c>
      <c r="D397" s="76" t="s">
        <v>3735</v>
      </c>
      <c r="E397" s="75">
        <v>0</v>
      </c>
      <c r="F397" s="75">
        <v>462525.63</v>
      </c>
      <c r="G397" s="76">
        <f t="shared" si="59"/>
        <v>462525.63</v>
      </c>
      <c r="H397" s="75">
        <v>45690.34</v>
      </c>
      <c r="I397" s="75">
        <v>0</v>
      </c>
      <c r="J397" s="75">
        <v>0</v>
      </c>
      <c r="K397" s="75">
        <v>0</v>
      </c>
      <c r="L397" s="75">
        <f t="shared" si="60"/>
        <v>0</v>
      </c>
      <c r="M397" s="75">
        <v>0</v>
      </c>
      <c r="N397" s="75">
        <v>0</v>
      </c>
      <c r="O397" s="75">
        <v>0</v>
      </c>
      <c r="P397" s="75">
        <f t="shared" si="61"/>
        <v>0</v>
      </c>
      <c r="Q397" s="76">
        <v>0</v>
      </c>
      <c r="R397" s="76">
        <v>0</v>
      </c>
      <c r="S397" s="76">
        <v>0</v>
      </c>
      <c r="T397" s="76">
        <v>0</v>
      </c>
      <c r="U397" s="76">
        <f t="shared" si="62"/>
        <v>0</v>
      </c>
      <c r="V397" s="76">
        <f t="shared" si="63"/>
        <v>508215.97</v>
      </c>
      <c r="W397" s="75">
        <v>0</v>
      </c>
      <c r="X397" s="75">
        <f t="shared" si="64"/>
        <v>508215.97</v>
      </c>
      <c r="Y397" s="76">
        <v>0</v>
      </c>
      <c r="Z397" s="75">
        <f t="shared" si="65"/>
        <v>508215.97</v>
      </c>
    </row>
    <row r="398" spans="1:26" ht="12.75" hidden="1" outlineLevel="1">
      <c r="A398" s="75" t="s">
        <v>3736</v>
      </c>
      <c r="C398" s="76" t="s">
        <v>3737</v>
      </c>
      <c r="D398" s="76" t="s">
        <v>3738</v>
      </c>
      <c r="E398" s="75">
        <v>0</v>
      </c>
      <c r="F398" s="75">
        <v>412106.07</v>
      </c>
      <c r="G398" s="76">
        <f t="shared" si="59"/>
        <v>412106.07</v>
      </c>
      <c r="H398" s="75">
        <v>50847.96</v>
      </c>
      <c r="I398" s="75">
        <v>0</v>
      </c>
      <c r="J398" s="75">
        <v>0</v>
      </c>
      <c r="K398" s="75">
        <v>0</v>
      </c>
      <c r="L398" s="75">
        <f t="shared" si="60"/>
        <v>0</v>
      </c>
      <c r="M398" s="75">
        <v>0</v>
      </c>
      <c r="N398" s="75">
        <v>0</v>
      </c>
      <c r="O398" s="75">
        <v>0</v>
      </c>
      <c r="P398" s="75">
        <f t="shared" si="61"/>
        <v>0</v>
      </c>
      <c r="Q398" s="76">
        <v>3280</v>
      </c>
      <c r="R398" s="76">
        <v>0</v>
      </c>
      <c r="S398" s="76">
        <v>0</v>
      </c>
      <c r="T398" s="76">
        <v>0</v>
      </c>
      <c r="U398" s="76">
        <f t="shared" si="62"/>
        <v>3280</v>
      </c>
      <c r="V398" s="76">
        <f t="shared" si="63"/>
        <v>466234.03</v>
      </c>
      <c r="W398" s="75">
        <v>0</v>
      </c>
      <c r="X398" s="75">
        <f t="shared" si="64"/>
        <v>466234.03</v>
      </c>
      <c r="Y398" s="76">
        <v>215.85</v>
      </c>
      <c r="Z398" s="75">
        <f t="shared" si="65"/>
        <v>466449.88</v>
      </c>
    </row>
    <row r="399" spans="1:26" ht="12.75" hidden="1" outlineLevel="1">
      <c r="A399" s="75" t="s">
        <v>3739</v>
      </c>
      <c r="C399" s="76" t="s">
        <v>3740</v>
      </c>
      <c r="D399" s="76" t="s">
        <v>3741</v>
      </c>
      <c r="E399" s="75">
        <v>0</v>
      </c>
      <c r="F399" s="75">
        <v>28924.55</v>
      </c>
      <c r="G399" s="76">
        <f t="shared" si="59"/>
        <v>28924.55</v>
      </c>
      <c r="H399" s="75">
        <v>1271.75</v>
      </c>
      <c r="I399" s="75">
        <v>0</v>
      </c>
      <c r="J399" s="75">
        <v>0</v>
      </c>
      <c r="K399" s="75">
        <v>0</v>
      </c>
      <c r="L399" s="75">
        <f t="shared" si="60"/>
        <v>0</v>
      </c>
      <c r="M399" s="75">
        <v>0</v>
      </c>
      <c r="N399" s="75">
        <v>0</v>
      </c>
      <c r="O399" s="75">
        <v>0</v>
      </c>
      <c r="P399" s="75">
        <f t="shared" si="61"/>
        <v>0</v>
      </c>
      <c r="Q399" s="76">
        <v>0</v>
      </c>
      <c r="R399" s="76">
        <v>0</v>
      </c>
      <c r="S399" s="76">
        <v>0</v>
      </c>
      <c r="T399" s="76">
        <v>0</v>
      </c>
      <c r="U399" s="76">
        <f t="shared" si="62"/>
        <v>0</v>
      </c>
      <c r="V399" s="76">
        <f t="shared" si="63"/>
        <v>30196.3</v>
      </c>
      <c r="W399" s="75">
        <v>0</v>
      </c>
      <c r="X399" s="75">
        <f t="shared" si="64"/>
        <v>30196.3</v>
      </c>
      <c r="Y399" s="76">
        <v>101.15</v>
      </c>
      <c r="Z399" s="75">
        <f t="shared" si="65"/>
        <v>30297.45</v>
      </c>
    </row>
    <row r="400" spans="1:26" ht="12.75" hidden="1" outlineLevel="1">
      <c r="A400" s="75" t="s">
        <v>3742</v>
      </c>
      <c r="C400" s="76" t="s">
        <v>3743</v>
      </c>
      <c r="D400" s="76" t="s">
        <v>3744</v>
      </c>
      <c r="E400" s="75">
        <v>0</v>
      </c>
      <c r="F400" s="75">
        <v>70954.86</v>
      </c>
      <c r="G400" s="76">
        <f t="shared" si="59"/>
        <v>70954.86</v>
      </c>
      <c r="H400" s="75">
        <v>70.95</v>
      </c>
      <c r="I400" s="75">
        <v>0</v>
      </c>
      <c r="J400" s="75">
        <v>0</v>
      </c>
      <c r="K400" s="75">
        <v>0</v>
      </c>
      <c r="L400" s="75">
        <f t="shared" si="60"/>
        <v>0</v>
      </c>
      <c r="M400" s="75">
        <v>0</v>
      </c>
      <c r="N400" s="75">
        <v>0</v>
      </c>
      <c r="O400" s="75">
        <v>0</v>
      </c>
      <c r="P400" s="75">
        <f t="shared" si="61"/>
        <v>0</v>
      </c>
      <c r="Q400" s="76">
        <v>0</v>
      </c>
      <c r="R400" s="76">
        <v>0</v>
      </c>
      <c r="S400" s="76">
        <v>0</v>
      </c>
      <c r="T400" s="76">
        <v>0</v>
      </c>
      <c r="U400" s="76">
        <f t="shared" si="62"/>
        <v>0</v>
      </c>
      <c r="V400" s="76">
        <f t="shared" si="63"/>
        <v>71025.81</v>
      </c>
      <c r="W400" s="75">
        <v>0</v>
      </c>
      <c r="X400" s="75">
        <f t="shared" si="64"/>
        <v>71025.81</v>
      </c>
      <c r="Y400" s="76">
        <v>234.26</v>
      </c>
      <c r="Z400" s="75">
        <f t="shared" si="65"/>
        <v>71260.06999999999</v>
      </c>
    </row>
    <row r="401" spans="1:26" ht="12.75" hidden="1" outlineLevel="1">
      <c r="A401" s="75" t="s">
        <v>3745</v>
      </c>
      <c r="C401" s="76" t="s">
        <v>3746</v>
      </c>
      <c r="D401" s="76" t="s">
        <v>3747</v>
      </c>
      <c r="E401" s="75">
        <v>0</v>
      </c>
      <c r="F401" s="75">
        <v>110411.97</v>
      </c>
      <c r="G401" s="76">
        <f t="shared" si="59"/>
        <v>110411.97</v>
      </c>
      <c r="H401" s="75">
        <v>0</v>
      </c>
      <c r="I401" s="75">
        <v>0</v>
      </c>
      <c r="J401" s="75">
        <v>0</v>
      </c>
      <c r="K401" s="75">
        <v>0</v>
      </c>
      <c r="L401" s="75">
        <f t="shared" si="60"/>
        <v>0</v>
      </c>
      <c r="M401" s="75">
        <v>0</v>
      </c>
      <c r="N401" s="75">
        <v>0</v>
      </c>
      <c r="O401" s="75">
        <v>0</v>
      </c>
      <c r="P401" s="75">
        <f t="shared" si="61"/>
        <v>0</v>
      </c>
      <c r="Q401" s="76">
        <v>0</v>
      </c>
      <c r="R401" s="76">
        <v>0</v>
      </c>
      <c r="S401" s="76">
        <v>0</v>
      </c>
      <c r="T401" s="76">
        <v>0</v>
      </c>
      <c r="U401" s="76">
        <f t="shared" si="62"/>
        <v>0</v>
      </c>
      <c r="V401" s="76">
        <f t="shared" si="63"/>
        <v>110411.97</v>
      </c>
      <c r="W401" s="75">
        <v>0</v>
      </c>
      <c r="X401" s="75">
        <f t="shared" si="64"/>
        <v>110411.97</v>
      </c>
      <c r="Y401" s="76">
        <v>3192</v>
      </c>
      <c r="Z401" s="75">
        <f t="shared" si="65"/>
        <v>113603.97</v>
      </c>
    </row>
    <row r="402" spans="1:26" ht="12.75" hidden="1" outlineLevel="1">
      <c r="A402" s="75" t="s">
        <v>3748</v>
      </c>
      <c r="C402" s="76" t="s">
        <v>3749</v>
      </c>
      <c r="D402" s="76" t="s">
        <v>3750</v>
      </c>
      <c r="E402" s="75">
        <v>0</v>
      </c>
      <c r="F402" s="75">
        <v>1582292.18</v>
      </c>
      <c r="G402" s="76">
        <f t="shared" si="59"/>
        <v>1582292.18</v>
      </c>
      <c r="H402" s="75">
        <v>0</v>
      </c>
      <c r="I402" s="75">
        <v>0</v>
      </c>
      <c r="J402" s="75">
        <v>0</v>
      </c>
      <c r="K402" s="75">
        <v>0</v>
      </c>
      <c r="L402" s="75">
        <f t="shared" si="60"/>
        <v>0</v>
      </c>
      <c r="M402" s="75">
        <v>0</v>
      </c>
      <c r="N402" s="75">
        <v>0</v>
      </c>
      <c r="O402" s="75">
        <v>0</v>
      </c>
      <c r="P402" s="75">
        <f t="shared" si="61"/>
        <v>0</v>
      </c>
      <c r="Q402" s="76">
        <v>0</v>
      </c>
      <c r="R402" s="76">
        <v>0</v>
      </c>
      <c r="S402" s="76">
        <v>0</v>
      </c>
      <c r="T402" s="76">
        <v>0</v>
      </c>
      <c r="U402" s="76">
        <f t="shared" si="62"/>
        <v>0</v>
      </c>
      <c r="V402" s="76">
        <f t="shared" si="63"/>
        <v>1582292.18</v>
      </c>
      <c r="W402" s="75">
        <v>0</v>
      </c>
      <c r="X402" s="75">
        <f t="shared" si="64"/>
        <v>1582292.18</v>
      </c>
      <c r="Y402" s="76">
        <v>31349.5</v>
      </c>
      <c r="Z402" s="75">
        <f t="shared" si="65"/>
        <v>1613641.68</v>
      </c>
    </row>
    <row r="403" spans="1:26" ht="12.75" hidden="1" outlineLevel="1">
      <c r="A403" s="75" t="s">
        <v>3751</v>
      </c>
      <c r="C403" s="76" t="s">
        <v>3752</v>
      </c>
      <c r="D403" s="76" t="s">
        <v>3753</v>
      </c>
      <c r="E403" s="75">
        <v>0</v>
      </c>
      <c r="F403" s="75">
        <v>1037127.75</v>
      </c>
      <c r="G403" s="76">
        <f t="shared" si="59"/>
        <v>1037127.75</v>
      </c>
      <c r="H403" s="75">
        <v>3351.82</v>
      </c>
      <c r="I403" s="75">
        <v>0</v>
      </c>
      <c r="J403" s="75">
        <v>0</v>
      </c>
      <c r="K403" s="75">
        <v>0</v>
      </c>
      <c r="L403" s="75">
        <f t="shared" si="60"/>
        <v>0</v>
      </c>
      <c r="M403" s="75">
        <v>0</v>
      </c>
      <c r="N403" s="75">
        <v>0</v>
      </c>
      <c r="O403" s="75">
        <v>0</v>
      </c>
      <c r="P403" s="75">
        <f t="shared" si="61"/>
        <v>0</v>
      </c>
      <c r="Q403" s="76">
        <v>1497.88</v>
      </c>
      <c r="R403" s="76">
        <v>0</v>
      </c>
      <c r="S403" s="76">
        <v>0</v>
      </c>
      <c r="T403" s="76">
        <v>0</v>
      </c>
      <c r="U403" s="76">
        <f t="shared" si="62"/>
        <v>1497.88</v>
      </c>
      <c r="V403" s="76">
        <f t="shared" si="63"/>
        <v>1041977.45</v>
      </c>
      <c r="W403" s="75">
        <v>0</v>
      </c>
      <c r="X403" s="75">
        <f t="shared" si="64"/>
        <v>1041977.45</v>
      </c>
      <c r="Y403" s="76">
        <v>8275</v>
      </c>
      <c r="Z403" s="75">
        <f t="shared" si="65"/>
        <v>1050252.45</v>
      </c>
    </row>
    <row r="404" spans="1:26" ht="12.75" hidden="1" outlineLevel="1">
      <c r="A404" s="75" t="s">
        <v>3754</v>
      </c>
      <c r="C404" s="76" t="s">
        <v>3755</v>
      </c>
      <c r="D404" s="76" t="s">
        <v>3756</v>
      </c>
      <c r="E404" s="75">
        <v>0</v>
      </c>
      <c r="F404" s="75">
        <v>10053742.63</v>
      </c>
      <c r="G404" s="76">
        <f t="shared" si="59"/>
        <v>10053742.63</v>
      </c>
      <c r="H404" s="75">
        <v>1123790.82</v>
      </c>
      <c r="I404" s="75">
        <v>0</v>
      </c>
      <c r="J404" s="75">
        <v>0</v>
      </c>
      <c r="K404" s="75">
        <v>0</v>
      </c>
      <c r="L404" s="75">
        <f t="shared" si="60"/>
        <v>0</v>
      </c>
      <c r="M404" s="75">
        <v>0</v>
      </c>
      <c r="N404" s="75">
        <v>0</v>
      </c>
      <c r="O404" s="75">
        <v>0</v>
      </c>
      <c r="P404" s="75">
        <f t="shared" si="61"/>
        <v>0</v>
      </c>
      <c r="Q404" s="76">
        <v>689271.86</v>
      </c>
      <c r="R404" s="76">
        <v>73110.41</v>
      </c>
      <c r="S404" s="76">
        <v>0</v>
      </c>
      <c r="T404" s="76">
        <v>0</v>
      </c>
      <c r="U404" s="76">
        <f t="shared" si="62"/>
        <v>762382.27</v>
      </c>
      <c r="V404" s="76">
        <f t="shared" si="63"/>
        <v>11939915.72</v>
      </c>
      <c r="W404" s="75">
        <v>2437</v>
      </c>
      <c r="X404" s="75">
        <f t="shared" si="64"/>
        <v>11942352.72</v>
      </c>
      <c r="Y404" s="76">
        <v>272650.85</v>
      </c>
      <c r="Z404" s="75">
        <f t="shared" si="65"/>
        <v>12215003.57</v>
      </c>
    </row>
    <row r="405" spans="1:26" ht="12.75" hidden="1" outlineLevel="1">
      <c r="A405" s="75" t="s">
        <v>3757</v>
      </c>
      <c r="C405" s="76" t="s">
        <v>3758</v>
      </c>
      <c r="D405" s="76" t="s">
        <v>3759</v>
      </c>
      <c r="E405" s="75">
        <v>0</v>
      </c>
      <c r="F405" s="75">
        <v>728264.66</v>
      </c>
      <c r="G405" s="76">
        <f t="shared" si="59"/>
        <v>728264.66</v>
      </c>
      <c r="H405" s="75">
        <v>77056.18</v>
      </c>
      <c r="I405" s="75">
        <v>0</v>
      </c>
      <c r="J405" s="75">
        <v>0</v>
      </c>
      <c r="K405" s="75">
        <v>0</v>
      </c>
      <c r="L405" s="75">
        <f t="shared" si="60"/>
        <v>0</v>
      </c>
      <c r="M405" s="75">
        <v>0</v>
      </c>
      <c r="N405" s="75">
        <v>0</v>
      </c>
      <c r="O405" s="75">
        <v>0</v>
      </c>
      <c r="P405" s="75">
        <f t="shared" si="61"/>
        <v>0</v>
      </c>
      <c r="Q405" s="76">
        <v>0</v>
      </c>
      <c r="R405" s="76">
        <v>0</v>
      </c>
      <c r="S405" s="76">
        <v>0</v>
      </c>
      <c r="T405" s="76">
        <v>0</v>
      </c>
      <c r="U405" s="76">
        <f t="shared" si="62"/>
        <v>0</v>
      </c>
      <c r="V405" s="76">
        <f t="shared" si="63"/>
        <v>805320.8400000001</v>
      </c>
      <c r="W405" s="75">
        <v>0</v>
      </c>
      <c r="X405" s="75">
        <f t="shared" si="64"/>
        <v>805320.8400000001</v>
      </c>
      <c r="Y405" s="76">
        <v>11068</v>
      </c>
      <c r="Z405" s="75">
        <f t="shared" si="65"/>
        <v>816388.8400000001</v>
      </c>
    </row>
    <row r="406" spans="1:26" ht="12.75" hidden="1" outlineLevel="1">
      <c r="A406" s="75" t="s">
        <v>3760</v>
      </c>
      <c r="C406" s="76" t="s">
        <v>3761</v>
      </c>
      <c r="D406" s="76" t="s">
        <v>3762</v>
      </c>
      <c r="E406" s="75">
        <v>0</v>
      </c>
      <c r="F406" s="75">
        <v>541331.32</v>
      </c>
      <c r="G406" s="76">
        <f t="shared" si="59"/>
        <v>541331.32</v>
      </c>
      <c r="H406" s="75">
        <v>19276.17</v>
      </c>
      <c r="I406" s="75">
        <v>0</v>
      </c>
      <c r="J406" s="75">
        <v>0</v>
      </c>
      <c r="K406" s="75">
        <v>0</v>
      </c>
      <c r="L406" s="75">
        <f t="shared" si="60"/>
        <v>0</v>
      </c>
      <c r="M406" s="75">
        <v>0</v>
      </c>
      <c r="N406" s="75">
        <v>0</v>
      </c>
      <c r="O406" s="75">
        <v>0</v>
      </c>
      <c r="P406" s="75">
        <f t="shared" si="61"/>
        <v>0</v>
      </c>
      <c r="Q406" s="76">
        <v>7070.96</v>
      </c>
      <c r="R406" s="76">
        <v>0</v>
      </c>
      <c r="S406" s="76">
        <v>0</v>
      </c>
      <c r="T406" s="76">
        <v>0</v>
      </c>
      <c r="U406" s="76">
        <f t="shared" si="62"/>
        <v>7070.96</v>
      </c>
      <c r="V406" s="76">
        <f t="shared" si="63"/>
        <v>567678.45</v>
      </c>
      <c r="W406" s="75">
        <v>0</v>
      </c>
      <c r="X406" s="75">
        <f t="shared" si="64"/>
        <v>567678.45</v>
      </c>
      <c r="Y406" s="76">
        <v>526</v>
      </c>
      <c r="Z406" s="75">
        <f t="shared" si="65"/>
        <v>568204.45</v>
      </c>
    </row>
    <row r="407" spans="1:26" ht="12.75" hidden="1" outlineLevel="1">
      <c r="A407" s="75" t="s">
        <v>3763</v>
      </c>
      <c r="C407" s="76" t="s">
        <v>3764</v>
      </c>
      <c r="D407" s="76" t="s">
        <v>3765</v>
      </c>
      <c r="E407" s="75">
        <v>0</v>
      </c>
      <c r="F407" s="75">
        <v>16258.94</v>
      </c>
      <c r="G407" s="76">
        <f t="shared" si="59"/>
        <v>16258.94</v>
      </c>
      <c r="H407" s="75">
        <v>6360</v>
      </c>
      <c r="I407" s="75">
        <v>0</v>
      </c>
      <c r="J407" s="75">
        <v>0</v>
      </c>
      <c r="K407" s="75">
        <v>0</v>
      </c>
      <c r="L407" s="75">
        <f t="shared" si="60"/>
        <v>0</v>
      </c>
      <c r="M407" s="75">
        <v>0</v>
      </c>
      <c r="N407" s="75">
        <v>0</v>
      </c>
      <c r="O407" s="75">
        <v>0</v>
      </c>
      <c r="P407" s="75">
        <f t="shared" si="61"/>
        <v>0</v>
      </c>
      <c r="Q407" s="76">
        <v>0</v>
      </c>
      <c r="R407" s="76">
        <v>0</v>
      </c>
      <c r="S407" s="76">
        <v>0</v>
      </c>
      <c r="T407" s="76">
        <v>0</v>
      </c>
      <c r="U407" s="76">
        <f t="shared" si="62"/>
        <v>0</v>
      </c>
      <c r="V407" s="76">
        <f t="shared" si="63"/>
        <v>22618.940000000002</v>
      </c>
      <c r="W407" s="75">
        <v>0</v>
      </c>
      <c r="X407" s="75">
        <f t="shared" si="64"/>
        <v>22618.940000000002</v>
      </c>
      <c r="Y407" s="76">
        <v>0</v>
      </c>
      <c r="Z407" s="75">
        <f t="shared" si="65"/>
        <v>22618.940000000002</v>
      </c>
    </row>
    <row r="408" spans="1:26" ht="12.75" hidden="1" outlineLevel="1">
      <c r="A408" s="75" t="s">
        <v>3766</v>
      </c>
      <c r="C408" s="76" t="s">
        <v>3767</v>
      </c>
      <c r="D408" s="76" t="s">
        <v>3768</v>
      </c>
      <c r="E408" s="75">
        <v>0</v>
      </c>
      <c r="F408" s="75">
        <v>819871.5</v>
      </c>
      <c r="G408" s="76">
        <f t="shared" si="59"/>
        <v>819871.5</v>
      </c>
      <c r="H408" s="75">
        <v>611497.96</v>
      </c>
      <c r="I408" s="75">
        <v>0</v>
      </c>
      <c r="J408" s="75">
        <v>0</v>
      </c>
      <c r="K408" s="75">
        <v>0</v>
      </c>
      <c r="L408" s="75">
        <f t="shared" si="60"/>
        <v>0</v>
      </c>
      <c r="M408" s="75">
        <v>0</v>
      </c>
      <c r="N408" s="75">
        <v>0</v>
      </c>
      <c r="O408" s="75">
        <v>0</v>
      </c>
      <c r="P408" s="75">
        <f t="shared" si="61"/>
        <v>0</v>
      </c>
      <c r="Q408" s="76">
        <v>0</v>
      </c>
      <c r="R408" s="76">
        <v>0</v>
      </c>
      <c r="S408" s="76">
        <v>0</v>
      </c>
      <c r="T408" s="76">
        <v>0</v>
      </c>
      <c r="U408" s="76">
        <f t="shared" si="62"/>
        <v>0</v>
      </c>
      <c r="V408" s="76">
        <f t="shared" si="63"/>
        <v>1431369.46</v>
      </c>
      <c r="W408" s="75">
        <v>0</v>
      </c>
      <c r="X408" s="75">
        <f t="shared" si="64"/>
        <v>1431369.46</v>
      </c>
      <c r="Y408" s="76">
        <v>1700</v>
      </c>
      <c r="Z408" s="75">
        <f t="shared" si="65"/>
        <v>1433069.46</v>
      </c>
    </row>
    <row r="409" spans="1:26" ht="12.75" hidden="1" outlineLevel="1">
      <c r="A409" s="75" t="s">
        <v>3769</v>
      </c>
      <c r="C409" s="76" t="s">
        <v>3770</v>
      </c>
      <c r="D409" s="76" t="s">
        <v>3771</v>
      </c>
      <c r="E409" s="75">
        <v>0</v>
      </c>
      <c r="F409" s="75">
        <v>369390.84</v>
      </c>
      <c r="G409" s="76">
        <f t="shared" si="59"/>
        <v>369390.84</v>
      </c>
      <c r="H409" s="75">
        <v>22450.33</v>
      </c>
      <c r="I409" s="75">
        <v>0</v>
      </c>
      <c r="J409" s="75">
        <v>0</v>
      </c>
      <c r="K409" s="75">
        <v>0</v>
      </c>
      <c r="L409" s="75">
        <f t="shared" si="60"/>
        <v>0</v>
      </c>
      <c r="M409" s="75">
        <v>0</v>
      </c>
      <c r="N409" s="75">
        <v>0</v>
      </c>
      <c r="O409" s="75">
        <v>0</v>
      </c>
      <c r="P409" s="75">
        <f t="shared" si="61"/>
        <v>0</v>
      </c>
      <c r="Q409" s="76">
        <v>0</v>
      </c>
      <c r="R409" s="76">
        <v>0</v>
      </c>
      <c r="S409" s="76">
        <v>0</v>
      </c>
      <c r="T409" s="76">
        <v>0</v>
      </c>
      <c r="U409" s="76">
        <f t="shared" si="62"/>
        <v>0</v>
      </c>
      <c r="V409" s="76">
        <f t="shared" si="63"/>
        <v>391841.17000000004</v>
      </c>
      <c r="W409" s="75">
        <v>0</v>
      </c>
      <c r="X409" s="75">
        <f t="shared" si="64"/>
        <v>391841.17000000004</v>
      </c>
      <c r="Y409" s="76">
        <v>5002.4</v>
      </c>
      <c r="Z409" s="75">
        <f t="shared" si="65"/>
        <v>396843.57000000007</v>
      </c>
    </row>
    <row r="410" spans="1:26" ht="12.75" hidden="1" outlineLevel="1">
      <c r="A410" s="75" t="s">
        <v>3772</v>
      </c>
      <c r="C410" s="76" t="s">
        <v>3773</v>
      </c>
      <c r="D410" s="76" t="s">
        <v>3774</v>
      </c>
      <c r="E410" s="75">
        <v>0</v>
      </c>
      <c r="F410" s="75">
        <v>1097617.97</v>
      </c>
      <c r="G410" s="76">
        <f t="shared" si="59"/>
        <v>1097617.97</v>
      </c>
      <c r="H410" s="75">
        <v>1152.73</v>
      </c>
      <c r="I410" s="75">
        <v>0</v>
      </c>
      <c r="J410" s="75">
        <v>0</v>
      </c>
      <c r="K410" s="75">
        <v>0</v>
      </c>
      <c r="L410" s="75">
        <f t="shared" si="60"/>
        <v>0</v>
      </c>
      <c r="M410" s="75">
        <v>0</v>
      </c>
      <c r="N410" s="75">
        <v>0</v>
      </c>
      <c r="O410" s="75">
        <v>0</v>
      </c>
      <c r="P410" s="75">
        <f t="shared" si="61"/>
        <v>0</v>
      </c>
      <c r="Q410" s="76">
        <v>0</v>
      </c>
      <c r="R410" s="76">
        <v>0</v>
      </c>
      <c r="S410" s="76">
        <v>0</v>
      </c>
      <c r="T410" s="76">
        <v>0</v>
      </c>
      <c r="U410" s="76">
        <f t="shared" si="62"/>
        <v>0</v>
      </c>
      <c r="V410" s="76">
        <f t="shared" si="63"/>
        <v>1098770.7</v>
      </c>
      <c r="W410" s="75">
        <v>0</v>
      </c>
      <c r="X410" s="75">
        <f t="shared" si="64"/>
        <v>1098770.7</v>
      </c>
      <c r="Y410" s="76">
        <v>0</v>
      </c>
      <c r="Z410" s="75">
        <f t="shared" si="65"/>
        <v>1098770.7</v>
      </c>
    </row>
    <row r="411" spans="1:26" ht="12.75" hidden="1" outlineLevel="1">
      <c r="A411" s="75" t="s">
        <v>3775</v>
      </c>
      <c r="C411" s="76" t="s">
        <v>3776</v>
      </c>
      <c r="D411" s="76" t="s">
        <v>3777</v>
      </c>
      <c r="E411" s="75">
        <v>0</v>
      </c>
      <c r="F411" s="75">
        <v>299561.01</v>
      </c>
      <c r="G411" s="76">
        <f t="shared" si="59"/>
        <v>299561.01</v>
      </c>
      <c r="H411" s="75">
        <v>3516</v>
      </c>
      <c r="I411" s="75">
        <v>0</v>
      </c>
      <c r="J411" s="75">
        <v>0</v>
      </c>
      <c r="K411" s="75">
        <v>0</v>
      </c>
      <c r="L411" s="75">
        <f t="shared" si="60"/>
        <v>0</v>
      </c>
      <c r="M411" s="75">
        <v>0</v>
      </c>
      <c r="N411" s="75">
        <v>0</v>
      </c>
      <c r="O411" s="75">
        <v>0</v>
      </c>
      <c r="P411" s="75">
        <f t="shared" si="61"/>
        <v>0</v>
      </c>
      <c r="Q411" s="76">
        <v>0</v>
      </c>
      <c r="R411" s="76">
        <v>0</v>
      </c>
      <c r="S411" s="76">
        <v>0</v>
      </c>
      <c r="T411" s="76">
        <v>0</v>
      </c>
      <c r="U411" s="76">
        <f t="shared" si="62"/>
        <v>0</v>
      </c>
      <c r="V411" s="76">
        <f t="shared" si="63"/>
        <v>303077.01</v>
      </c>
      <c r="W411" s="75">
        <v>0</v>
      </c>
      <c r="X411" s="75">
        <f t="shared" si="64"/>
        <v>303077.01</v>
      </c>
      <c r="Y411" s="76">
        <v>0</v>
      </c>
      <c r="Z411" s="75">
        <f t="shared" si="65"/>
        <v>303077.01</v>
      </c>
    </row>
    <row r="412" spans="1:26" ht="12.75" hidden="1" outlineLevel="1">
      <c r="A412" s="75" t="s">
        <v>3778</v>
      </c>
      <c r="C412" s="76" t="s">
        <v>3779</v>
      </c>
      <c r="D412" s="76" t="s">
        <v>3780</v>
      </c>
      <c r="E412" s="75">
        <v>0</v>
      </c>
      <c r="F412" s="75">
        <v>148055.33</v>
      </c>
      <c r="G412" s="76">
        <f t="shared" si="59"/>
        <v>148055.33</v>
      </c>
      <c r="H412" s="75">
        <v>0</v>
      </c>
      <c r="I412" s="75">
        <v>0</v>
      </c>
      <c r="J412" s="75">
        <v>0</v>
      </c>
      <c r="K412" s="75">
        <v>0</v>
      </c>
      <c r="L412" s="75">
        <f t="shared" si="60"/>
        <v>0</v>
      </c>
      <c r="M412" s="75">
        <v>0</v>
      </c>
      <c r="N412" s="75">
        <v>0</v>
      </c>
      <c r="O412" s="75">
        <v>0</v>
      </c>
      <c r="P412" s="75">
        <f t="shared" si="61"/>
        <v>0</v>
      </c>
      <c r="Q412" s="76">
        <v>0</v>
      </c>
      <c r="R412" s="76">
        <v>0</v>
      </c>
      <c r="S412" s="76">
        <v>0</v>
      </c>
      <c r="T412" s="76">
        <v>0</v>
      </c>
      <c r="U412" s="76">
        <f t="shared" si="62"/>
        <v>0</v>
      </c>
      <c r="V412" s="76">
        <f t="shared" si="63"/>
        <v>148055.33</v>
      </c>
      <c r="W412" s="75">
        <v>0</v>
      </c>
      <c r="X412" s="75">
        <f t="shared" si="64"/>
        <v>148055.33</v>
      </c>
      <c r="Y412" s="76">
        <v>0</v>
      </c>
      <c r="Z412" s="75">
        <f t="shared" si="65"/>
        <v>148055.33</v>
      </c>
    </row>
    <row r="413" spans="1:26" ht="12.75" hidden="1" outlineLevel="1">
      <c r="A413" s="75" t="s">
        <v>3781</v>
      </c>
      <c r="C413" s="76" t="s">
        <v>3782</v>
      </c>
      <c r="D413" s="76" t="s">
        <v>3783</v>
      </c>
      <c r="E413" s="75">
        <v>0</v>
      </c>
      <c r="F413" s="75">
        <v>7438990.37</v>
      </c>
      <c r="G413" s="76">
        <f t="shared" si="59"/>
        <v>7438990.37</v>
      </c>
      <c r="H413" s="75">
        <v>2527106.45</v>
      </c>
      <c r="I413" s="75">
        <v>0</v>
      </c>
      <c r="J413" s="75">
        <v>0</v>
      </c>
      <c r="K413" s="75">
        <v>0</v>
      </c>
      <c r="L413" s="75">
        <f t="shared" si="60"/>
        <v>0</v>
      </c>
      <c r="M413" s="75">
        <v>0</v>
      </c>
      <c r="N413" s="75">
        <v>0</v>
      </c>
      <c r="O413" s="75">
        <v>0</v>
      </c>
      <c r="P413" s="75">
        <f t="shared" si="61"/>
        <v>0</v>
      </c>
      <c r="Q413" s="76">
        <v>0</v>
      </c>
      <c r="R413" s="76">
        <v>0</v>
      </c>
      <c r="S413" s="76">
        <v>0</v>
      </c>
      <c r="T413" s="76">
        <v>0</v>
      </c>
      <c r="U413" s="76">
        <f t="shared" si="62"/>
        <v>0</v>
      </c>
      <c r="V413" s="76">
        <f t="shared" si="63"/>
        <v>9966096.82</v>
      </c>
      <c r="W413" s="75">
        <v>0</v>
      </c>
      <c r="X413" s="75">
        <f t="shared" si="64"/>
        <v>9966096.82</v>
      </c>
      <c r="Y413" s="76">
        <v>0</v>
      </c>
      <c r="Z413" s="75">
        <f t="shared" si="65"/>
        <v>9966096.82</v>
      </c>
    </row>
    <row r="414" spans="1:26" ht="12.75" hidden="1" outlineLevel="1">
      <c r="A414" s="75" t="s">
        <v>3784</v>
      </c>
      <c r="C414" s="76" t="s">
        <v>3785</v>
      </c>
      <c r="D414" s="76" t="s">
        <v>3786</v>
      </c>
      <c r="E414" s="75">
        <v>0</v>
      </c>
      <c r="F414" s="75">
        <v>14828.44</v>
      </c>
      <c r="G414" s="76">
        <f t="shared" si="59"/>
        <v>14828.44</v>
      </c>
      <c r="H414" s="75">
        <v>0</v>
      </c>
      <c r="I414" s="75">
        <v>0</v>
      </c>
      <c r="J414" s="75">
        <v>0</v>
      </c>
      <c r="K414" s="75">
        <v>0</v>
      </c>
      <c r="L414" s="75">
        <f t="shared" si="60"/>
        <v>0</v>
      </c>
      <c r="M414" s="75">
        <v>0</v>
      </c>
      <c r="N414" s="75">
        <v>0</v>
      </c>
      <c r="O414" s="75">
        <v>0</v>
      </c>
      <c r="P414" s="75">
        <f t="shared" si="61"/>
        <v>0</v>
      </c>
      <c r="Q414" s="76">
        <v>0</v>
      </c>
      <c r="R414" s="76">
        <v>0</v>
      </c>
      <c r="S414" s="76">
        <v>0</v>
      </c>
      <c r="T414" s="76">
        <v>0</v>
      </c>
      <c r="U414" s="76">
        <f t="shared" si="62"/>
        <v>0</v>
      </c>
      <c r="V414" s="76">
        <f t="shared" si="63"/>
        <v>14828.44</v>
      </c>
      <c r="W414" s="75">
        <v>0</v>
      </c>
      <c r="X414" s="75">
        <f t="shared" si="64"/>
        <v>14828.44</v>
      </c>
      <c r="Y414" s="76">
        <v>0</v>
      </c>
      <c r="Z414" s="75">
        <f t="shared" si="65"/>
        <v>14828.44</v>
      </c>
    </row>
    <row r="415" spans="1:26" ht="12.75" hidden="1" outlineLevel="1">
      <c r="A415" s="75" t="s">
        <v>3787</v>
      </c>
      <c r="C415" s="76" t="s">
        <v>3788</v>
      </c>
      <c r="D415" s="76" t="s">
        <v>3789</v>
      </c>
      <c r="E415" s="75">
        <v>0</v>
      </c>
      <c r="F415" s="75">
        <v>195360</v>
      </c>
      <c r="G415" s="76">
        <f t="shared" si="59"/>
        <v>195360</v>
      </c>
      <c r="H415" s="75">
        <v>0</v>
      </c>
      <c r="I415" s="75">
        <v>0</v>
      </c>
      <c r="J415" s="75">
        <v>0</v>
      </c>
      <c r="K415" s="75">
        <v>0</v>
      </c>
      <c r="L415" s="75">
        <f t="shared" si="60"/>
        <v>0</v>
      </c>
      <c r="M415" s="75">
        <v>0</v>
      </c>
      <c r="N415" s="75">
        <v>0</v>
      </c>
      <c r="O415" s="75">
        <v>0</v>
      </c>
      <c r="P415" s="75">
        <f t="shared" si="61"/>
        <v>0</v>
      </c>
      <c r="Q415" s="76">
        <v>0</v>
      </c>
      <c r="R415" s="76">
        <v>0</v>
      </c>
      <c r="S415" s="76">
        <v>0</v>
      </c>
      <c r="T415" s="76">
        <v>0</v>
      </c>
      <c r="U415" s="76">
        <f t="shared" si="62"/>
        <v>0</v>
      </c>
      <c r="V415" s="76">
        <f t="shared" si="63"/>
        <v>195360</v>
      </c>
      <c r="W415" s="75">
        <v>0</v>
      </c>
      <c r="X415" s="75">
        <f t="shared" si="64"/>
        <v>195360</v>
      </c>
      <c r="Y415" s="76">
        <v>0</v>
      </c>
      <c r="Z415" s="75">
        <f t="shared" si="65"/>
        <v>195360</v>
      </c>
    </row>
    <row r="416" spans="1:26" ht="12.75" hidden="1" outlineLevel="1">
      <c r="A416" s="75" t="s">
        <v>3790</v>
      </c>
      <c r="C416" s="76" t="s">
        <v>3791</v>
      </c>
      <c r="D416" s="76" t="s">
        <v>3792</v>
      </c>
      <c r="E416" s="75">
        <v>0</v>
      </c>
      <c r="F416" s="75">
        <v>671</v>
      </c>
      <c r="G416" s="76">
        <f t="shared" si="59"/>
        <v>671</v>
      </c>
      <c r="H416" s="75">
        <v>0</v>
      </c>
      <c r="I416" s="75">
        <v>0</v>
      </c>
      <c r="J416" s="75">
        <v>0</v>
      </c>
      <c r="K416" s="75">
        <v>0</v>
      </c>
      <c r="L416" s="75">
        <f t="shared" si="60"/>
        <v>0</v>
      </c>
      <c r="M416" s="75">
        <v>0</v>
      </c>
      <c r="N416" s="75">
        <v>0</v>
      </c>
      <c r="O416" s="75">
        <v>0</v>
      </c>
      <c r="P416" s="75">
        <f t="shared" si="61"/>
        <v>0</v>
      </c>
      <c r="Q416" s="76">
        <v>0</v>
      </c>
      <c r="R416" s="76">
        <v>0</v>
      </c>
      <c r="S416" s="76">
        <v>0</v>
      </c>
      <c r="T416" s="76">
        <v>0</v>
      </c>
      <c r="U416" s="76">
        <f t="shared" si="62"/>
        <v>0</v>
      </c>
      <c r="V416" s="76">
        <f t="shared" si="63"/>
        <v>671</v>
      </c>
      <c r="W416" s="75">
        <v>0</v>
      </c>
      <c r="X416" s="75">
        <f t="shared" si="64"/>
        <v>671</v>
      </c>
      <c r="Y416" s="76">
        <v>0</v>
      </c>
      <c r="Z416" s="75">
        <f t="shared" si="65"/>
        <v>671</v>
      </c>
    </row>
    <row r="417" spans="1:26" ht="12.75" hidden="1" outlineLevel="1">
      <c r="A417" s="75" t="s">
        <v>3793</v>
      </c>
      <c r="C417" s="76" t="s">
        <v>3794</v>
      </c>
      <c r="D417" s="76" t="s">
        <v>3795</v>
      </c>
      <c r="E417" s="75">
        <v>0</v>
      </c>
      <c r="F417" s="75">
        <v>923541.91</v>
      </c>
      <c r="G417" s="76">
        <f t="shared" si="59"/>
        <v>923541.91</v>
      </c>
      <c r="H417" s="75">
        <v>0</v>
      </c>
      <c r="I417" s="75">
        <v>0</v>
      </c>
      <c r="J417" s="75">
        <v>0</v>
      </c>
      <c r="K417" s="75">
        <v>0</v>
      </c>
      <c r="L417" s="75">
        <f t="shared" si="60"/>
        <v>0</v>
      </c>
      <c r="M417" s="75">
        <v>0</v>
      </c>
      <c r="N417" s="75">
        <v>0</v>
      </c>
      <c r="O417" s="75">
        <v>0</v>
      </c>
      <c r="P417" s="75">
        <f t="shared" si="61"/>
        <v>0</v>
      </c>
      <c r="Q417" s="76">
        <v>0</v>
      </c>
      <c r="R417" s="76">
        <v>0</v>
      </c>
      <c r="S417" s="76">
        <v>0</v>
      </c>
      <c r="T417" s="76">
        <v>0</v>
      </c>
      <c r="U417" s="76">
        <f t="shared" si="62"/>
        <v>0</v>
      </c>
      <c r="V417" s="76">
        <f t="shared" si="63"/>
        <v>923541.91</v>
      </c>
      <c r="W417" s="75">
        <v>0</v>
      </c>
      <c r="X417" s="75">
        <f t="shared" si="64"/>
        <v>923541.91</v>
      </c>
      <c r="Y417" s="76">
        <v>0</v>
      </c>
      <c r="Z417" s="75">
        <f t="shared" si="65"/>
        <v>923541.91</v>
      </c>
    </row>
    <row r="418" spans="1:26" ht="12.75" hidden="1" outlineLevel="1">
      <c r="A418" s="75" t="s">
        <v>3796</v>
      </c>
      <c r="C418" s="76" t="s">
        <v>3797</v>
      </c>
      <c r="D418" s="76" t="s">
        <v>3798</v>
      </c>
      <c r="E418" s="75">
        <v>0</v>
      </c>
      <c r="F418" s="75">
        <v>170609.16</v>
      </c>
      <c r="G418" s="76">
        <f t="shared" si="59"/>
        <v>170609.16</v>
      </c>
      <c r="H418" s="75">
        <v>6084.19</v>
      </c>
      <c r="I418" s="75">
        <v>0</v>
      </c>
      <c r="J418" s="75">
        <v>0</v>
      </c>
      <c r="K418" s="75">
        <v>0</v>
      </c>
      <c r="L418" s="75">
        <f t="shared" si="60"/>
        <v>0</v>
      </c>
      <c r="M418" s="75">
        <v>0</v>
      </c>
      <c r="N418" s="75">
        <v>0</v>
      </c>
      <c r="O418" s="75">
        <v>0</v>
      </c>
      <c r="P418" s="75">
        <f t="shared" si="61"/>
        <v>0</v>
      </c>
      <c r="Q418" s="76">
        <v>0</v>
      </c>
      <c r="R418" s="76">
        <v>0</v>
      </c>
      <c r="S418" s="76">
        <v>0</v>
      </c>
      <c r="T418" s="76">
        <v>0</v>
      </c>
      <c r="U418" s="76">
        <f t="shared" si="62"/>
        <v>0</v>
      </c>
      <c r="V418" s="76">
        <f t="shared" si="63"/>
        <v>176693.35</v>
      </c>
      <c r="W418" s="75">
        <v>0</v>
      </c>
      <c r="X418" s="75">
        <f t="shared" si="64"/>
        <v>176693.35</v>
      </c>
      <c r="Y418" s="76">
        <v>0</v>
      </c>
      <c r="Z418" s="75">
        <f t="shared" si="65"/>
        <v>176693.35</v>
      </c>
    </row>
    <row r="419" spans="1:26" ht="12.75" hidden="1" outlineLevel="1">
      <c r="A419" s="75" t="s">
        <v>3799</v>
      </c>
      <c r="C419" s="76" t="s">
        <v>3800</v>
      </c>
      <c r="D419" s="76" t="s">
        <v>3801</v>
      </c>
      <c r="E419" s="75">
        <v>0</v>
      </c>
      <c r="F419" s="75">
        <v>5409</v>
      </c>
      <c r="G419" s="76">
        <f t="shared" si="59"/>
        <v>5409</v>
      </c>
      <c r="H419" s="75">
        <v>5654.18</v>
      </c>
      <c r="I419" s="75">
        <v>0</v>
      </c>
      <c r="J419" s="75">
        <v>0</v>
      </c>
      <c r="K419" s="75">
        <v>0</v>
      </c>
      <c r="L419" s="75">
        <f t="shared" si="60"/>
        <v>0</v>
      </c>
      <c r="M419" s="75">
        <v>0</v>
      </c>
      <c r="N419" s="75">
        <v>0</v>
      </c>
      <c r="O419" s="75">
        <v>0</v>
      </c>
      <c r="P419" s="75">
        <f t="shared" si="61"/>
        <v>0</v>
      </c>
      <c r="Q419" s="76">
        <v>0</v>
      </c>
      <c r="R419" s="76">
        <v>0</v>
      </c>
      <c r="S419" s="76">
        <v>0</v>
      </c>
      <c r="T419" s="76">
        <v>0</v>
      </c>
      <c r="U419" s="76">
        <f t="shared" si="62"/>
        <v>0</v>
      </c>
      <c r="V419" s="76">
        <f t="shared" si="63"/>
        <v>11063.18</v>
      </c>
      <c r="W419" s="75">
        <v>0</v>
      </c>
      <c r="X419" s="75">
        <f t="shared" si="64"/>
        <v>11063.18</v>
      </c>
      <c r="Y419" s="76">
        <v>0</v>
      </c>
      <c r="Z419" s="75">
        <f t="shared" si="65"/>
        <v>11063.18</v>
      </c>
    </row>
    <row r="420" spans="1:26" ht="12.75" hidden="1" outlineLevel="1">
      <c r="A420" s="75" t="s">
        <v>3802</v>
      </c>
      <c r="C420" s="76" t="s">
        <v>3803</v>
      </c>
      <c r="D420" s="76" t="s">
        <v>3804</v>
      </c>
      <c r="E420" s="75">
        <v>0</v>
      </c>
      <c r="F420" s="75">
        <v>143423.55</v>
      </c>
      <c r="G420" s="76">
        <f t="shared" si="59"/>
        <v>143423.55</v>
      </c>
      <c r="H420" s="75">
        <v>60792.44</v>
      </c>
      <c r="I420" s="75">
        <v>0</v>
      </c>
      <c r="J420" s="75">
        <v>0</v>
      </c>
      <c r="K420" s="75">
        <v>0</v>
      </c>
      <c r="L420" s="75">
        <f t="shared" si="60"/>
        <v>0</v>
      </c>
      <c r="M420" s="75">
        <v>0</v>
      </c>
      <c r="N420" s="75">
        <v>0</v>
      </c>
      <c r="O420" s="75">
        <v>0</v>
      </c>
      <c r="P420" s="75">
        <f t="shared" si="61"/>
        <v>0</v>
      </c>
      <c r="Q420" s="76">
        <v>0</v>
      </c>
      <c r="R420" s="76">
        <v>0</v>
      </c>
      <c r="S420" s="76">
        <v>0</v>
      </c>
      <c r="T420" s="76">
        <v>0</v>
      </c>
      <c r="U420" s="76">
        <f t="shared" si="62"/>
        <v>0</v>
      </c>
      <c r="V420" s="76">
        <f t="shared" si="63"/>
        <v>204215.99</v>
      </c>
      <c r="W420" s="75">
        <v>0</v>
      </c>
      <c r="X420" s="75">
        <f t="shared" si="64"/>
        <v>204215.99</v>
      </c>
      <c r="Y420" s="76">
        <v>0</v>
      </c>
      <c r="Z420" s="75">
        <f t="shared" si="65"/>
        <v>204215.99</v>
      </c>
    </row>
    <row r="421" spans="1:26" ht="12.75" hidden="1" outlineLevel="1">
      <c r="A421" s="75" t="s">
        <v>3805</v>
      </c>
      <c r="C421" s="76" t="s">
        <v>3806</v>
      </c>
      <c r="D421" s="76" t="s">
        <v>3807</v>
      </c>
      <c r="E421" s="75">
        <v>0</v>
      </c>
      <c r="F421" s="75">
        <v>1375591.06</v>
      </c>
      <c r="G421" s="76">
        <f t="shared" si="59"/>
        <v>1375591.06</v>
      </c>
      <c r="H421" s="75">
        <v>4115.28</v>
      </c>
      <c r="I421" s="75">
        <v>0</v>
      </c>
      <c r="J421" s="75">
        <v>0</v>
      </c>
      <c r="K421" s="75">
        <v>0</v>
      </c>
      <c r="L421" s="75">
        <f t="shared" si="60"/>
        <v>0</v>
      </c>
      <c r="M421" s="75">
        <v>0</v>
      </c>
      <c r="N421" s="75">
        <v>0</v>
      </c>
      <c r="O421" s="75">
        <v>0</v>
      </c>
      <c r="P421" s="75">
        <f t="shared" si="61"/>
        <v>0</v>
      </c>
      <c r="Q421" s="76">
        <v>0</v>
      </c>
      <c r="R421" s="76">
        <v>0</v>
      </c>
      <c r="S421" s="76">
        <v>0</v>
      </c>
      <c r="T421" s="76">
        <v>0</v>
      </c>
      <c r="U421" s="76">
        <f t="shared" si="62"/>
        <v>0</v>
      </c>
      <c r="V421" s="76">
        <f t="shared" si="63"/>
        <v>1379706.34</v>
      </c>
      <c r="W421" s="75">
        <v>0</v>
      </c>
      <c r="X421" s="75">
        <f t="shared" si="64"/>
        <v>1379706.34</v>
      </c>
      <c r="Y421" s="76">
        <v>0</v>
      </c>
      <c r="Z421" s="75">
        <f t="shared" si="65"/>
        <v>1379706.34</v>
      </c>
    </row>
    <row r="422" spans="1:26" ht="12.75" hidden="1" outlineLevel="1">
      <c r="A422" s="75" t="s">
        <v>3808</v>
      </c>
      <c r="C422" s="76" t="s">
        <v>3809</v>
      </c>
      <c r="D422" s="76" t="s">
        <v>3810</v>
      </c>
      <c r="E422" s="75">
        <v>0</v>
      </c>
      <c r="F422" s="75">
        <v>19273186.89</v>
      </c>
      <c r="G422" s="76">
        <f t="shared" si="59"/>
        <v>19273186.89</v>
      </c>
      <c r="H422" s="75">
        <v>0</v>
      </c>
      <c r="I422" s="75">
        <v>0</v>
      </c>
      <c r="J422" s="75">
        <v>0</v>
      </c>
      <c r="K422" s="75">
        <v>0</v>
      </c>
      <c r="L422" s="75">
        <f t="shared" si="60"/>
        <v>0</v>
      </c>
      <c r="M422" s="75">
        <v>0</v>
      </c>
      <c r="N422" s="75">
        <v>0</v>
      </c>
      <c r="O422" s="75">
        <v>0</v>
      </c>
      <c r="P422" s="75">
        <f t="shared" si="61"/>
        <v>0</v>
      </c>
      <c r="Q422" s="76">
        <v>0</v>
      </c>
      <c r="R422" s="76">
        <v>0</v>
      </c>
      <c r="S422" s="76">
        <v>0</v>
      </c>
      <c r="T422" s="76">
        <v>0</v>
      </c>
      <c r="U422" s="76">
        <f t="shared" si="62"/>
        <v>0</v>
      </c>
      <c r="V422" s="76">
        <f t="shared" si="63"/>
        <v>19273186.89</v>
      </c>
      <c r="W422" s="75">
        <v>0</v>
      </c>
      <c r="X422" s="75">
        <f t="shared" si="64"/>
        <v>19273186.89</v>
      </c>
      <c r="Y422" s="76">
        <v>0</v>
      </c>
      <c r="Z422" s="75">
        <f t="shared" si="65"/>
        <v>19273186.89</v>
      </c>
    </row>
    <row r="423" spans="1:26" ht="12.75" hidden="1" outlineLevel="1">
      <c r="A423" s="75" t="s">
        <v>3811</v>
      </c>
      <c r="C423" s="76" t="s">
        <v>3812</v>
      </c>
      <c r="D423" s="76" t="s">
        <v>3813</v>
      </c>
      <c r="E423" s="75">
        <v>0</v>
      </c>
      <c r="F423" s="75">
        <v>1354543</v>
      </c>
      <c r="G423" s="76">
        <f t="shared" si="59"/>
        <v>1354543</v>
      </c>
      <c r="H423" s="75">
        <v>0</v>
      </c>
      <c r="I423" s="75">
        <v>0</v>
      </c>
      <c r="J423" s="75">
        <v>0</v>
      </c>
      <c r="K423" s="75">
        <v>0</v>
      </c>
      <c r="L423" s="75">
        <f t="shared" si="60"/>
        <v>0</v>
      </c>
      <c r="M423" s="75">
        <v>0</v>
      </c>
      <c r="N423" s="75">
        <v>0</v>
      </c>
      <c r="O423" s="75">
        <v>0</v>
      </c>
      <c r="P423" s="75">
        <f t="shared" si="61"/>
        <v>0</v>
      </c>
      <c r="Q423" s="76">
        <v>0</v>
      </c>
      <c r="R423" s="76">
        <v>0</v>
      </c>
      <c r="S423" s="76">
        <v>0</v>
      </c>
      <c r="T423" s="76">
        <v>0</v>
      </c>
      <c r="U423" s="76">
        <f t="shared" si="62"/>
        <v>0</v>
      </c>
      <c r="V423" s="76">
        <f t="shared" si="63"/>
        <v>1354543</v>
      </c>
      <c r="W423" s="75">
        <v>0</v>
      </c>
      <c r="X423" s="75">
        <f t="shared" si="64"/>
        <v>1354543</v>
      </c>
      <c r="Y423" s="76">
        <v>0</v>
      </c>
      <c r="Z423" s="75">
        <f t="shared" si="65"/>
        <v>1354543</v>
      </c>
    </row>
    <row r="424" spans="1:26" ht="12.75" hidden="1" outlineLevel="1">
      <c r="A424" s="75" t="s">
        <v>3814</v>
      </c>
      <c r="C424" s="76" t="s">
        <v>3815</v>
      </c>
      <c r="D424" s="76" t="s">
        <v>3816</v>
      </c>
      <c r="E424" s="75">
        <v>0</v>
      </c>
      <c r="F424" s="75">
        <v>1266427.05</v>
      </c>
      <c r="G424" s="76">
        <f t="shared" si="59"/>
        <v>1266427.05</v>
      </c>
      <c r="H424" s="75">
        <v>492190.59</v>
      </c>
      <c r="I424" s="75">
        <v>0</v>
      </c>
      <c r="J424" s="75">
        <v>0</v>
      </c>
      <c r="K424" s="75">
        <v>0</v>
      </c>
      <c r="L424" s="75">
        <f t="shared" si="60"/>
        <v>0</v>
      </c>
      <c r="M424" s="75">
        <v>0</v>
      </c>
      <c r="N424" s="75">
        <v>0</v>
      </c>
      <c r="O424" s="75">
        <v>0</v>
      </c>
      <c r="P424" s="75">
        <f t="shared" si="61"/>
        <v>0</v>
      </c>
      <c r="Q424" s="76">
        <v>0</v>
      </c>
      <c r="R424" s="76">
        <v>0</v>
      </c>
      <c r="S424" s="76">
        <v>0</v>
      </c>
      <c r="T424" s="76">
        <v>0</v>
      </c>
      <c r="U424" s="76">
        <f t="shared" si="62"/>
        <v>0</v>
      </c>
      <c r="V424" s="76">
        <f t="shared" si="63"/>
        <v>1758617.6400000001</v>
      </c>
      <c r="W424" s="75">
        <v>0</v>
      </c>
      <c r="X424" s="75">
        <f t="shared" si="64"/>
        <v>1758617.6400000001</v>
      </c>
      <c r="Y424" s="76">
        <v>1940564.71</v>
      </c>
      <c r="Z424" s="75">
        <f t="shared" si="65"/>
        <v>3699182.35</v>
      </c>
    </row>
    <row r="425" spans="1:26" ht="12.75" hidden="1" outlineLevel="1">
      <c r="A425" s="75" t="s">
        <v>3817</v>
      </c>
      <c r="C425" s="76" t="s">
        <v>3818</v>
      </c>
      <c r="D425" s="76" t="s">
        <v>3819</v>
      </c>
      <c r="E425" s="75">
        <v>0</v>
      </c>
      <c r="F425" s="75">
        <v>25598.5</v>
      </c>
      <c r="G425" s="76">
        <f t="shared" si="59"/>
        <v>25598.5</v>
      </c>
      <c r="H425" s="75">
        <v>2888.48</v>
      </c>
      <c r="I425" s="75">
        <v>0</v>
      </c>
      <c r="J425" s="75">
        <v>0</v>
      </c>
      <c r="K425" s="75">
        <v>0</v>
      </c>
      <c r="L425" s="75">
        <f t="shared" si="60"/>
        <v>0</v>
      </c>
      <c r="M425" s="75">
        <v>0</v>
      </c>
      <c r="N425" s="75">
        <v>0</v>
      </c>
      <c r="O425" s="75">
        <v>0</v>
      </c>
      <c r="P425" s="75">
        <f t="shared" si="61"/>
        <v>0</v>
      </c>
      <c r="Q425" s="76">
        <v>0</v>
      </c>
      <c r="R425" s="76">
        <v>0</v>
      </c>
      <c r="S425" s="76">
        <v>0</v>
      </c>
      <c r="T425" s="76">
        <v>0</v>
      </c>
      <c r="U425" s="76">
        <f t="shared" si="62"/>
        <v>0</v>
      </c>
      <c r="V425" s="76">
        <f t="shared" si="63"/>
        <v>28486.98</v>
      </c>
      <c r="W425" s="75">
        <v>0</v>
      </c>
      <c r="X425" s="75">
        <f t="shared" si="64"/>
        <v>28486.98</v>
      </c>
      <c r="Y425" s="76">
        <v>0</v>
      </c>
      <c r="Z425" s="75">
        <f t="shared" si="65"/>
        <v>28486.98</v>
      </c>
    </row>
    <row r="426" spans="1:26" ht="12.75" hidden="1" outlineLevel="1">
      <c r="A426" s="75" t="s">
        <v>3820</v>
      </c>
      <c r="C426" s="76" t="s">
        <v>3821</v>
      </c>
      <c r="D426" s="76" t="s">
        <v>3822</v>
      </c>
      <c r="E426" s="75">
        <v>0</v>
      </c>
      <c r="F426" s="75">
        <v>32945.07</v>
      </c>
      <c r="G426" s="76">
        <f t="shared" si="59"/>
        <v>32945.07</v>
      </c>
      <c r="H426" s="75">
        <v>26825.97</v>
      </c>
      <c r="I426" s="75">
        <v>0</v>
      </c>
      <c r="J426" s="75">
        <v>0</v>
      </c>
      <c r="K426" s="75">
        <v>0</v>
      </c>
      <c r="L426" s="75">
        <f t="shared" si="60"/>
        <v>0</v>
      </c>
      <c r="M426" s="75">
        <v>0</v>
      </c>
      <c r="N426" s="75">
        <v>0</v>
      </c>
      <c r="O426" s="75">
        <v>0</v>
      </c>
      <c r="P426" s="75">
        <f t="shared" si="61"/>
        <v>0</v>
      </c>
      <c r="Q426" s="76">
        <v>0</v>
      </c>
      <c r="R426" s="76">
        <v>0</v>
      </c>
      <c r="S426" s="76">
        <v>0</v>
      </c>
      <c r="T426" s="76">
        <v>0</v>
      </c>
      <c r="U426" s="76">
        <f t="shared" si="62"/>
        <v>0</v>
      </c>
      <c r="V426" s="76">
        <f t="shared" si="63"/>
        <v>59771.04</v>
      </c>
      <c r="W426" s="75">
        <v>0</v>
      </c>
      <c r="X426" s="75">
        <f t="shared" si="64"/>
        <v>59771.04</v>
      </c>
      <c r="Y426" s="76">
        <v>0</v>
      </c>
      <c r="Z426" s="75">
        <f t="shared" si="65"/>
        <v>59771.04</v>
      </c>
    </row>
    <row r="427" spans="1:26" ht="12.75" hidden="1" outlineLevel="1">
      <c r="A427" s="75" t="s">
        <v>3823</v>
      </c>
      <c r="C427" s="76" t="s">
        <v>3824</v>
      </c>
      <c r="D427" s="76" t="s">
        <v>3825</v>
      </c>
      <c r="E427" s="75">
        <v>0</v>
      </c>
      <c r="F427" s="75">
        <v>7072.29</v>
      </c>
      <c r="G427" s="76">
        <f t="shared" si="59"/>
        <v>7072.29</v>
      </c>
      <c r="H427" s="75">
        <v>4400.97</v>
      </c>
      <c r="I427" s="75">
        <v>0</v>
      </c>
      <c r="J427" s="75">
        <v>0</v>
      </c>
      <c r="K427" s="75">
        <v>0</v>
      </c>
      <c r="L427" s="75">
        <f t="shared" si="60"/>
        <v>0</v>
      </c>
      <c r="M427" s="75">
        <v>0</v>
      </c>
      <c r="N427" s="75">
        <v>0</v>
      </c>
      <c r="O427" s="75">
        <v>0</v>
      </c>
      <c r="P427" s="75">
        <f t="shared" si="61"/>
        <v>0</v>
      </c>
      <c r="Q427" s="76">
        <v>0</v>
      </c>
      <c r="R427" s="76">
        <v>0</v>
      </c>
      <c r="S427" s="76">
        <v>0</v>
      </c>
      <c r="T427" s="76">
        <v>0</v>
      </c>
      <c r="U427" s="76">
        <f t="shared" si="62"/>
        <v>0</v>
      </c>
      <c r="V427" s="76">
        <f t="shared" si="63"/>
        <v>11473.26</v>
      </c>
      <c r="W427" s="75">
        <v>0</v>
      </c>
      <c r="X427" s="75">
        <f t="shared" si="64"/>
        <v>11473.26</v>
      </c>
      <c r="Y427" s="76">
        <v>0</v>
      </c>
      <c r="Z427" s="75">
        <f t="shared" si="65"/>
        <v>11473.26</v>
      </c>
    </row>
    <row r="428" spans="1:26" ht="12.75" hidden="1" outlineLevel="1">
      <c r="A428" s="75" t="s">
        <v>3826</v>
      </c>
      <c r="C428" s="76" t="s">
        <v>3827</v>
      </c>
      <c r="D428" s="76" t="s">
        <v>3828</v>
      </c>
      <c r="E428" s="75">
        <v>0</v>
      </c>
      <c r="F428" s="75">
        <v>-1586.2</v>
      </c>
      <c r="G428" s="76">
        <f t="shared" si="59"/>
        <v>-1586.2</v>
      </c>
      <c r="H428" s="75">
        <v>0</v>
      </c>
      <c r="I428" s="75">
        <v>0</v>
      </c>
      <c r="J428" s="75">
        <v>0</v>
      </c>
      <c r="K428" s="75">
        <v>0</v>
      </c>
      <c r="L428" s="75">
        <f t="shared" si="60"/>
        <v>0</v>
      </c>
      <c r="M428" s="75">
        <v>0</v>
      </c>
      <c r="N428" s="75">
        <v>0</v>
      </c>
      <c r="O428" s="75">
        <v>0</v>
      </c>
      <c r="P428" s="75">
        <f t="shared" si="61"/>
        <v>0</v>
      </c>
      <c r="Q428" s="76">
        <v>0</v>
      </c>
      <c r="R428" s="76">
        <v>0</v>
      </c>
      <c r="S428" s="76">
        <v>0</v>
      </c>
      <c r="T428" s="76">
        <v>0</v>
      </c>
      <c r="U428" s="76">
        <f t="shared" si="62"/>
        <v>0</v>
      </c>
      <c r="V428" s="76">
        <f t="shared" si="63"/>
        <v>-1586.2</v>
      </c>
      <c r="W428" s="75">
        <v>0</v>
      </c>
      <c r="X428" s="75">
        <f t="shared" si="64"/>
        <v>-1586.2</v>
      </c>
      <c r="Y428" s="76">
        <v>0</v>
      </c>
      <c r="Z428" s="75">
        <f t="shared" si="65"/>
        <v>-1586.2</v>
      </c>
    </row>
    <row r="429" spans="1:26" ht="12.75" hidden="1" outlineLevel="1">
      <c r="A429" s="75" t="s">
        <v>3829</v>
      </c>
      <c r="C429" s="76" t="s">
        <v>3830</v>
      </c>
      <c r="D429" s="76" t="s">
        <v>3831</v>
      </c>
      <c r="E429" s="75">
        <v>0</v>
      </c>
      <c r="F429" s="75">
        <v>5724.99</v>
      </c>
      <c r="G429" s="76">
        <f t="shared" si="59"/>
        <v>5724.99</v>
      </c>
      <c r="H429" s="75">
        <v>0</v>
      </c>
      <c r="I429" s="75">
        <v>0</v>
      </c>
      <c r="J429" s="75">
        <v>0</v>
      </c>
      <c r="K429" s="75">
        <v>0</v>
      </c>
      <c r="L429" s="75">
        <f t="shared" si="60"/>
        <v>0</v>
      </c>
      <c r="M429" s="75">
        <v>0</v>
      </c>
      <c r="N429" s="75">
        <v>0</v>
      </c>
      <c r="O429" s="75">
        <v>0</v>
      </c>
      <c r="P429" s="75">
        <f t="shared" si="61"/>
        <v>0</v>
      </c>
      <c r="Q429" s="76">
        <v>0</v>
      </c>
      <c r="R429" s="76">
        <v>0</v>
      </c>
      <c r="S429" s="76">
        <v>0</v>
      </c>
      <c r="T429" s="76">
        <v>0</v>
      </c>
      <c r="U429" s="76">
        <f t="shared" si="62"/>
        <v>0</v>
      </c>
      <c r="V429" s="76">
        <f t="shared" si="63"/>
        <v>5724.99</v>
      </c>
      <c r="W429" s="75">
        <v>0</v>
      </c>
      <c r="X429" s="75">
        <f t="shared" si="64"/>
        <v>5724.99</v>
      </c>
      <c r="Y429" s="76">
        <v>0</v>
      </c>
      <c r="Z429" s="75">
        <f t="shared" si="65"/>
        <v>5724.99</v>
      </c>
    </row>
    <row r="430" spans="1:26" ht="12.75" hidden="1" outlineLevel="1">
      <c r="A430" s="75" t="s">
        <v>3832</v>
      </c>
      <c r="C430" s="76" t="s">
        <v>3833</v>
      </c>
      <c r="D430" s="76" t="s">
        <v>3834</v>
      </c>
      <c r="E430" s="75">
        <v>0</v>
      </c>
      <c r="F430" s="75">
        <v>-20.18</v>
      </c>
      <c r="G430" s="76">
        <f t="shared" si="59"/>
        <v>-20.18</v>
      </c>
      <c r="H430" s="75">
        <v>0</v>
      </c>
      <c r="I430" s="75">
        <v>0</v>
      </c>
      <c r="J430" s="75">
        <v>0</v>
      </c>
      <c r="K430" s="75">
        <v>0</v>
      </c>
      <c r="L430" s="75">
        <f t="shared" si="60"/>
        <v>0</v>
      </c>
      <c r="M430" s="75">
        <v>0</v>
      </c>
      <c r="N430" s="75">
        <v>0</v>
      </c>
      <c r="O430" s="75">
        <v>0</v>
      </c>
      <c r="P430" s="75">
        <f t="shared" si="61"/>
        <v>0</v>
      </c>
      <c r="Q430" s="76">
        <v>0</v>
      </c>
      <c r="R430" s="76">
        <v>0</v>
      </c>
      <c r="S430" s="76">
        <v>0</v>
      </c>
      <c r="T430" s="76">
        <v>0</v>
      </c>
      <c r="U430" s="76">
        <f t="shared" si="62"/>
        <v>0</v>
      </c>
      <c r="V430" s="76">
        <f t="shared" si="63"/>
        <v>-20.18</v>
      </c>
      <c r="W430" s="75">
        <v>0</v>
      </c>
      <c r="X430" s="75">
        <f t="shared" si="64"/>
        <v>-20.18</v>
      </c>
      <c r="Y430" s="76">
        <v>0</v>
      </c>
      <c r="Z430" s="75">
        <f t="shared" si="65"/>
        <v>-20.18</v>
      </c>
    </row>
    <row r="431" spans="1:26" ht="12.75" hidden="1" outlineLevel="1">
      <c r="A431" s="75" t="s">
        <v>3835</v>
      </c>
      <c r="C431" s="76" t="s">
        <v>3836</v>
      </c>
      <c r="D431" s="76" t="s">
        <v>3837</v>
      </c>
      <c r="E431" s="75">
        <v>0</v>
      </c>
      <c r="F431" s="75">
        <v>46083.47</v>
      </c>
      <c r="G431" s="76">
        <f t="shared" si="59"/>
        <v>46083.47</v>
      </c>
      <c r="H431" s="75">
        <v>0</v>
      </c>
      <c r="I431" s="75">
        <v>0</v>
      </c>
      <c r="J431" s="75">
        <v>0</v>
      </c>
      <c r="K431" s="75">
        <v>0</v>
      </c>
      <c r="L431" s="75">
        <f t="shared" si="60"/>
        <v>0</v>
      </c>
      <c r="M431" s="75">
        <v>0</v>
      </c>
      <c r="N431" s="75">
        <v>0</v>
      </c>
      <c r="O431" s="75">
        <v>0</v>
      </c>
      <c r="P431" s="75">
        <f t="shared" si="61"/>
        <v>0</v>
      </c>
      <c r="Q431" s="76">
        <v>0</v>
      </c>
      <c r="R431" s="76">
        <v>0</v>
      </c>
      <c r="S431" s="76">
        <v>0</v>
      </c>
      <c r="T431" s="76">
        <v>0</v>
      </c>
      <c r="U431" s="76">
        <f t="shared" si="62"/>
        <v>0</v>
      </c>
      <c r="V431" s="76">
        <f t="shared" si="63"/>
        <v>46083.47</v>
      </c>
      <c r="W431" s="75">
        <v>0</v>
      </c>
      <c r="X431" s="75">
        <f t="shared" si="64"/>
        <v>46083.47</v>
      </c>
      <c r="Y431" s="76">
        <v>0</v>
      </c>
      <c r="Z431" s="75">
        <f t="shared" si="65"/>
        <v>46083.47</v>
      </c>
    </row>
    <row r="432" spans="1:26" ht="12.75" hidden="1" outlineLevel="1">
      <c r="A432" s="75" t="s">
        <v>3838</v>
      </c>
      <c r="C432" s="76" t="s">
        <v>3839</v>
      </c>
      <c r="D432" s="76" t="s">
        <v>3840</v>
      </c>
      <c r="E432" s="75">
        <v>0</v>
      </c>
      <c r="F432" s="75">
        <v>1732.91</v>
      </c>
      <c r="G432" s="76">
        <f t="shared" si="59"/>
        <v>1732.91</v>
      </c>
      <c r="H432" s="75">
        <v>0</v>
      </c>
      <c r="I432" s="75">
        <v>0</v>
      </c>
      <c r="J432" s="75">
        <v>0</v>
      </c>
      <c r="K432" s="75">
        <v>0</v>
      </c>
      <c r="L432" s="75">
        <f t="shared" si="60"/>
        <v>0</v>
      </c>
      <c r="M432" s="75">
        <v>0</v>
      </c>
      <c r="N432" s="75">
        <v>0</v>
      </c>
      <c r="O432" s="75">
        <v>0</v>
      </c>
      <c r="P432" s="75">
        <f t="shared" si="61"/>
        <v>0</v>
      </c>
      <c r="Q432" s="76">
        <v>0</v>
      </c>
      <c r="R432" s="76">
        <v>0</v>
      </c>
      <c r="S432" s="76">
        <v>0</v>
      </c>
      <c r="T432" s="76">
        <v>0</v>
      </c>
      <c r="U432" s="76">
        <f t="shared" si="62"/>
        <v>0</v>
      </c>
      <c r="V432" s="76">
        <f t="shared" si="63"/>
        <v>1732.91</v>
      </c>
      <c r="W432" s="75">
        <v>0</v>
      </c>
      <c r="X432" s="75">
        <f t="shared" si="64"/>
        <v>1732.91</v>
      </c>
      <c r="Y432" s="76">
        <v>0</v>
      </c>
      <c r="Z432" s="75">
        <f t="shared" si="65"/>
        <v>1732.91</v>
      </c>
    </row>
    <row r="433" spans="1:26" ht="12.75" hidden="1" outlineLevel="1">
      <c r="A433" s="75" t="s">
        <v>3841</v>
      </c>
      <c r="C433" s="76" t="s">
        <v>3842</v>
      </c>
      <c r="D433" s="76" t="s">
        <v>3843</v>
      </c>
      <c r="E433" s="75">
        <v>0</v>
      </c>
      <c r="F433" s="75">
        <v>237029.06</v>
      </c>
      <c r="G433" s="76">
        <f t="shared" si="59"/>
        <v>237029.06</v>
      </c>
      <c r="H433" s="75">
        <v>0</v>
      </c>
      <c r="I433" s="75">
        <v>0</v>
      </c>
      <c r="J433" s="75">
        <v>0</v>
      </c>
      <c r="K433" s="75">
        <v>0</v>
      </c>
      <c r="L433" s="75">
        <f t="shared" si="60"/>
        <v>0</v>
      </c>
      <c r="M433" s="75">
        <v>0</v>
      </c>
      <c r="N433" s="75">
        <v>0</v>
      </c>
      <c r="O433" s="75">
        <v>0</v>
      </c>
      <c r="P433" s="75">
        <f t="shared" si="61"/>
        <v>0</v>
      </c>
      <c r="Q433" s="76">
        <v>0</v>
      </c>
      <c r="R433" s="76">
        <v>0</v>
      </c>
      <c r="S433" s="76">
        <v>0</v>
      </c>
      <c r="T433" s="76">
        <v>0</v>
      </c>
      <c r="U433" s="76">
        <f t="shared" si="62"/>
        <v>0</v>
      </c>
      <c r="V433" s="76">
        <f t="shared" si="63"/>
        <v>237029.06</v>
      </c>
      <c r="W433" s="75">
        <v>0</v>
      </c>
      <c r="X433" s="75">
        <f t="shared" si="64"/>
        <v>237029.06</v>
      </c>
      <c r="Y433" s="76">
        <v>0</v>
      </c>
      <c r="Z433" s="75">
        <f t="shared" si="65"/>
        <v>237029.06</v>
      </c>
    </row>
    <row r="434" spans="1:26" ht="12.75" hidden="1" outlineLevel="1">
      <c r="A434" s="75" t="s">
        <v>3844</v>
      </c>
      <c r="C434" s="76" t="s">
        <v>3845</v>
      </c>
      <c r="D434" s="76" t="s">
        <v>3846</v>
      </c>
      <c r="E434" s="75">
        <v>0</v>
      </c>
      <c r="F434" s="75">
        <v>121255.47</v>
      </c>
      <c r="G434" s="76">
        <f t="shared" si="59"/>
        <v>121255.47</v>
      </c>
      <c r="H434" s="75">
        <v>4120438.88</v>
      </c>
      <c r="I434" s="75">
        <v>0</v>
      </c>
      <c r="J434" s="75">
        <v>0</v>
      </c>
      <c r="K434" s="75">
        <v>0</v>
      </c>
      <c r="L434" s="75">
        <f t="shared" si="60"/>
        <v>0</v>
      </c>
      <c r="M434" s="75">
        <v>0</v>
      </c>
      <c r="N434" s="75">
        <v>0</v>
      </c>
      <c r="O434" s="75">
        <v>0</v>
      </c>
      <c r="P434" s="75">
        <f t="shared" si="61"/>
        <v>0</v>
      </c>
      <c r="Q434" s="76">
        <v>0</v>
      </c>
      <c r="R434" s="76">
        <v>0</v>
      </c>
      <c r="S434" s="76">
        <v>0</v>
      </c>
      <c r="T434" s="76">
        <v>0</v>
      </c>
      <c r="U434" s="76">
        <f t="shared" si="62"/>
        <v>0</v>
      </c>
      <c r="V434" s="76">
        <f t="shared" si="63"/>
        <v>4241694.35</v>
      </c>
      <c r="W434" s="75">
        <v>0</v>
      </c>
      <c r="X434" s="75">
        <f t="shared" si="64"/>
        <v>4241694.35</v>
      </c>
      <c r="Y434" s="76">
        <v>0</v>
      </c>
      <c r="Z434" s="75">
        <f t="shared" si="65"/>
        <v>4241694.35</v>
      </c>
    </row>
    <row r="435" spans="1:26" ht="12.75" hidden="1" outlineLevel="1">
      <c r="A435" s="75" t="s">
        <v>3847</v>
      </c>
      <c r="C435" s="76" t="s">
        <v>3848</v>
      </c>
      <c r="D435" s="76" t="s">
        <v>3849</v>
      </c>
      <c r="E435" s="75">
        <v>0</v>
      </c>
      <c r="F435" s="75">
        <v>26769</v>
      </c>
      <c r="G435" s="76">
        <f aca="true" t="shared" si="66" ref="G435:G498">E435+F435</f>
        <v>26769</v>
      </c>
      <c r="H435" s="75">
        <v>2400</v>
      </c>
      <c r="I435" s="75">
        <v>0</v>
      </c>
      <c r="J435" s="75">
        <v>0</v>
      </c>
      <c r="K435" s="75">
        <v>0</v>
      </c>
      <c r="L435" s="75">
        <f aca="true" t="shared" si="67" ref="L435:L498">J435+I435+K435</f>
        <v>0</v>
      </c>
      <c r="M435" s="75">
        <v>0</v>
      </c>
      <c r="N435" s="75">
        <v>0</v>
      </c>
      <c r="O435" s="75">
        <v>0</v>
      </c>
      <c r="P435" s="75">
        <f aca="true" t="shared" si="68" ref="P435:P498">M435+N435+O435</f>
        <v>0</v>
      </c>
      <c r="Q435" s="76">
        <v>0</v>
      </c>
      <c r="R435" s="76">
        <v>0</v>
      </c>
      <c r="S435" s="76">
        <v>0</v>
      </c>
      <c r="T435" s="76">
        <v>0</v>
      </c>
      <c r="U435" s="76">
        <f aca="true" t="shared" si="69" ref="U435:U498">Q435+R435+S435+T435</f>
        <v>0</v>
      </c>
      <c r="V435" s="76">
        <f aca="true" t="shared" si="70" ref="V435:V498">G435+H435+L435+P435+U435</f>
        <v>29169</v>
      </c>
      <c r="W435" s="75">
        <v>0</v>
      </c>
      <c r="X435" s="75">
        <f aca="true" t="shared" si="71" ref="X435:X498">V435+W435</f>
        <v>29169</v>
      </c>
      <c r="Y435" s="76">
        <v>0</v>
      </c>
      <c r="Z435" s="75">
        <f aca="true" t="shared" si="72" ref="Z435:Z498">X435+Y435</f>
        <v>29169</v>
      </c>
    </row>
    <row r="436" spans="1:26" ht="12.75" hidden="1" outlineLevel="1">
      <c r="A436" s="75" t="s">
        <v>3850</v>
      </c>
      <c r="C436" s="76" t="s">
        <v>3851</v>
      </c>
      <c r="D436" s="76" t="s">
        <v>3852</v>
      </c>
      <c r="E436" s="75">
        <v>0</v>
      </c>
      <c r="F436" s="75">
        <v>0</v>
      </c>
      <c r="G436" s="76">
        <f t="shared" si="66"/>
        <v>0</v>
      </c>
      <c r="H436" s="75">
        <v>14253.75</v>
      </c>
      <c r="I436" s="75">
        <v>0</v>
      </c>
      <c r="J436" s="75">
        <v>0</v>
      </c>
      <c r="K436" s="75">
        <v>0</v>
      </c>
      <c r="L436" s="75">
        <f t="shared" si="67"/>
        <v>0</v>
      </c>
      <c r="M436" s="75">
        <v>0</v>
      </c>
      <c r="N436" s="75">
        <v>0</v>
      </c>
      <c r="O436" s="75">
        <v>0</v>
      </c>
      <c r="P436" s="75">
        <f t="shared" si="68"/>
        <v>0</v>
      </c>
      <c r="Q436" s="76">
        <v>0</v>
      </c>
      <c r="R436" s="76">
        <v>0</v>
      </c>
      <c r="S436" s="76">
        <v>0</v>
      </c>
      <c r="T436" s="76">
        <v>0</v>
      </c>
      <c r="U436" s="76">
        <f t="shared" si="69"/>
        <v>0</v>
      </c>
      <c r="V436" s="76">
        <f t="shared" si="70"/>
        <v>14253.75</v>
      </c>
      <c r="W436" s="75">
        <v>0</v>
      </c>
      <c r="X436" s="75">
        <f t="shared" si="71"/>
        <v>14253.75</v>
      </c>
      <c r="Y436" s="76">
        <v>0</v>
      </c>
      <c r="Z436" s="75">
        <f t="shared" si="72"/>
        <v>14253.75</v>
      </c>
    </row>
    <row r="437" spans="1:26" ht="12.75" hidden="1" outlineLevel="1">
      <c r="A437" s="75" t="s">
        <v>3853</v>
      </c>
      <c r="C437" s="76" t="s">
        <v>3854</v>
      </c>
      <c r="D437" s="76" t="s">
        <v>3855</v>
      </c>
      <c r="E437" s="75">
        <v>0</v>
      </c>
      <c r="F437" s="75">
        <v>50233.94</v>
      </c>
      <c r="G437" s="76">
        <f t="shared" si="66"/>
        <v>50233.94</v>
      </c>
      <c r="H437" s="75">
        <v>20451933.79</v>
      </c>
      <c r="I437" s="75">
        <v>0</v>
      </c>
      <c r="J437" s="75">
        <v>0</v>
      </c>
      <c r="K437" s="75">
        <v>0</v>
      </c>
      <c r="L437" s="75">
        <f t="shared" si="67"/>
        <v>0</v>
      </c>
      <c r="M437" s="75">
        <v>0</v>
      </c>
      <c r="N437" s="75">
        <v>0</v>
      </c>
      <c r="O437" s="75">
        <v>0</v>
      </c>
      <c r="P437" s="75">
        <f t="shared" si="68"/>
        <v>0</v>
      </c>
      <c r="Q437" s="76">
        <v>0</v>
      </c>
      <c r="R437" s="76">
        <v>0</v>
      </c>
      <c r="S437" s="76">
        <v>0</v>
      </c>
      <c r="T437" s="76">
        <v>0</v>
      </c>
      <c r="U437" s="76">
        <f t="shared" si="69"/>
        <v>0</v>
      </c>
      <c r="V437" s="76">
        <f t="shared" si="70"/>
        <v>20502167.73</v>
      </c>
      <c r="W437" s="75">
        <v>0</v>
      </c>
      <c r="X437" s="75">
        <f t="shared" si="71"/>
        <v>20502167.73</v>
      </c>
      <c r="Y437" s="76">
        <v>0</v>
      </c>
      <c r="Z437" s="75">
        <f t="shared" si="72"/>
        <v>20502167.73</v>
      </c>
    </row>
    <row r="438" spans="1:26" ht="12.75" hidden="1" outlineLevel="1">
      <c r="A438" s="75" t="s">
        <v>3856</v>
      </c>
      <c r="C438" s="76" t="s">
        <v>3857</v>
      </c>
      <c r="D438" s="76" t="s">
        <v>3858</v>
      </c>
      <c r="E438" s="75">
        <v>0</v>
      </c>
      <c r="F438" s="75">
        <v>292042.51</v>
      </c>
      <c r="G438" s="76">
        <f t="shared" si="66"/>
        <v>292042.51</v>
      </c>
      <c r="H438" s="75">
        <v>0</v>
      </c>
      <c r="I438" s="75">
        <v>0</v>
      </c>
      <c r="J438" s="75">
        <v>0</v>
      </c>
      <c r="K438" s="75">
        <v>0</v>
      </c>
      <c r="L438" s="75">
        <f t="shared" si="67"/>
        <v>0</v>
      </c>
      <c r="M438" s="75">
        <v>0</v>
      </c>
      <c r="N438" s="75">
        <v>0</v>
      </c>
      <c r="O438" s="75">
        <v>0</v>
      </c>
      <c r="P438" s="75">
        <f t="shared" si="68"/>
        <v>0</v>
      </c>
      <c r="Q438" s="76">
        <v>0</v>
      </c>
      <c r="R438" s="76">
        <v>0</v>
      </c>
      <c r="S438" s="76">
        <v>0</v>
      </c>
      <c r="T438" s="76">
        <v>0</v>
      </c>
      <c r="U438" s="76">
        <f t="shared" si="69"/>
        <v>0</v>
      </c>
      <c r="V438" s="76">
        <f t="shared" si="70"/>
        <v>292042.51</v>
      </c>
      <c r="W438" s="75">
        <v>0</v>
      </c>
      <c r="X438" s="75">
        <f t="shared" si="71"/>
        <v>292042.51</v>
      </c>
      <c r="Y438" s="76">
        <v>0</v>
      </c>
      <c r="Z438" s="75">
        <f t="shared" si="72"/>
        <v>292042.51</v>
      </c>
    </row>
    <row r="439" spans="1:26" ht="12.75" hidden="1" outlineLevel="1">
      <c r="A439" s="75" t="s">
        <v>3859</v>
      </c>
      <c r="C439" s="76" t="s">
        <v>3860</v>
      </c>
      <c r="D439" s="76" t="s">
        <v>3861</v>
      </c>
      <c r="E439" s="75">
        <v>0</v>
      </c>
      <c r="F439" s="75">
        <v>0</v>
      </c>
      <c r="G439" s="76">
        <f t="shared" si="66"/>
        <v>0</v>
      </c>
      <c r="H439" s="75">
        <v>688941.25</v>
      </c>
      <c r="I439" s="75">
        <v>0</v>
      </c>
      <c r="J439" s="75">
        <v>0</v>
      </c>
      <c r="K439" s="75">
        <v>0</v>
      </c>
      <c r="L439" s="75">
        <f t="shared" si="67"/>
        <v>0</v>
      </c>
      <c r="M439" s="75">
        <v>0</v>
      </c>
      <c r="N439" s="75">
        <v>0</v>
      </c>
      <c r="O439" s="75">
        <v>0</v>
      </c>
      <c r="P439" s="75">
        <f t="shared" si="68"/>
        <v>0</v>
      </c>
      <c r="Q439" s="76">
        <v>0</v>
      </c>
      <c r="R439" s="76">
        <v>0</v>
      </c>
      <c r="S439" s="76">
        <v>0</v>
      </c>
      <c r="T439" s="76">
        <v>0</v>
      </c>
      <c r="U439" s="76">
        <f t="shared" si="69"/>
        <v>0</v>
      </c>
      <c r="V439" s="76">
        <f t="shared" si="70"/>
        <v>688941.25</v>
      </c>
      <c r="W439" s="75">
        <v>0</v>
      </c>
      <c r="X439" s="75">
        <f t="shared" si="71"/>
        <v>688941.25</v>
      </c>
      <c r="Y439" s="76">
        <v>0</v>
      </c>
      <c r="Z439" s="75">
        <f t="shared" si="72"/>
        <v>688941.25</v>
      </c>
    </row>
    <row r="440" spans="1:26" ht="12.75" hidden="1" outlineLevel="1">
      <c r="A440" s="75" t="s">
        <v>3862</v>
      </c>
      <c r="C440" s="76" t="s">
        <v>3863</v>
      </c>
      <c r="D440" s="76" t="s">
        <v>3864</v>
      </c>
      <c r="E440" s="75">
        <v>0</v>
      </c>
      <c r="F440" s="75">
        <v>2665353.89</v>
      </c>
      <c r="G440" s="76">
        <f t="shared" si="66"/>
        <v>2665353.89</v>
      </c>
      <c r="H440" s="75">
        <v>250065.74</v>
      </c>
      <c r="I440" s="75">
        <v>0</v>
      </c>
      <c r="J440" s="75">
        <v>0</v>
      </c>
      <c r="K440" s="75">
        <v>0</v>
      </c>
      <c r="L440" s="75">
        <f t="shared" si="67"/>
        <v>0</v>
      </c>
      <c r="M440" s="75">
        <v>0</v>
      </c>
      <c r="N440" s="75">
        <v>0</v>
      </c>
      <c r="O440" s="75">
        <v>0</v>
      </c>
      <c r="P440" s="75">
        <f t="shared" si="68"/>
        <v>0</v>
      </c>
      <c r="Q440" s="76">
        <v>0</v>
      </c>
      <c r="R440" s="76">
        <v>0</v>
      </c>
      <c r="S440" s="76">
        <v>0</v>
      </c>
      <c r="T440" s="76">
        <v>0</v>
      </c>
      <c r="U440" s="76">
        <f t="shared" si="69"/>
        <v>0</v>
      </c>
      <c r="V440" s="76">
        <f t="shared" si="70"/>
        <v>2915419.63</v>
      </c>
      <c r="W440" s="75">
        <v>0</v>
      </c>
      <c r="X440" s="75">
        <f t="shared" si="71"/>
        <v>2915419.63</v>
      </c>
      <c r="Y440" s="76">
        <v>7</v>
      </c>
      <c r="Z440" s="75">
        <f t="shared" si="72"/>
        <v>2915426.63</v>
      </c>
    </row>
    <row r="441" spans="1:26" ht="12.75" hidden="1" outlineLevel="1">
      <c r="A441" s="75" t="s">
        <v>3865</v>
      </c>
      <c r="C441" s="76" t="s">
        <v>3866</v>
      </c>
      <c r="D441" s="76" t="s">
        <v>3867</v>
      </c>
      <c r="E441" s="75">
        <v>0</v>
      </c>
      <c r="F441" s="75">
        <v>13563630.46</v>
      </c>
      <c r="G441" s="76">
        <f t="shared" si="66"/>
        <v>13563630.46</v>
      </c>
      <c r="H441" s="75">
        <v>1102114.54</v>
      </c>
      <c r="I441" s="75">
        <v>0</v>
      </c>
      <c r="J441" s="75">
        <v>0</v>
      </c>
      <c r="K441" s="75">
        <v>0</v>
      </c>
      <c r="L441" s="75">
        <f t="shared" si="67"/>
        <v>0</v>
      </c>
      <c r="M441" s="75">
        <v>0</v>
      </c>
      <c r="N441" s="75">
        <v>0</v>
      </c>
      <c r="O441" s="75">
        <v>0</v>
      </c>
      <c r="P441" s="75">
        <f t="shared" si="68"/>
        <v>0</v>
      </c>
      <c r="Q441" s="76">
        <v>408347.45</v>
      </c>
      <c r="R441" s="76">
        <v>18801.87</v>
      </c>
      <c r="S441" s="76">
        <v>0</v>
      </c>
      <c r="T441" s="76">
        <v>0</v>
      </c>
      <c r="U441" s="76">
        <f t="shared" si="69"/>
        <v>427149.32</v>
      </c>
      <c r="V441" s="76">
        <f t="shared" si="70"/>
        <v>15092894.32</v>
      </c>
      <c r="W441" s="75">
        <v>0</v>
      </c>
      <c r="X441" s="75">
        <f t="shared" si="71"/>
        <v>15092894.32</v>
      </c>
      <c r="Y441" s="76">
        <v>156634.11</v>
      </c>
      <c r="Z441" s="75">
        <f t="shared" si="72"/>
        <v>15249528.43</v>
      </c>
    </row>
    <row r="442" spans="1:26" ht="12.75" hidden="1" outlineLevel="1">
      <c r="A442" s="75" t="s">
        <v>3868</v>
      </c>
      <c r="C442" s="76" t="s">
        <v>3869</v>
      </c>
      <c r="D442" s="76" t="s">
        <v>3870</v>
      </c>
      <c r="E442" s="75">
        <v>0</v>
      </c>
      <c r="F442" s="75">
        <v>739537.14</v>
      </c>
      <c r="G442" s="76">
        <f t="shared" si="66"/>
        <v>739537.14</v>
      </c>
      <c r="H442" s="75">
        <v>53550.72</v>
      </c>
      <c r="I442" s="75">
        <v>0</v>
      </c>
      <c r="J442" s="75">
        <v>0</v>
      </c>
      <c r="K442" s="75">
        <v>0</v>
      </c>
      <c r="L442" s="75">
        <f t="shared" si="67"/>
        <v>0</v>
      </c>
      <c r="M442" s="75">
        <v>0</v>
      </c>
      <c r="N442" s="75">
        <v>0</v>
      </c>
      <c r="O442" s="75">
        <v>0</v>
      </c>
      <c r="P442" s="75">
        <f t="shared" si="68"/>
        <v>0</v>
      </c>
      <c r="Q442" s="76">
        <v>2843.9</v>
      </c>
      <c r="R442" s="76">
        <v>0</v>
      </c>
      <c r="S442" s="76">
        <v>0</v>
      </c>
      <c r="T442" s="76">
        <v>0</v>
      </c>
      <c r="U442" s="76">
        <f t="shared" si="69"/>
        <v>2843.9</v>
      </c>
      <c r="V442" s="76">
        <f t="shared" si="70"/>
        <v>795931.76</v>
      </c>
      <c r="W442" s="75">
        <v>0</v>
      </c>
      <c r="X442" s="75">
        <f t="shared" si="71"/>
        <v>795931.76</v>
      </c>
      <c r="Y442" s="76">
        <v>1116.08</v>
      </c>
      <c r="Z442" s="75">
        <f t="shared" si="72"/>
        <v>797047.84</v>
      </c>
    </row>
    <row r="443" spans="1:26" ht="12.75" hidden="1" outlineLevel="1">
      <c r="A443" s="75" t="s">
        <v>3871</v>
      </c>
      <c r="C443" s="76" t="s">
        <v>3872</v>
      </c>
      <c r="D443" s="76" t="s">
        <v>3873</v>
      </c>
      <c r="E443" s="75">
        <v>0</v>
      </c>
      <c r="F443" s="75">
        <v>397038.07</v>
      </c>
      <c r="G443" s="76">
        <f t="shared" si="66"/>
        <v>397038.07</v>
      </c>
      <c r="H443" s="75">
        <v>0</v>
      </c>
      <c r="I443" s="75">
        <v>0</v>
      </c>
      <c r="J443" s="75">
        <v>0</v>
      </c>
      <c r="K443" s="75">
        <v>0</v>
      </c>
      <c r="L443" s="75">
        <f t="shared" si="67"/>
        <v>0</v>
      </c>
      <c r="M443" s="75">
        <v>0</v>
      </c>
      <c r="N443" s="75">
        <v>0</v>
      </c>
      <c r="O443" s="75">
        <v>0</v>
      </c>
      <c r="P443" s="75">
        <f t="shared" si="68"/>
        <v>0</v>
      </c>
      <c r="Q443" s="76">
        <v>0</v>
      </c>
      <c r="R443" s="76">
        <v>0</v>
      </c>
      <c r="S443" s="76">
        <v>0</v>
      </c>
      <c r="T443" s="76">
        <v>0</v>
      </c>
      <c r="U443" s="76">
        <f t="shared" si="69"/>
        <v>0</v>
      </c>
      <c r="V443" s="76">
        <f t="shared" si="70"/>
        <v>397038.07</v>
      </c>
      <c r="W443" s="75">
        <v>0</v>
      </c>
      <c r="X443" s="75">
        <f t="shared" si="71"/>
        <v>397038.07</v>
      </c>
      <c r="Y443" s="76">
        <v>0</v>
      </c>
      <c r="Z443" s="75">
        <f t="shared" si="72"/>
        <v>397038.07</v>
      </c>
    </row>
    <row r="444" spans="1:26" ht="12.75" hidden="1" outlineLevel="1">
      <c r="A444" s="75" t="s">
        <v>3874</v>
      </c>
      <c r="C444" s="76" t="s">
        <v>3875</v>
      </c>
      <c r="D444" s="76" t="s">
        <v>3876</v>
      </c>
      <c r="E444" s="75">
        <v>0</v>
      </c>
      <c r="F444" s="75">
        <v>7348.96</v>
      </c>
      <c r="G444" s="76">
        <f t="shared" si="66"/>
        <v>7348.96</v>
      </c>
      <c r="H444" s="75">
        <v>0</v>
      </c>
      <c r="I444" s="75">
        <v>0</v>
      </c>
      <c r="J444" s="75">
        <v>0</v>
      </c>
      <c r="K444" s="75">
        <v>0</v>
      </c>
      <c r="L444" s="75">
        <f t="shared" si="67"/>
        <v>0</v>
      </c>
      <c r="M444" s="75">
        <v>0</v>
      </c>
      <c r="N444" s="75">
        <v>0</v>
      </c>
      <c r="O444" s="75">
        <v>0</v>
      </c>
      <c r="P444" s="75">
        <f t="shared" si="68"/>
        <v>0</v>
      </c>
      <c r="Q444" s="76">
        <v>0</v>
      </c>
      <c r="R444" s="76">
        <v>0</v>
      </c>
      <c r="S444" s="76">
        <v>0</v>
      </c>
      <c r="T444" s="76">
        <v>0</v>
      </c>
      <c r="U444" s="76">
        <f t="shared" si="69"/>
        <v>0</v>
      </c>
      <c r="V444" s="76">
        <f t="shared" si="70"/>
        <v>7348.96</v>
      </c>
      <c r="W444" s="75">
        <v>0</v>
      </c>
      <c r="X444" s="75">
        <f t="shared" si="71"/>
        <v>7348.96</v>
      </c>
      <c r="Y444" s="76">
        <v>0</v>
      </c>
      <c r="Z444" s="75">
        <f t="shared" si="72"/>
        <v>7348.96</v>
      </c>
    </row>
    <row r="445" spans="1:26" ht="12.75" hidden="1" outlineLevel="1">
      <c r="A445" s="75" t="s">
        <v>3877</v>
      </c>
      <c r="C445" s="76" t="s">
        <v>3878</v>
      </c>
      <c r="D445" s="76" t="s">
        <v>3879</v>
      </c>
      <c r="E445" s="75">
        <v>0</v>
      </c>
      <c r="F445" s="75">
        <v>220058.59</v>
      </c>
      <c r="G445" s="76">
        <f t="shared" si="66"/>
        <v>220058.59</v>
      </c>
      <c r="H445" s="75">
        <v>0</v>
      </c>
      <c r="I445" s="75">
        <v>0</v>
      </c>
      <c r="J445" s="75">
        <v>0</v>
      </c>
      <c r="K445" s="75">
        <v>0</v>
      </c>
      <c r="L445" s="75">
        <f t="shared" si="67"/>
        <v>0</v>
      </c>
      <c r="M445" s="75">
        <v>0</v>
      </c>
      <c r="N445" s="75">
        <v>0</v>
      </c>
      <c r="O445" s="75">
        <v>0</v>
      </c>
      <c r="P445" s="75">
        <f t="shared" si="68"/>
        <v>0</v>
      </c>
      <c r="Q445" s="76">
        <v>0</v>
      </c>
      <c r="R445" s="76">
        <v>0</v>
      </c>
      <c r="S445" s="76">
        <v>0</v>
      </c>
      <c r="T445" s="76">
        <v>0</v>
      </c>
      <c r="U445" s="76">
        <f t="shared" si="69"/>
        <v>0</v>
      </c>
      <c r="V445" s="76">
        <f t="shared" si="70"/>
        <v>220058.59</v>
      </c>
      <c r="W445" s="75">
        <v>0</v>
      </c>
      <c r="X445" s="75">
        <f t="shared" si="71"/>
        <v>220058.59</v>
      </c>
      <c r="Y445" s="76">
        <v>0</v>
      </c>
      <c r="Z445" s="75">
        <f t="shared" si="72"/>
        <v>220058.59</v>
      </c>
    </row>
    <row r="446" spans="1:26" ht="12.75" hidden="1" outlineLevel="1">
      <c r="A446" s="75" t="s">
        <v>3880</v>
      </c>
      <c r="C446" s="76" t="s">
        <v>3881</v>
      </c>
      <c r="D446" s="76" t="s">
        <v>3882</v>
      </c>
      <c r="E446" s="75">
        <v>0</v>
      </c>
      <c r="F446" s="75">
        <v>16651.18</v>
      </c>
      <c r="G446" s="76">
        <f t="shared" si="66"/>
        <v>16651.18</v>
      </c>
      <c r="H446" s="75">
        <v>0</v>
      </c>
      <c r="I446" s="75">
        <v>0</v>
      </c>
      <c r="J446" s="75">
        <v>0</v>
      </c>
      <c r="K446" s="75">
        <v>0</v>
      </c>
      <c r="L446" s="75">
        <f t="shared" si="67"/>
        <v>0</v>
      </c>
      <c r="M446" s="75">
        <v>0</v>
      </c>
      <c r="N446" s="75">
        <v>0</v>
      </c>
      <c r="O446" s="75">
        <v>0</v>
      </c>
      <c r="P446" s="75">
        <f t="shared" si="68"/>
        <v>0</v>
      </c>
      <c r="Q446" s="76">
        <v>0</v>
      </c>
      <c r="R446" s="76">
        <v>0</v>
      </c>
      <c r="S446" s="76">
        <v>0</v>
      </c>
      <c r="T446" s="76">
        <v>0</v>
      </c>
      <c r="U446" s="76">
        <f t="shared" si="69"/>
        <v>0</v>
      </c>
      <c r="V446" s="76">
        <f t="shared" si="70"/>
        <v>16651.18</v>
      </c>
      <c r="W446" s="75">
        <v>0</v>
      </c>
      <c r="X446" s="75">
        <f t="shared" si="71"/>
        <v>16651.18</v>
      </c>
      <c r="Y446" s="76">
        <v>3725</v>
      </c>
      <c r="Z446" s="75">
        <f t="shared" si="72"/>
        <v>20376.18</v>
      </c>
    </row>
    <row r="447" spans="1:26" ht="12.75" hidden="1" outlineLevel="1">
      <c r="A447" s="75" t="s">
        <v>3883</v>
      </c>
      <c r="C447" s="76" t="s">
        <v>3884</v>
      </c>
      <c r="D447" s="76" t="s">
        <v>3885</v>
      </c>
      <c r="E447" s="75">
        <v>0</v>
      </c>
      <c r="F447" s="75">
        <v>2758409.28</v>
      </c>
      <c r="G447" s="76">
        <f t="shared" si="66"/>
        <v>2758409.28</v>
      </c>
      <c r="H447" s="75">
        <v>171898.61</v>
      </c>
      <c r="I447" s="75">
        <v>0</v>
      </c>
      <c r="J447" s="75">
        <v>0</v>
      </c>
      <c r="K447" s="75">
        <v>0</v>
      </c>
      <c r="L447" s="75">
        <f t="shared" si="67"/>
        <v>0</v>
      </c>
      <c r="M447" s="75">
        <v>0</v>
      </c>
      <c r="N447" s="75">
        <v>0</v>
      </c>
      <c r="O447" s="75">
        <v>0</v>
      </c>
      <c r="P447" s="75">
        <f t="shared" si="68"/>
        <v>0</v>
      </c>
      <c r="Q447" s="76">
        <v>0</v>
      </c>
      <c r="R447" s="76">
        <v>0</v>
      </c>
      <c r="S447" s="76">
        <v>0</v>
      </c>
      <c r="T447" s="76">
        <v>0</v>
      </c>
      <c r="U447" s="76">
        <f t="shared" si="69"/>
        <v>0</v>
      </c>
      <c r="V447" s="76">
        <f t="shared" si="70"/>
        <v>2930307.8899999997</v>
      </c>
      <c r="W447" s="75">
        <v>0</v>
      </c>
      <c r="X447" s="75">
        <f t="shared" si="71"/>
        <v>2930307.8899999997</v>
      </c>
      <c r="Y447" s="76">
        <v>130.71</v>
      </c>
      <c r="Z447" s="75">
        <f t="shared" si="72"/>
        <v>2930438.5999999996</v>
      </c>
    </row>
    <row r="448" spans="1:26" ht="12.75" hidden="1" outlineLevel="1">
      <c r="A448" s="75" t="s">
        <v>3886</v>
      </c>
      <c r="C448" s="76" t="s">
        <v>3887</v>
      </c>
      <c r="D448" s="76" t="s">
        <v>3888</v>
      </c>
      <c r="E448" s="75">
        <v>0</v>
      </c>
      <c r="F448" s="75">
        <v>658941.7</v>
      </c>
      <c r="G448" s="76">
        <f t="shared" si="66"/>
        <v>658941.7</v>
      </c>
      <c r="H448" s="75">
        <v>35837.47</v>
      </c>
      <c r="I448" s="75">
        <v>0</v>
      </c>
      <c r="J448" s="75">
        <v>0</v>
      </c>
      <c r="K448" s="75">
        <v>0</v>
      </c>
      <c r="L448" s="75">
        <f t="shared" si="67"/>
        <v>0</v>
      </c>
      <c r="M448" s="75">
        <v>0</v>
      </c>
      <c r="N448" s="75">
        <v>0</v>
      </c>
      <c r="O448" s="75">
        <v>0</v>
      </c>
      <c r="P448" s="75">
        <f t="shared" si="68"/>
        <v>0</v>
      </c>
      <c r="Q448" s="76">
        <v>0</v>
      </c>
      <c r="R448" s="76">
        <v>0</v>
      </c>
      <c r="S448" s="76">
        <v>0</v>
      </c>
      <c r="T448" s="76">
        <v>0</v>
      </c>
      <c r="U448" s="76">
        <f t="shared" si="69"/>
        <v>0</v>
      </c>
      <c r="V448" s="76">
        <f t="shared" si="70"/>
        <v>694779.1699999999</v>
      </c>
      <c r="W448" s="75">
        <v>0</v>
      </c>
      <c r="X448" s="75">
        <f t="shared" si="71"/>
        <v>694779.1699999999</v>
      </c>
      <c r="Y448" s="76">
        <v>16098.68</v>
      </c>
      <c r="Z448" s="75">
        <f t="shared" si="72"/>
        <v>710877.85</v>
      </c>
    </row>
    <row r="449" spans="1:26" ht="12.75" hidden="1" outlineLevel="1">
      <c r="A449" s="75" t="s">
        <v>3889</v>
      </c>
      <c r="C449" s="76" t="s">
        <v>3890</v>
      </c>
      <c r="D449" s="76" t="s">
        <v>3891</v>
      </c>
      <c r="E449" s="75">
        <v>0</v>
      </c>
      <c r="F449" s="75">
        <v>731783.5</v>
      </c>
      <c r="G449" s="76">
        <f t="shared" si="66"/>
        <v>731783.5</v>
      </c>
      <c r="H449" s="75">
        <v>363280.2</v>
      </c>
      <c r="I449" s="75">
        <v>0</v>
      </c>
      <c r="J449" s="75">
        <v>0</v>
      </c>
      <c r="K449" s="75">
        <v>0</v>
      </c>
      <c r="L449" s="75">
        <f t="shared" si="67"/>
        <v>0</v>
      </c>
      <c r="M449" s="75">
        <v>0</v>
      </c>
      <c r="N449" s="75">
        <v>0</v>
      </c>
      <c r="O449" s="75">
        <v>0</v>
      </c>
      <c r="P449" s="75">
        <f t="shared" si="68"/>
        <v>0</v>
      </c>
      <c r="Q449" s="76">
        <v>0</v>
      </c>
      <c r="R449" s="76">
        <v>0</v>
      </c>
      <c r="S449" s="76">
        <v>0</v>
      </c>
      <c r="T449" s="76">
        <v>0</v>
      </c>
      <c r="U449" s="76">
        <f t="shared" si="69"/>
        <v>0</v>
      </c>
      <c r="V449" s="76">
        <f t="shared" si="70"/>
        <v>1095063.7</v>
      </c>
      <c r="W449" s="75">
        <v>0</v>
      </c>
      <c r="X449" s="75">
        <f t="shared" si="71"/>
        <v>1095063.7</v>
      </c>
      <c r="Y449" s="76">
        <v>82655.44</v>
      </c>
      <c r="Z449" s="75">
        <f t="shared" si="72"/>
        <v>1177719.14</v>
      </c>
    </row>
    <row r="450" spans="1:26" ht="12.75" hidden="1" outlineLevel="1">
      <c r="A450" s="75" t="s">
        <v>3892</v>
      </c>
      <c r="C450" s="76" t="s">
        <v>3893</v>
      </c>
      <c r="D450" s="76" t="s">
        <v>3894</v>
      </c>
      <c r="E450" s="75">
        <v>0</v>
      </c>
      <c r="F450" s="75">
        <v>6280898.630000001</v>
      </c>
      <c r="G450" s="76">
        <f t="shared" si="66"/>
        <v>6280898.630000001</v>
      </c>
      <c r="H450" s="75">
        <v>634234.26</v>
      </c>
      <c r="I450" s="75">
        <v>0</v>
      </c>
      <c r="J450" s="75">
        <v>0</v>
      </c>
      <c r="K450" s="75">
        <v>0</v>
      </c>
      <c r="L450" s="75">
        <f t="shared" si="67"/>
        <v>0</v>
      </c>
      <c r="M450" s="75">
        <v>0</v>
      </c>
      <c r="N450" s="75">
        <v>0</v>
      </c>
      <c r="O450" s="75">
        <v>0</v>
      </c>
      <c r="P450" s="75">
        <f t="shared" si="68"/>
        <v>0</v>
      </c>
      <c r="Q450" s="76">
        <v>1836.21</v>
      </c>
      <c r="R450" s="76">
        <v>0</v>
      </c>
      <c r="S450" s="76">
        <v>0</v>
      </c>
      <c r="T450" s="76">
        <v>0</v>
      </c>
      <c r="U450" s="76">
        <f t="shared" si="69"/>
        <v>1836.21</v>
      </c>
      <c r="V450" s="76">
        <f t="shared" si="70"/>
        <v>6916969.100000001</v>
      </c>
      <c r="W450" s="75">
        <v>0</v>
      </c>
      <c r="X450" s="75">
        <f t="shared" si="71"/>
        <v>6916969.100000001</v>
      </c>
      <c r="Y450" s="76">
        <v>0</v>
      </c>
      <c r="Z450" s="75">
        <f t="shared" si="72"/>
        <v>6916969.100000001</v>
      </c>
    </row>
    <row r="451" spans="1:26" ht="12.75" hidden="1" outlineLevel="1">
      <c r="A451" s="75" t="s">
        <v>3895</v>
      </c>
      <c r="C451" s="76" t="s">
        <v>3896</v>
      </c>
      <c r="D451" s="76" t="s">
        <v>3897</v>
      </c>
      <c r="E451" s="75">
        <v>0</v>
      </c>
      <c r="F451" s="75">
        <v>232886.34</v>
      </c>
      <c r="G451" s="76">
        <f t="shared" si="66"/>
        <v>232886.34</v>
      </c>
      <c r="H451" s="75">
        <v>97395.39</v>
      </c>
      <c r="I451" s="75">
        <v>0</v>
      </c>
      <c r="J451" s="75">
        <v>0</v>
      </c>
      <c r="K451" s="75">
        <v>0</v>
      </c>
      <c r="L451" s="75">
        <f t="shared" si="67"/>
        <v>0</v>
      </c>
      <c r="M451" s="75">
        <v>0</v>
      </c>
      <c r="N451" s="75">
        <v>0</v>
      </c>
      <c r="O451" s="75">
        <v>0</v>
      </c>
      <c r="P451" s="75">
        <f t="shared" si="68"/>
        <v>0</v>
      </c>
      <c r="Q451" s="76">
        <v>0</v>
      </c>
      <c r="R451" s="76">
        <v>0</v>
      </c>
      <c r="S451" s="76">
        <v>0</v>
      </c>
      <c r="T451" s="76">
        <v>0</v>
      </c>
      <c r="U451" s="76">
        <f t="shared" si="69"/>
        <v>0</v>
      </c>
      <c r="V451" s="76">
        <f t="shared" si="70"/>
        <v>330281.73</v>
      </c>
      <c r="W451" s="75">
        <v>0</v>
      </c>
      <c r="X451" s="75">
        <f t="shared" si="71"/>
        <v>330281.73</v>
      </c>
      <c r="Y451" s="76">
        <v>0</v>
      </c>
      <c r="Z451" s="75">
        <f t="shared" si="72"/>
        <v>330281.73</v>
      </c>
    </row>
    <row r="452" spans="1:26" ht="12.75" hidden="1" outlineLevel="1">
      <c r="A452" s="75" t="s">
        <v>3898</v>
      </c>
      <c r="C452" s="76" t="s">
        <v>3899</v>
      </c>
      <c r="D452" s="76" t="s">
        <v>3900</v>
      </c>
      <c r="E452" s="75">
        <v>0</v>
      </c>
      <c r="F452" s="75">
        <v>85564</v>
      </c>
      <c r="G452" s="76">
        <f t="shared" si="66"/>
        <v>85564</v>
      </c>
      <c r="H452" s="75">
        <v>0</v>
      </c>
      <c r="I452" s="75">
        <v>0</v>
      </c>
      <c r="J452" s="75">
        <v>0</v>
      </c>
      <c r="K452" s="75">
        <v>0</v>
      </c>
      <c r="L452" s="75">
        <f t="shared" si="67"/>
        <v>0</v>
      </c>
      <c r="M452" s="75">
        <v>0</v>
      </c>
      <c r="N452" s="75">
        <v>0</v>
      </c>
      <c r="O452" s="75">
        <v>0</v>
      </c>
      <c r="P452" s="75">
        <f t="shared" si="68"/>
        <v>0</v>
      </c>
      <c r="Q452" s="76">
        <v>0</v>
      </c>
      <c r="R452" s="76">
        <v>0</v>
      </c>
      <c r="S452" s="76">
        <v>0</v>
      </c>
      <c r="T452" s="76">
        <v>0</v>
      </c>
      <c r="U452" s="76">
        <f t="shared" si="69"/>
        <v>0</v>
      </c>
      <c r="V452" s="76">
        <f t="shared" si="70"/>
        <v>85564</v>
      </c>
      <c r="W452" s="75">
        <v>0</v>
      </c>
      <c r="X452" s="75">
        <f t="shared" si="71"/>
        <v>85564</v>
      </c>
      <c r="Y452" s="76">
        <v>0</v>
      </c>
      <c r="Z452" s="75">
        <f t="shared" si="72"/>
        <v>85564</v>
      </c>
    </row>
    <row r="453" spans="1:26" ht="12.75" hidden="1" outlineLevel="1">
      <c r="A453" s="75" t="s">
        <v>3901</v>
      </c>
      <c r="C453" s="76" t="s">
        <v>3902</v>
      </c>
      <c r="D453" s="76" t="s">
        <v>3903</v>
      </c>
      <c r="E453" s="75">
        <v>0</v>
      </c>
      <c r="F453" s="75">
        <v>1834569.39</v>
      </c>
      <c r="G453" s="76">
        <f t="shared" si="66"/>
        <v>1834569.39</v>
      </c>
      <c r="H453" s="75">
        <v>4245.36</v>
      </c>
      <c r="I453" s="75">
        <v>0</v>
      </c>
      <c r="J453" s="75">
        <v>0</v>
      </c>
      <c r="K453" s="75">
        <v>0</v>
      </c>
      <c r="L453" s="75">
        <f t="shared" si="67"/>
        <v>0</v>
      </c>
      <c r="M453" s="75">
        <v>0</v>
      </c>
      <c r="N453" s="75">
        <v>0</v>
      </c>
      <c r="O453" s="75">
        <v>0</v>
      </c>
      <c r="P453" s="75">
        <f t="shared" si="68"/>
        <v>0</v>
      </c>
      <c r="Q453" s="76">
        <v>75087.65</v>
      </c>
      <c r="R453" s="76">
        <v>8493.42</v>
      </c>
      <c r="S453" s="76">
        <v>0</v>
      </c>
      <c r="T453" s="76">
        <v>0</v>
      </c>
      <c r="U453" s="76">
        <f t="shared" si="69"/>
        <v>83581.06999999999</v>
      </c>
      <c r="V453" s="76">
        <f t="shared" si="70"/>
        <v>1922395.82</v>
      </c>
      <c r="W453" s="75">
        <v>0</v>
      </c>
      <c r="X453" s="75">
        <f t="shared" si="71"/>
        <v>1922395.82</v>
      </c>
      <c r="Y453" s="76">
        <v>85908.9</v>
      </c>
      <c r="Z453" s="75">
        <f t="shared" si="72"/>
        <v>2008304.72</v>
      </c>
    </row>
    <row r="454" spans="1:26" ht="12.75" hidden="1" outlineLevel="1">
      <c r="A454" s="75" t="s">
        <v>3904</v>
      </c>
      <c r="C454" s="76" t="s">
        <v>3905</v>
      </c>
      <c r="D454" s="76" t="s">
        <v>3906</v>
      </c>
      <c r="E454" s="75">
        <v>0</v>
      </c>
      <c r="F454" s="75">
        <v>1171268.46</v>
      </c>
      <c r="G454" s="76">
        <f t="shared" si="66"/>
        <v>1171268.46</v>
      </c>
      <c r="H454" s="75">
        <v>12687.57</v>
      </c>
      <c r="I454" s="75">
        <v>0</v>
      </c>
      <c r="J454" s="75">
        <v>0</v>
      </c>
      <c r="K454" s="75">
        <v>0</v>
      </c>
      <c r="L454" s="75">
        <f t="shared" si="67"/>
        <v>0</v>
      </c>
      <c r="M454" s="75">
        <v>0</v>
      </c>
      <c r="N454" s="75">
        <v>0</v>
      </c>
      <c r="O454" s="75">
        <v>0</v>
      </c>
      <c r="P454" s="75">
        <f t="shared" si="68"/>
        <v>0</v>
      </c>
      <c r="Q454" s="76">
        <v>693035.51</v>
      </c>
      <c r="R454" s="76">
        <v>2088.27</v>
      </c>
      <c r="S454" s="76">
        <v>0</v>
      </c>
      <c r="T454" s="76">
        <v>0</v>
      </c>
      <c r="U454" s="76">
        <f t="shared" si="69"/>
        <v>695123.78</v>
      </c>
      <c r="V454" s="76">
        <f t="shared" si="70"/>
        <v>1879079.81</v>
      </c>
      <c r="W454" s="75">
        <v>0</v>
      </c>
      <c r="X454" s="75">
        <f t="shared" si="71"/>
        <v>1879079.81</v>
      </c>
      <c r="Y454" s="76">
        <v>72730</v>
      </c>
      <c r="Z454" s="75">
        <f t="shared" si="72"/>
        <v>1951809.81</v>
      </c>
    </row>
    <row r="455" spans="1:26" ht="12.75" hidden="1" outlineLevel="1">
      <c r="A455" s="75" t="s">
        <v>3907</v>
      </c>
      <c r="C455" s="76" t="s">
        <v>3908</v>
      </c>
      <c r="D455" s="76" t="s">
        <v>3909</v>
      </c>
      <c r="E455" s="75">
        <v>0</v>
      </c>
      <c r="F455" s="75">
        <v>4112281.63</v>
      </c>
      <c r="G455" s="76">
        <f t="shared" si="66"/>
        <v>4112281.63</v>
      </c>
      <c r="H455" s="75">
        <v>40772.16</v>
      </c>
      <c r="I455" s="75">
        <v>0</v>
      </c>
      <c r="J455" s="75">
        <v>0</v>
      </c>
      <c r="K455" s="75">
        <v>0</v>
      </c>
      <c r="L455" s="75">
        <f t="shared" si="67"/>
        <v>0</v>
      </c>
      <c r="M455" s="75">
        <v>0</v>
      </c>
      <c r="N455" s="75">
        <v>0</v>
      </c>
      <c r="O455" s="75">
        <v>0</v>
      </c>
      <c r="P455" s="75">
        <f t="shared" si="68"/>
        <v>0</v>
      </c>
      <c r="Q455" s="76">
        <v>77920.01</v>
      </c>
      <c r="R455" s="76">
        <v>0</v>
      </c>
      <c r="S455" s="76">
        <v>0</v>
      </c>
      <c r="T455" s="76">
        <v>0</v>
      </c>
      <c r="U455" s="76">
        <f t="shared" si="69"/>
        <v>77920.01</v>
      </c>
      <c r="V455" s="76">
        <f t="shared" si="70"/>
        <v>4230973.8</v>
      </c>
      <c r="W455" s="75">
        <v>0</v>
      </c>
      <c r="X455" s="75">
        <f t="shared" si="71"/>
        <v>4230973.8</v>
      </c>
      <c r="Y455" s="76">
        <v>101672.49</v>
      </c>
      <c r="Z455" s="75">
        <f t="shared" si="72"/>
        <v>4332646.29</v>
      </c>
    </row>
    <row r="456" spans="1:26" ht="12.75" hidden="1" outlineLevel="1">
      <c r="A456" s="75" t="s">
        <v>3910</v>
      </c>
      <c r="C456" s="76" t="s">
        <v>3911</v>
      </c>
      <c r="D456" s="76" t="s">
        <v>3912</v>
      </c>
      <c r="E456" s="75">
        <v>0</v>
      </c>
      <c r="F456" s="75">
        <v>12644109.009999998</v>
      </c>
      <c r="G456" s="76">
        <f t="shared" si="66"/>
        <v>12644109.009999998</v>
      </c>
      <c r="H456" s="75">
        <v>171026.08</v>
      </c>
      <c r="I456" s="75">
        <v>0</v>
      </c>
      <c r="J456" s="75">
        <v>0</v>
      </c>
      <c r="K456" s="75">
        <v>0</v>
      </c>
      <c r="L456" s="75">
        <f t="shared" si="67"/>
        <v>0</v>
      </c>
      <c r="M456" s="75">
        <v>0</v>
      </c>
      <c r="N456" s="75">
        <v>0</v>
      </c>
      <c r="O456" s="75">
        <v>0</v>
      </c>
      <c r="P456" s="75">
        <f t="shared" si="68"/>
        <v>0</v>
      </c>
      <c r="Q456" s="76">
        <v>7091867.38</v>
      </c>
      <c r="R456" s="76">
        <v>51436.29</v>
      </c>
      <c r="S456" s="76">
        <v>0</v>
      </c>
      <c r="T456" s="76">
        <v>0</v>
      </c>
      <c r="U456" s="76">
        <f t="shared" si="69"/>
        <v>7143303.67</v>
      </c>
      <c r="V456" s="76">
        <f t="shared" si="70"/>
        <v>19958438.759999998</v>
      </c>
      <c r="W456" s="75">
        <v>0</v>
      </c>
      <c r="X456" s="75">
        <f t="shared" si="71"/>
        <v>19958438.759999998</v>
      </c>
      <c r="Y456" s="76">
        <v>197593.59</v>
      </c>
      <c r="Z456" s="75">
        <f t="shared" si="72"/>
        <v>20156032.349999998</v>
      </c>
    </row>
    <row r="457" spans="1:26" ht="12.75" hidden="1" outlineLevel="1">
      <c r="A457" s="75" t="s">
        <v>3913</v>
      </c>
      <c r="C457" s="76" t="s">
        <v>3914</v>
      </c>
      <c r="D457" s="76" t="s">
        <v>3915</v>
      </c>
      <c r="E457" s="75">
        <v>0</v>
      </c>
      <c r="F457" s="75">
        <v>69138.39000000035</v>
      </c>
      <c r="G457" s="76">
        <f t="shared" si="66"/>
        <v>69138.39000000035</v>
      </c>
      <c r="H457" s="75">
        <v>350897.66</v>
      </c>
      <c r="I457" s="75">
        <v>0</v>
      </c>
      <c r="J457" s="75">
        <v>0</v>
      </c>
      <c r="K457" s="75">
        <v>0</v>
      </c>
      <c r="L457" s="75">
        <f t="shared" si="67"/>
        <v>0</v>
      </c>
      <c r="M457" s="75">
        <v>0</v>
      </c>
      <c r="N457" s="75">
        <v>0</v>
      </c>
      <c r="O457" s="75">
        <v>0</v>
      </c>
      <c r="P457" s="75">
        <f t="shared" si="68"/>
        <v>0</v>
      </c>
      <c r="Q457" s="76">
        <v>6593158.64</v>
      </c>
      <c r="R457" s="76">
        <v>63520.13</v>
      </c>
      <c r="S457" s="76">
        <v>0</v>
      </c>
      <c r="T457" s="76">
        <v>0</v>
      </c>
      <c r="U457" s="76">
        <f t="shared" si="69"/>
        <v>6656678.77</v>
      </c>
      <c r="V457" s="76">
        <f t="shared" si="70"/>
        <v>7076714.82</v>
      </c>
      <c r="W457" s="75">
        <v>0</v>
      </c>
      <c r="X457" s="75">
        <f t="shared" si="71"/>
        <v>7076714.82</v>
      </c>
      <c r="Y457" s="76">
        <v>51528.6</v>
      </c>
      <c r="Z457" s="75">
        <f t="shared" si="72"/>
        <v>7128243.42</v>
      </c>
    </row>
    <row r="458" spans="1:26" ht="12.75" hidden="1" outlineLevel="1">
      <c r="A458" s="75" t="s">
        <v>3916</v>
      </c>
      <c r="C458" s="76" t="s">
        <v>3917</v>
      </c>
      <c r="D458" s="76" t="s">
        <v>3918</v>
      </c>
      <c r="E458" s="75">
        <v>0</v>
      </c>
      <c r="F458" s="75">
        <v>262124.89</v>
      </c>
      <c r="G458" s="76">
        <f t="shared" si="66"/>
        <v>262124.89</v>
      </c>
      <c r="H458" s="75">
        <v>0</v>
      </c>
      <c r="I458" s="75">
        <v>0</v>
      </c>
      <c r="J458" s="75">
        <v>0</v>
      </c>
      <c r="K458" s="75">
        <v>0</v>
      </c>
      <c r="L458" s="75">
        <f t="shared" si="67"/>
        <v>0</v>
      </c>
      <c r="M458" s="75">
        <v>0</v>
      </c>
      <c r="N458" s="75">
        <v>0</v>
      </c>
      <c r="O458" s="75">
        <v>0</v>
      </c>
      <c r="P458" s="75">
        <f t="shared" si="68"/>
        <v>0</v>
      </c>
      <c r="Q458" s="76">
        <v>1533201.34</v>
      </c>
      <c r="R458" s="76">
        <v>1407481.56</v>
      </c>
      <c r="S458" s="76">
        <v>0</v>
      </c>
      <c r="T458" s="76">
        <v>0</v>
      </c>
      <c r="U458" s="76">
        <f t="shared" si="69"/>
        <v>2940682.9000000004</v>
      </c>
      <c r="V458" s="76">
        <f t="shared" si="70"/>
        <v>3202807.7900000005</v>
      </c>
      <c r="W458" s="75">
        <v>0</v>
      </c>
      <c r="X458" s="75">
        <f t="shared" si="71"/>
        <v>3202807.7900000005</v>
      </c>
      <c r="Y458" s="76">
        <v>0</v>
      </c>
      <c r="Z458" s="75">
        <f t="shared" si="72"/>
        <v>3202807.7900000005</v>
      </c>
    </row>
    <row r="459" spans="1:26" ht="12.75" hidden="1" outlineLevel="1">
      <c r="A459" s="75" t="s">
        <v>3919</v>
      </c>
      <c r="C459" s="76" t="s">
        <v>3920</v>
      </c>
      <c r="D459" s="76" t="s">
        <v>3921</v>
      </c>
      <c r="E459" s="75">
        <v>0</v>
      </c>
      <c r="F459" s="75">
        <v>-33015.97</v>
      </c>
      <c r="G459" s="76">
        <f t="shared" si="66"/>
        <v>-33015.97</v>
      </c>
      <c r="H459" s="75">
        <v>10.59</v>
      </c>
      <c r="I459" s="75">
        <v>0</v>
      </c>
      <c r="J459" s="75">
        <v>0</v>
      </c>
      <c r="K459" s="75">
        <v>0</v>
      </c>
      <c r="L459" s="75">
        <f t="shared" si="67"/>
        <v>0</v>
      </c>
      <c r="M459" s="75">
        <v>0</v>
      </c>
      <c r="N459" s="75">
        <v>0</v>
      </c>
      <c r="O459" s="75">
        <v>0</v>
      </c>
      <c r="P459" s="75">
        <f t="shared" si="68"/>
        <v>0</v>
      </c>
      <c r="Q459" s="76">
        <v>0</v>
      </c>
      <c r="R459" s="76">
        <v>0</v>
      </c>
      <c r="S459" s="76">
        <v>0</v>
      </c>
      <c r="T459" s="76">
        <v>0</v>
      </c>
      <c r="U459" s="76">
        <f t="shared" si="69"/>
        <v>0</v>
      </c>
      <c r="V459" s="76">
        <f t="shared" si="70"/>
        <v>-33005.380000000005</v>
      </c>
      <c r="W459" s="75">
        <v>0</v>
      </c>
      <c r="X459" s="75">
        <f t="shared" si="71"/>
        <v>-33005.380000000005</v>
      </c>
      <c r="Y459" s="76">
        <v>0</v>
      </c>
      <c r="Z459" s="75">
        <f t="shared" si="72"/>
        <v>-33005.380000000005</v>
      </c>
    </row>
    <row r="460" spans="1:26" ht="12.75" hidden="1" outlineLevel="1">
      <c r="A460" s="75" t="s">
        <v>3922</v>
      </c>
      <c r="C460" s="76" t="s">
        <v>3923</v>
      </c>
      <c r="D460" s="76" t="s">
        <v>3924</v>
      </c>
      <c r="E460" s="75">
        <v>0</v>
      </c>
      <c r="F460" s="75">
        <v>1487771.4</v>
      </c>
      <c r="G460" s="76">
        <f t="shared" si="66"/>
        <v>1487771.4</v>
      </c>
      <c r="H460" s="75">
        <v>0</v>
      </c>
      <c r="I460" s="75">
        <v>0</v>
      </c>
      <c r="J460" s="75">
        <v>0</v>
      </c>
      <c r="K460" s="75">
        <v>0</v>
      </c>
      <c r="L460" s="75">
        <f t="shared" si="67"/>
        <v>0</v>
      </c>
      <c r="M460" s="75">
        <v>0</v>
      </c>
      <c r="N460" s="75">
        <v>0</v>
      </c>
      <c r="O460" s="75">
        <v>0</v>
      </c>
      <c r="P460" s="75">
        <f t="shared" si="68"/>
        <v>0</v>
      </c>
      <c r="Q460" s="76">
        <v>0</v>
      </c>
      <c r="R460" s="76">
        <v>0</v>
      </c>
      <c r="S460" s="76">
        <v>0</v>
      </c>
      <c r="T460" s="76">
        <v>0</v>
      </c>
      <c r="U460" s="76">
        <f t="shared" si="69"/>
        <v>0</v>
      </c>
      <c r="V460" s="76">
        <f t="shared" si="70"/>
        <v>1487771.4</v>
      </c>
      <c r="W460" s="75">
        <v>0</v>
      </c>
      <c r="X460" s="75">
        <f t="shared" si="71"/>
        <v>1487771.4</v>
      </c>
      <c r="Y460" s="76">
        <v>0</v>
      </c>
      <c r="Z460" s="75">
        <f t="shared" si="72"/>
        <v>1487771.4</v>
      </c>
    </row>
    <row r="461" spans="1:26" ht="12.75" hidden="1" outlineLevel="1">
      <c r="A461" s="75" t="s">
        <v>3925</v>
      </c>
      <c r="C461" s="76" t="s">
        <v>3926</v>
      </c>
      <c r="D461" s="76" t="s">
        <v>3927</v>
      </c>
      <c r="E461" s="75">
        <v>0</v>
      </c>
      <c r="F461" s="75">
        <v>14157458.48</v>
      </c>
      <c r="G461" s="76">
        <f t="shared" si="66"/>
        <v>14157458.48</v>
      </c>
      <c r="H461" s="75">
        <v>22367.14</v>
      </c>
      <c r="I461" s="75">
        <v>0</v>
      </c>
      <c r="J461" s="75">
        <v>0</v>
      </c>
      <c r="K461" s="75">
        <v>0</v>
      </c>
      <c r="L461" s="75">
        <f t="shared" si="67"/>
        <v>0</v>
      </c>
      <c r="M461" s="75">
        <v>0</v>
      </c>
      <c r="N461" s="75">
        <v>0</v>
      </c>
      <c r="O461" s="75">
        <v>0</v>
      </c>
      <c r="P461" s="75">
        <f t="shared" si="68"/>
        <v>0</v>
      </c>
      <c r="Q461" s="76">
        <v>0</v>
      </c>
      <c r="R461" s="76">
        <v>0</v>
      </c>
      <c r="S461" s="76">
        <v>0</v>
      </c>
      <c r="T461" s="76">
        <v>0</v>
      </c>
      <c r="U461" s="76">
        <f t="shared" si="69"/>
        <v>0</v>
      </c>
      <c r="V461" s="76">
        <f t="shared" si="70"/>
        <v>14179825.620000001</v>
      </c>
      <c r="W461" s="75">
        <v>0</v>
      </c>
      <c r="X461" s="75">
        <f t="shared" si="71"/>
        <v>14179825.620000001</v>
      </c>
      <c r="Y461" s="76">
        <v>1061.36</v>
      </c>
      <c r="Z461" s="75">
        <f t="shared" si="72"/>
        <v>14180886.98</v>
      </c>
    </row>
    <row r="462" spans="1:26" ht="12.75" hidden="1" outlineLevel="1">
      <c r="A462" s="75" t="s">
        <v>3928</v>
      </c>
      <c r="C462" s="76" t="s">
        <v>3929</v>
      </c>
      <c r="D462" s="76" t="s">
        <v>3930</v>
      </c>
      <c r="E462" s="75">
        <v>0</v>
      </c>
      <c r="F462" s="75">
        <v>731324.86</v>
      </c>
      <c r="G462" s="76">
        <f t="shared" si="66"/>
        <v>731324.86</v>
      </c>
      <c r="H462" s="75">
        <v>0</v>
      </c>
      <c r="I462" s="75">
        <v>0</v>
      </c>
      <c r="J462" s="75">
        <v>0</v>
      </c>
      <c r="K462" s="75">
        <v>0</v>
      </c>
      <c r="L462" s="75">
        <f t="shared" si="67"/>
        <v>0</v>
      </c>
      <c r="M462" s="75">
        <v>0</v>
      </c>
      <c r="N462" s="75">
        <v>0</v>
      </c>
      <c r="O462" s="75">
        <v>0</v>
      </c>
      <c r="P462" s="75">
        <f t="shared" si="68"/>
        <v>0</v>
      </c>
      <c r="Q462" s="76">
        <v>0</v>
      </c>
      <c r="R462" s="76">
        <v>0</v>
      </c>
      <c r="S462" s="76">
        <v>0</v>
      </c>
      <c r="T462" s="76">
        <v>0</v>
      </c>
      <c r="U462" s="76">
        <f t="shared" si="69"/>
        <v>0</v>
      </c>
      <c r="V462" s="76">
        <f t="shared" si="70"/>
        <v>731324.86</v>
      </c>
      <c r="W462" s="75">
        <v>0</v>
      </c>
      <c r="X462" s="75">
        <f t="shared" si="71"/>
        <v>731324.86</v>
      </c>
      <c r="Y462" s="76">
        <v>56.37</v>
      </c>
      <c r="Z462" s="75">
        <f t="shared" si="72"/>
        <v>731381.23</v>
      </c>
    </row>
    <row r="463" spans="1:26" ht="12.75" hidden="1" outlineLevel="1">
      <c r="A463" s="75" t="s">
        <v>3931</v>
      </c>
      <c r="C463" s="76" t="s">
        <v>3932</v>
      </c>
      <c r="D463" s="76" t="s">
        <v>3933</v>
      </c>
      <c r="E463" s="75">
        <v>0</v>
      </c>
      <c r="F463" s="75">
        <v>903518.45</v>
      </c>
      <c r="G463" s="76">
        <f t="shared" si="66"/>
        <v>903518.45</v>
      </c>
      <c r="H463" s="75">
        <v>0</v>
      </c>
      <c r="I463" s="75">
        <v>0</v>
      </c>
      <c r="J463" s="75">
        <v>0</v>
      </c>
      <c r="K463" s="75">
        <v>0</v>
      </c>
      <c r="L463" s="75">
        <f t="shared" si="67"/>
        <v>0</v>
      </c>
      <c r="M463" s="75">
        <v>0</v>
      </c>
      <c r="N463" s="75">
        <v>0</v>
      </c>
      <c r="O463" s="75">
        <v>0</v>
      </c>
      <c r="P463" s="75">
        <f t="shared" si="68"/>
        <v>0</v>
      </c>
      <c r="Q463" s="76">
        <v>0</v>
      </c>
      <c r="R463" s="76">
        <v>0</v>
      </c>
      <c r="S463" s="76">
        <v>0</v>
      </c>
      <c r="T463" s="76">
        <v>0</v>
      </c>
      <c r="U463" s="76">
        <f t="shared" si="69"/>
        <v>0</v>
      </c>
      <c r="V463" s="76">
        <f t="shared" si="70"/>
        <v>903518.45</v>
      </c>
      <c r="W463" s="75">
        <v>0</v>
      </c>
      <c r="X463" s="75">
        <f t="shared" si="71"/>
        <v>903518.45</v>
      </c>
      <c r="Y463" s="76">
        <v>0</v>
      </c>
      <c r="Z463" s="75">
        <f t="shared" si="72"/>
        <v>903518.45</v>
      </c>
    </row>
    <row r="464" spans="1:26" ht="12.75" hidden="1" outlineLevel="1">
      <c r="A464" s="75" t="s">
        <v>3934</v>
      </c>
      <c r="C464" s="76" t="s">
        <v>3935</v>
      </c>
      <c r="D464" s="76" t="s">
        <v>3936</v>
      </c>
      <c r="E464" s="75">
        <v>0</v>
      </c>
      <c r="F464" s="75">
        <v>8082149.33</v>
      </c>
      <c r="G464" s="76">
        <f t="shared" si="66"/>
        <v>8082149.33</v>
      </c>
      <c r="H464" s="75">
        <v>0</v>
      </c>
      <c r="I464" s="75">
        <v>0</v>
      </c>
      <c r="J464" s="75">
        <v>0</v>
      </c>
      <c r="K464" s="75">
        <v>0</v>
      </c>
      <c r="L464" s="75">
        <f t="shared" si="67"/>
        <v>0</v>
      </c>
      <c r="M464" s="75">
        <v>0</v>
      </c>
      <c r="N464" s="75">
        <v>0</v>
      </c>
      <c r="O464" s="75">
        <v>0</v>
      </c>
      <c r="P464" s="75">
        <f t="shared" si="68"/>
        <v>0</v>
      </c>
      <c r="Q464" s="76">
        <v>0</v>
      </c>
      <c r="R464" s="76">
        <v>0</v>
      </c>
      <c r="S464" s="76">
        <v>0</v>
      </c>
      <c r="T464" s="76">
        <v>0</v>
      </c>
      <c r="U464" s="76">
        <f t="shared" si="69"/>
        <v>0</v>
      </c>
      <c r="V464" s="76">
        <f t="shared" si="70"/>
        <v>8082149.33</v>
      </c>
      <c r="W464" s="75">
        <v>0</v>
      </c>
      <c r="X464" s="75">
        <f t="shared" si="71"/>
        <v>8082149.33</v>
      </c>
      <c r="Y464" s="76">
        <v>0</v>
      </c>
      <c r="Z464" s="75">
        <f t="shared" si="72"/>
        <v>8082149.33</v>
      </c>
    </row>
    <row r="465" spans="1:26" ht="12.75" hidden="1" outlineLevel="1">
      <c r="A465" s="75" t="s">
        <v>3937</v>
      </c>
      <c r="C465" s="76" t="s">
        <v>3938</v>
      </c>
      <c r="D465" s="76" t="s">
        <v>3939</v>
      </c>
      <c r="E465" s="75">
        <v>0</v>
      </c>
      <c r="F465" s="75">
        <v>8166949.3999999985</v>
      </c>
      <c r="G465" s="76">
        <f t="shared" si="66"/>
        <v>8166949.3999999985</v>
      </c>
      <c r="H465" s="75">
        <v>0</v>
      </c>
      <c r="I465" s="75">
        <v>0</v>
      </c>
      <c r="J465" s="75">
        <v>0</v>
      </c>
      <c r="K465" s="75">
        <v>0</v>
      </c>
      <c r="L465" s="75">
        <f t="shared" si="67"/>
        <v>0</v>
      </c>
      <c r="M465" s="75">
        <v>0</v>
      </c>
      <c r="N465" s="75">
        <v>0</v>
      </c>
      <c r="O465" s="75">
        <v>0</v>
      </c>
      <c r="P465" s="75">
        <f t="shared" si="68"/>
        <v>0</v>
      </c>
      <c r="Q465" s="76">
        <v>0</v>
      </c>
      <c r="R465" s="76">
        <v>0</v>
      </c>
      <c r="S465" s="76">
        <v>0</v>
      </c>
      <c r="T465" s="76">
        <v>0</v>
      </c>
      <c r="U465" s="76">
        <f t="shared" si="69"/>
        <v>0</v>
      </c>
      <c r="V465" s="76">
        <f t="shared" si="70"/>
        <v>8166949.3999999985</v>
      </c>
      <c r="W465" s="75">
        <v>0</v>
      </c>
      <c r="X465" s="75">
        <f t="shared" si="71"/>
        <v>8166949.3999999985</v>
      </c>
      <c r="Y465" s="76">
        <v>0</v>
      </c>
      <c r="Z465" s="75">
        <f t="shared" si="72"/>
        <v>8166949.3999999985</v>
      </c>
    </row>
    <row r="466" spans="1:26" ht="12.75" hidden="1" outlineLevel="1">
      <c r="A466" s="75" t="s">
        <v>3940</v>
      </c>
      <c r="C466" s="76" t="s">
        <v>3941</v>
      </c>
      <c r="D466" s="76" t="s">
        <v>3942</v>
      </c>
      <c r="E466" s="75">
        <v>0</v>
      </c>
      <c r="F466" s="75">
        <v>76532.62</v>
      </c>
      <c r="G466" s="76">
        <f t="shared" si="66"/>
        <v>76532.62</v>
      </c>
      <c r="H466" s="75">
        <v>5610.69</v>
      </c>
      <c r="I466" s="75">
        <v>0</v>
      </c>
      <c r="J466" s="75">
        <v>0</v>
      </c>
      <c r="K466" s="75">
        <v>0</v>
      </c>
      <c r="L466" s="75">
        <f t="shared" si="67"/>
        <v>0</v>
      </c>
      <c r="M466" s="75">
        <v>0</v>
      </c>
      <c r="N466" s="75">
        <v>0</v>
      </c>
      <c r="O466" s="75">
        <v>0</v>
      </c>
      <c r="P466" s="75">
        <f t="shared" si="68"/>
        <v>0</v>
      </c>
      <c r="Q466" s="76">
        <v>0</v>
      </c>
      <c r="R466" s="76">
        <v>0</v>
      </c>
      <c r="S466" s="76">
        <v>0</v>
      </c>
      <c r="T466" s="76">
        <v>0</v>
      </c>
      <c r="U466" s="76">
        <f t="shared" si="69"/>
        <v>0</v>
      </c>
      <c r="V466" s="76">
        <f t="shared" si="70"/>
        <v>82143.31</v>
      </c>
      <c r="W466" s="75">
        <v>0</v>
      </c>
      <c r="X466" s="75">
        <f t="shared" si="71"/>
        <v>82143.31</v>
      </c>
      <c r="Y466" s="76">
        <v>0</v>
      </c>
      <c r="Z466" s="75">
        <f t="shared" si="72"/>
        <v>82143.31</v>
      </c>
    </row>
    <row r="467" spans="1:26" ht="12.75" hidden="1" outlineLevel="1">
      <c r="A467" s="75" t="s">
        <v>3943</v>
      </c>
      <c r="C467" s="76" t="s">
        <v>3944</v>
      </c>
      <c r="D467" s="76" t="s">
        <v>3945</v>
      </c>
      <c r="E467" s="75">
        <v>0</v>
      </c>
      <c r="F467" s="75">
        <v>14341325.95</v>
      </c>
      <c r="G467" s="76">
        <f t="shared" si="66"/>
        <v>14341325.95</v>
      </c>
      <c r="H467" s="75">
        <v>49775.1</v>
      </c>
      <c r="I467" s="75">
        <v>0</v>
      </c>
      <c r="J467" s="75">
        <v>0</v>
      </c>
      <c r="K467" s="75">
        <v>0</v>
      </c>
      <c r="L467" s="75">
        <f t="shared" si="67"/>
        <v>0</v>
      </c>
      <c r="M467" s="75">
        <v>0</v>
      </c>
      <c r="N467" s="75">
        <v>0</v>
      </c>
      <c r="O467" s="75">
        <v>0</v>
      </c>
      <c r="P467" s="75">
        <f t="shared" si="68"/>
        <v>0</v>
      </c>
      <c r="Q467" s="76">
        <v>163039.55</v>
      </c>
      <c r="R467" s="76">
        <v>0</v>
      </c>
      <c r="S467" s="76">
        <v>0</v>
      </c>
      <c r="T467" s="76">
        <v>0</v>
      </c>
      <c r="U467" s="76">
        <f t="shared" si="69"/>
        <v>163039.55</v>
      </c>
      <c r="V467" s="76">
        <f t="shared" si="70"/>
        <v>14554140.6</v>
      </c>
      <c r="W467" s="75">
        <v>0</v>
      </c>
      <c r="X467" s="75">
        <f t="shared" si="71"/>
        <v>14554140.6</v>
      </c>
      <c r="Y467" s="76">
        <v>9706.45</v>
      </c>
      <c r="Z467" s="75">
        <f t="shared" si="72"/>
        <v>14563847.049999999</v>
      </c>
    </row>
    <row r="468" spans="1:26" ht="12.75" hidden="1" outlineLevel="1">
      <c r="A468" s="75" t="s">
        <v>3946</v>
      </c>
      <c r="C468" s="76" t="s">
        <v>3947</v>
      </c>
      <c r="D468" s="76" t="s">
        <v>3948</v>
      </c>
      <c r="E468" s="75">
        <v>0</v>
      </c>
      <c r="F468" s="75">
        <v>1215138.79</v>
      </c>
      <c r="G468" s="76">
        <f t="shared" si="66"/>
        <v>1215138.79</v>
      </c>
      <c r="H468" s="75">
        <v>1963.15</v>
      </c>
      <c r="I468" s="75">
        <v>0</v>
      </c>
      <c r="J468" s="75">
        <v>0</v>
      </c>
      <c r="K468" s="75">
        <v>0</v>
      </c>
      <c r="L468" s="75">
        <f t="shared" si="67"/>
        <v>0</v>
      </c>
      <c r="M468" s="75">
        <v>0</v>
      </c>
      <c r="N468" s="75">
        <v>0</v>
      </c>
      <c r="O468" s="75">
        <v>0</v>
      </c>
      <c r="P468" s="75">
        <f t="shared" si="68"/>
        <v>0</v>
      </c>
      <c r="Q468" s="76">
        <v>585.32</v>
      </c>
      <c r="R468" s="76">
        <v>0</v>
      </c>
      <c r="S468" s="76">
        <v>0</v>
      </c>
      <c r="T468" s="76">
        <v>0</v>
      </c>
      <c r="U468" s="76">
        <f t="shared" si="69"/>
        <v>585.32</v>
      </c>
      <c r="V468" s="76">
        <f t="shared" si="70"/>
        <v>1217687.26</v>
      </c>
      <c r="W468" s="75">
        <v>0</v>
      </c>
      <c r="X468" s="75">
        <f t="shared" si="71"/>
        <v>1217687.26</v>
      </c>
      <c r="Y468" s="76">
        <v>15411.46</v>
      </c>
      <c r="Z468" s="75">
        <f t="shared" si="72"/>
        <v>1233098.72</v>
      </c>
    </row>
    <row r="469" spans="1:26" ht="12.75" hidden="1" outlineLevel="1">
      <c r="A469" s="75" t="s">
        <v>3949</v>
      </c>
      <c r="C469" s="76" t="s">
        <v>3950</v>
      </c>
      <c r="D469" s="76" t="s">
        <v>3951</v>
      </c>
      <c r="E469" s="75">
        <v>0</v>
      </c>
      <c r="F469" s="75">
        <v>1251044.9</v>
      </c>
      <c r="G469" s="76">
        <f t="shared" si="66"/>
        <v>1251044.9</v>
      </c>
      <c r="H469" s="75">
        <v>410.47</v>
      </c>
      <c r="I469" s="75">
        <v>0</v>
      </c>
      <c r="J469" s="75">
        <v>0</v>
      </c>
      <c r="K469" s="75">
        <v>0</v>
      </c>
      <c r="L469" s="75">
        <f t="shared" si="67"/>
        <v>0</v>
      </c>
      <c r="M469" s="75">
        <v>0</v>
      </c>
      <c r="N469" s="75">
        <v>0</v>
      </c>
      <c r="O469" s="75">
        <v>0</v>
      </c>
      <c r="P469" s="75">
        <f t="shared" si="68"/>
        <v>0</v>
      </c>
      <c r="Q469" s="76">
        <v>254.95</v>
      </c>
      <c r="R469" s="76">
        <v>0</v>
      </c>
      <c r="S469" s="76">
        <v>0</v>
      </c>
      <c r="T469" s="76">
        <v>0</v>
      </c>
      <c r="U469" s="76">
        <f t="shared" si="69"/>
        <v>254.95</v>
      </c>
      <c r="V469" s="76">
        <f t="shared" si="70"/>
        <v>1251710.3199999998</v>
      </c>
      <c r="W469" s="75">
        <v>0</v>
      </c>
      <c r="X469" s="75">
        <f t="shared" si="71"/>
        <v>1251710.3199999998</v>
      </c>
      <c r="Y469" s="76">
        <v>0</v>
      </c>
      <c r="Z469" s="75">
        <f t="shared" si="72"/>
        <v>1251710.3199999998</v>
      </c>
    </row>
    <row r="470" spans="1:26" ht="12.75" hidden="1" outlineLevel="1">
      <c r="A470" s="75" t="s">
        <v>3952</v>
      </c>
      <c r="C470" s="76" t="s">
        <v>3953</v>
      </c>
      <c r="D470" s="76" t="s">
        <v>3954</v>
      </c>
      <c r="E470" s="75">
        <v>0</v>
      </c>
      <c r="F470" s="75">
        <v>101891.77</v>
      </c>
      <c r="G470" s="76">
        <f t="shared" si="66"/>
        <v>101891.77</v>
      </c>
      <c r="H470" s="75">
        <v>8199.98</v>
      </c>
      <c r="I470" s="75">
        <v>0</v>
      </c>
      <c r="J470" s="75">
        <v>0</v>
      </c>
      <c r="K470" s="75">
        <v>0</v>
      </c>
      <c r="L470" s="75">
        <f t="shared" si="67"/>
        <v>0</v>
      </c>
      <c r="M470" s="75">
        <v>0</v>
      </c>
      <c r="N470" s="75">
        <v>0</v>
      </c>
      <c r="O470" s="75">
        <v>0</v>
      </c>
      <c r="P470" s="75">
        <f t="shared" si="68"/>
        <v>0</v>
      </c>
      <c r="Q470" s="76">
        <v>0</v>
      </c>
      <c r="R470" s="76">
        <v>0</v>
      </c>
      <c r="S470" s="76">
        <v>0</v>
      </c>
      <c r="T470" s="76">
        <v>0</v>
      </c>
      <c r="U470" s="76">
        <f t="shared" si="69"/>
        <v>0</v>
      </c>
      <c r="V470" s="76">
        <f t="shared" si="70"/>
        <v>110091.75</v>
      </c>
      <c r="W470" s="75">
        <v>0</v>
      </c>
      <c r="X470" s="75">
        <f t="shared" si="71"/>
        <v>110091.75</v>
      </c>
      <c r="Y470" s="76">
        <v>0</v>
      </c>
      <c r="Z470" s="75">
        <f t="shared" si="72"/>
        <v>110091.75</v>
      </c>
    </row>
    <row r="471" spans="1:26" ht="12.75" hidden="1" outlineLevel="1">
      <c r="A471" s="75" t="s">
        <v>3955</v>
      </c>
      <c r="C471" s="76" t="s">
        <v>3956</v>
      </c>
      <c r="D471" s="76" t="s">
        <v>3957</v>
      </c>
      <c r="E471" s="75">
        <v>0</v>
      </c>
      <c r="F471" s="75">
        <v>8419618.15</v>
      </c>
      <c r="G471" s="76">
        <f t="shared" si="66"/>
        <v>8419618.15</v>
      </c>
      <c r="H471" s="75">
        <v>8290.47</v>
      </c>
      <c r="I471" s="75">
        <v>0</v>
      </c>
      <c r="J471" s="75">
        <v>0</v>
      </c>
      <c r="K471" s="75">
        <v>0</v>
      </c>
      <c r="L471" s="75">
        <f t="shared" si="67"/>
        <v>0</v>
      </c>
      <c r="M471" s="75">
        <v>0</v>
      </c>
      <c r="N471" s="75">
        <v>0</v>
      </c>
      <c r="O471" s="75">
        <v>0</v>
      </c>
      <c r="P471" s="75">
        <f t="shared" si="68"/>
        <v>0</v>
      </c>
      <c r="Q471" s="76">
        <v>367446.11</v>
      </c>
      <c r="R471" s="76">
        <v>0</v>
      </c>
      <c r="S471" s="76">
        <v>0</v>
      </c>
      <c r="T471" s="76">
        <v>0</v>
      </c>
      <c r="U471" s="76">
        <f t="shared" si="69"/>
        <v>367446.11</v>
      </c>
      <c r="V471" s="76">
        <f t="shared" si="70"/>
        <v>8795354.73</v>
      </c>
      <c r="W471" s="75">
        <v>0</v>
      </c>
      <c r="X471" s="75">
        <f t="shared" si="71"/>
        <v>8795354.73</v>
      </c>
      <c r="Y471" s="76">
        <v>29603.54</v>
      </c>
      <c r="Z471" s="75">
        <f t="shared" si="72"/>
        <v>8824958.27</v>
      </c>
    </row>
    <row r="472" spans="1:26" ht="12.75" hidden="1" outlineLevel="1">
      <c r="A472" s="75" t="s">
        <v>3958</v>
      </c>
      <c r="C472" s="76" t="s">
        <v>3959</v>
      </c>
      <c r="D472" s="76" t="s">
        <v>3960</v>
      </c>
      <c r="E472" s="75">
        <v>0</v>
      </c>
      <c r="F472" s="75">
        <v>61209.4</v>
      </c>
      <c r="G472" s="76">
        <f t="shared" si="66"/>
        <v>61209.4</v>
      </c>
      <c r="H472" s="75">
        <v>0</v>
      </c>
      <c r="I472" s="75">
        <v>0</v>
      </c>
      <c r="J472" s="75">
        <v>0</v>
      </c>
      <c r="K472" s="75">
        <v>0</v>
      </c>
      <c r="L472" s="75">
        <f t="shared" si="67"/>
        <v>0</v>
      </c>
      <c r="M472" s="75">
        <v>0</v>
      </c>
      <c r="N472" s="75">
        <v>0</v>
      </c>
      <c r="O472" s="75">
        <v>0</v>
      </c>
      <c r="P472" s="75">
        <f t="shared" si="68"/>
        <v>0</v>
      </c>
      <c r="Q472" s="76">
        <v>0</v>
      </c>
      <c r="R472" s="76">
        <v>0</v>
      </c>
      <c r="S472" s="76">
        <v>0</v>
      </c>
      <c r="T472" s="76">
        <v>0</v>
      </c>
      <c r="U472" s="76">
        <f t="shared" si="69"/>
        <v>0</v>
      </c>
      <c r="V472" s="76">
        <f t="shared" si="70"/>
        <v>61209.4</v>
      </c>
      <c r="W472" s="75">
        <v>0</v>
      </c>
      <c r="X472" s="75">
        <f t="shared" si="71"/>
        <v>61209.4</v>
      </c>
      <c r="Y472" s="76">
        <v>0</v>
      </c>
      <c r="Z472" s="75">
        <f t="shared" si="72"/>
        <v>61209.4</v>
      </c>
    </row>
    <row r="473" spans="1:26" ht="12.75" hidden="1" outlineLevel="1">
      <c r="A473" s="75" t="s">
        <v>3961</v>
      </c>
      <c r="C473" s="76" t="s">
        <v>3962</v>
      </c>
      <c r="D473" s="76" t="s">
        <v>3963</v>
      </c>
      <c r="E473" s="75">
        <v>0</v>
      </c>
      <c r="F473" s="75">
        <v>31133.69</v>
      </c>
      <c r="G473" s="76">
        <f t="shared" si="66"/>
        <v>31133.69</v>
      </c>
      <c r="H473" s="75">
        <v>26</v>
      </c>
      <c r="I473" s="75">
        <v>0</v>
      </c>
      <c r="J473" s="75">
        <v>0</v>
      </c>
      <c r="K473" s="75">
        <v>0</v>
      </c>
      <c r="L473" s="75">
        <f t="shared" si="67"/>
        <v>0</v>
      </c>
      <c r="M473" s="75">
        <v>0</v>
      </c>
      <c r="N473" s="75">
        <v>0</v>
      </c>
      <c r="O473" s="75">
        <v>0</v>
      </c>
      <c r="P473" s="75">
        <f t="shared" si="68"/>
        <v>0</v>
      </c>
      <c r="Q473" s="76">
        <v>0</v>
      </c>
      <c r="R473" s="76">
        <v>0</v>
      </c>
      <c r="S473" s="76">
        <v>0</v>
      </c>
      <c r="T473" s="76">
        <v>0</v>
      </c>
      <c r="U473" s="76">
        <f t="shared" si="69"/>
        <v>0</v>
      </c>
      <c r="V473" s="76">
        <f t="shared" si="70"/>
        <v>31159.69</v>
      </c>
      <c r="W473" s="75">
        <v>0</v>
      </c>
      <c r="X473" s="75">
        <f t="shared" si="71"/>
        <v>31159.69</v>
      </c>
      <c r="Y473" s="76">
        <v>0</v>
      </c>
      <c r="Z473" s="75">
        <f t="shared" si="72"/>
        <v>31159.69</v>
      </c>
    </row>
    <row r="474" spans="1:26" ht="12.75" hidden="1" outlineLevel="1">
      <c r="A474" s="75" t="s">
        <v>3964</v>
      </c>
      <c r="C474" s="76" t="s">
        <v>3965</v>
      </c>
      <c r="D474" s="76" t="s">
        <v>3966</v>
      </c>
      <c r="E474" s="75">
        <v>0</v>
      </c>
      <c r="F474" s="75">
        <v>304844</v>
      </c>
      <c r="G474" s="76">
        <f t="shared" si="66"/>
        <v>304844</v>
      </c>
      <c r="H474" s="75">
        <v>4706.11</v>
      </c>
      <c r="I474" s="75">
        <v>0</v>
      </c>
      <c r="J474" s="75">
        <v>0</v>
      </c>
      <c r="K474" s="75">
        <v>0</v>
      </c>
      <c r="L474" s="75">
        <f t="shared" si="67"/>
        <v>0</v>
      </c>
      <c r="M474" s="75">
        <v>0</v>
      </c>
      <c r="N474" s="75">
        <v>0</v>
      </c>
      <c r="O474" s="75">
        <v>0</v>
      </c>
      <c r="P474" s="75">
        <f t="shared" si="68"/>
        <v>0</v>
      </c>
      <c r="Q474" s="76">
        <v>0</v>
      </c>
      <c r="R474" s="76">
        <v>0</v>
      </c>
      <c r="S474" s="76">
        <v>0</v>
      </c>
      <c r="T474" s="76">
        <v>0</v>
      </c>
      <c r="U474" s="76">
        <f t="shared" si="69"/>
        <v>0</v>
      </c>
      <c r="V474" s="76">
        <f t="shared" si="70"/>
        <v>309550.11</v>
      </c>
      <c r="W474" s="75">
        <v>0</v>
      </c>
      <c r="X474" s="75">
        <f t="shared" si="71"/>
        <v>309550.11</v>
      </c>
      <c r="Y474" s="76">
        <v>0</v>
      </c>
      <c r="Z474" s="75">
        <f t="shared" si="72"/>
        <v>309550.11</v>
      </c>
    </row>
    <row r="475" spans="1:26" ht="12.75" hidden="1" outlineLevel="1">
      <c r="A475" s="75" t="s">
        <v>3967</v>
      </c>
      <c r="C475" s="76" t="s">
        <v>3968</v>
      </c>
      <c r="D475" s="76" t="s">
        <v>3969</v>
      </c>
      <c r="E475" s="75">
        <v>0</v>
      </c>
      <c r="F475" s="75">
        <v>-632925.96</v>
      </c>
      <c r="G475" s="76">
        <f t="shared" si="66"/>
        <v>-632925.96</v>
      </c>
      <c r="H475" s="75">
        <v>-82.47</v>
      </c>
      <c r="I475" s="75">
        <v>0</v>
      </c>
      <c r="J475" s="75">
        <v>0</v>
      </c>
      <c r="K475" s="75">
        <v>0</v>
      </c>
      <c r="L475" s="75">
        <f t="shared" si="67"/>
        <v>0</v>
      </c>
      <c r="M475" s="75">
        <v>0</v>
      </c>
      <c r="N475" s="75">
        <v>0</v>
      </c>
      <c r="O475" s="75">
        <v>0</v>
      </c>
      <c r="P475" s="75">
        <f t="shared" si="68"/>
        <v>0</v>
      </c>
      <c r="Q475" s="76">
        <v>-57355</v>
      </c>
      <c r="R475" s="76">
        <v>-409580.78</v>
      </c>
      <c r="S475" s="76">
        <v>0</v>
      </c>
      <c r="T475" s="76">
        <v>0</v>
      </c>
      <c r="U475" s="76">
        <f t="shared" si="69"/>
        <v>-466935.78</v>
      </c>
      <c r="V475" s="76">
        <f t="shared" si="70"/>
        <v>-1099944.21</v>
      </c>
      <c r="W475" s="75">
        <v>0</v>
      </c>
      <c r="X475" s="75">
        <f t="shared" si="71"/>
        <v>-1099944.21</v>
      </c>
      <c r="Y475" s="76">
        <v>0</v>
      </c>
      <c r="Z475" s="75">
        <f t="shared" si="72"/>
        <v>-1099944.21</v>
      </c>
    </row>
    <row r="476" spans="1:26" ht="12.75" hidden="1" outlineLevel="1">
      <c r="A476" s="75" t="s">
        <v>3970</v>
      </c>
      <c r="C476" s="76" t="s">
        <v>3971</v>
      </c>
      <c r="D476" s="76" t="s">
        <v>3972</v>
      </c>
      <c r="E476" s="75">
        <v>0</v>
      </c>
      <c r="F476" s="75">
        <v>0</v>
      </c>
      <c r="G476" s="76">
        <f t="shared" si="66"/>
        <v>0</v>
      </c>
      <c r="H476" s="75">
        <v>0</v>
      </c>
      <c r="I476" s="75">
        <v>0</v>
      </c>
      <c r="J476" s="75">
        <v>0</v>
      </c>
      <c r="K476" s="75">
        <v>0</v>
      </c>
      <c r="L476" s="75">
        <f t="shared" si="67"/>
        <v>0</v>
      </c>
      <c r="M476" s="75">
        <v>0</v>
      </c>
      <c r="N476" s="75">
        <v>0</v>
      </c>
      <c r="O476" s="75">
        <v>0</v>
      </c>
      <c r="P476" s="75">
        <f t="shared" si="68"/>
        <v>0</v>
      </c>
      <c r="Q476" s="76">
        <v>5194</v>
      </c>
      <c r="R476" s="76">
        <v>0</v>
      </c>
      <c r="S476" s="76">
        <v>0</v>
      </c>
      <c r="T476" s="76">
        <v>4746589.04</v>
      </c>
      <c r="U476" s="76">
        <f t="shared" si="69"/>
        <v>4751783.04</v>
      </c>
      <c r="V476" s="76">
        <f t="shared" si="70"/>
        <v>4751783.04</v>
      </c>
      <c r="W476" s="75">
        <v>0</v>
      </c>
      <c r="X476" s="75">
        <f t="shared" si="71"/>
        <v>4751783.04</v>
      </c>
      <c r="Y476" s="76">
        <v>0</v>
      </c>
      <c r="Z476" s="75">
        <f t="shared" si="72"/>
        <v>4751783.04</v>
      </c>
    </row>
    <row r="477" spans="1:26" ht="12.75" hidden="1" outlineLevel="1">
      <c r="A477" s="75" t="s">
        <v>3973</v>
      </c>
      <c r="C477" s="76" t="s">
        <v>3974</v>
      </c>
      <c r="D477" s="76" t="s">
        <v>3975</v>
      </c>
      <c r="E477" s="75">
        <v>-0.005</v>
      </c>
      <c r="F477" s="75">
        <v>2794876</v>
      </c>
      <c r="G477" s="76">
        <f t="shared" si="66"/>
        <v>2794875.995</v>
      </c>
      <c r="H477" s="75">
        <v>0</v>
      </c>
      <c r="I477" s="75">
        <v>0</v>
      </c>
      <c r="J477" s="75">
        <v>0</v>
      </c>
      <c r="K477" s="75">
        <v>0</v>
      </c>
      <c r="L477" s="75">
        <f t="shared" si="67"/>
        <v>0</v>
      </c>
      <c r="M477" s="75">
        <v>0</v>
      </c>
      <c r="N477" s="75">
        <v>0</v>
      </c>
      <c r="O477" s="75">
        <v>0</v>
      </c>
      <c r="P477" s="75">
        <f t="shared" si="68"/>
        <v>0</v>
      </c>
      <c r="Q477" s="76">
        <v>0</v>
      </c>
      <c r="R477" s="76">
        <v>0</v>
      </c>
      <c r="S477" s="76">
        <v>0</v>
      </c>
      <c r="T477" s="76">
        <v>0</v>
      </c>
      <c r="U477" s="76">
        <f t="shared" si="69"/>
        <v>0</v>
      </c>
      <c r="V477" s="76">
        <f t="shared" si="70"/>
        <v>2794875.995</v>
      </c>
      <c r="W477" s="75">
        <v>0</v>
      </c>
      <c r="X477" s="75">
        <f t="shared" si="71"/>
        <v>2794875.995</v>
      </c>
      <c r="Y477" s="76">
        <v>0</v>
      </c>
      <c r="Z477" s="75">
        <f t="shared" si="72"/>
        <v>2794875.995</v>
      </c>
    </row>
    <row r="478" spans="1:26" ht="12.75" hidden="1" outlineLevel="1">
      <c r="A478" s="75" t="s">
        <v>3976</v>
      </c>
      <c r="C478" s="76" t="s">
        <v>676</v>
      </c>
      <c r="D478" s="76" t="s">
        <v>3977</v>
      </c>
      <c r="E478" s="75">
        <v>0</v>
      </c>
      <c r="F478" s="75">
        <v>0</v>
      </c>
      <c r="G478" s="76">
        <f t="shared" si="66"/>
        <v>0</v>
      </c>
      <c r="H478" s="75">
        <v>0</v>
      </c>
      <c r="I478" s="75">
        <v>0</v>
      </c>
      <c r="J478" s="75">
        <v>0</v>
      </c>
      <c r="K478" s="75">
        <v>0</v>
      </c>
      <c r="L478" s="75">
        <f t="shared" si="67"/>
        <v>0</v>
      </c>
      <c r="M478" s="75">
        <v>0</v>
      </c>
      <c r="N478" s="75">
        <v>0</v>
      </c>
      <c r="O478" s="75">
        <v>0</v>
      </c>
      <c r="P478" s="75">
        <f t="shared" si="68"/>
        <v>0</v>
      </c>
      <c r="Q478" s="76">
        <v>0</v>
      </c>
      <c r="R478" s="76">
        <v>0</v>
      </c>
      <c r="S478" s="76">
        <v>0</v>
      </c>
      <c r="T478" s="76">
        <v>0</v>
      </c>
      <c r="U478" s="76">
        <f t="shared" si="69"/>
        <v>0</v>
      </c>
      <c r="V478" s="76">
        <f t="shared" si="70"/>
        <v>0</v>
      </c>
      <c r="W478" s="75">
        <v>0</v>
      </c>
      <c r="X478" s="75">
        <f t="shared" si="71"/>
        <v>0</v>
      </c>
      <c r="Y478" s="76">
        <v>5635.98</v>
      </c>
      <c r="Z478" s="75">
        <f t="shared" si="72"/>
        <v>5635.98</v>
      </c>
    </row>
    <row r="479" spans="1:26" ht="12.75" hidden="1" outlineLevel="1">
      <c r="A479" s="75" t="s">
        <v>3978</v>
      </c>
      <c r="C479" s="76" t="s">
        <v>3979</v>
      </c>
      <c r="D479" s="76" t="s">
        <v>3980</v>
      </c>
      <c r="E479" s="75">
        <v>0</v>
      </c>
      <c r="F479" s="75">
        <v>82881331.15</v>
      </c>
      <c r="G479" s="76">
        <f t="shared" si="66"/>
        <v>82881331.15</v>
      </c>
      <c r="H479" s="75">
        <v>0</v>
      </c>
      <c r="I479" s="75">
        <v>0</v>
      </c>
      <c r="J479" s="75">
        <v>0</v>
      </c>
      <c r="K479" s="75">
        <v>0</v>
      </c>
      <c r="L479" s="75">
        <f t="shared" si="67"/>
        <v>0</v>
      </c>
      <c r="M479" s="75">
        <v>0</v>
      </c>
      <c r="N479" s="75">
        <v>0</v>
      </c>
      <c r="O479" s="75">
        <v>0</v>
      </c>
      <c r="P479" s="75">
        <f t="shared" si="68"/>
        <v>0</v>
      </c>
      <c r="Q479" s="76">
        <v>0</v>
      </c>
      <c r="R479" s="76">
        <v>0</v>
      </c>
      <c r="S479" s="76">
        <v>0</v>
      </c>
      <c r="T479" s="76">
        <v>0</v>
      </c>
      <c r="U479" s="76">
        <f t="shared" si="69"/>
        <v>0</v>
      </c>
      <c r="V479" s="76">
        <f t="shared" si="70"/>
        <v>82881331.15</v>
      </c>
      <c r="W479" s="75">
        <v>0</v>
      </c>
      <c r="X479" s="75">
        <f t="shared" si="71"/>
        <v>82881331.15</v>
      </c>
      <c r="Y479" s="76">
        <v>0</v>
      </c>
      <c r="Z479" s="75">
        <f t="shared" si="72"/>
        <v>82881331.15</v>
      </c>
    </row>
    <row r="480" spans="1:26" ht="12.75" hidden="1" outlineLevel="1">
      <c r="A480" s="75" t="s">
        <v>3981</v>
      </c>
      <c r="C480" s="76" t="s">
        <v>3982</v>
      </c>
      <c r="D480" s="76" t="s">
        <v>3983</v>
      </c>
      <c r="E480" s="75">
        <v>0</v>
      </c>
      <c r="F480" s="75">
        <v>6890630.26</v>
      </c>
      <c r="G480" s="76">
        <f t="shared" si="66"/>
        <v>6890630.26</v>
      </c>
      <c r="H480" s="75">
        <v>0</v>
      </c>
      <c r="I480" s="75">
        <v>0</v>
      </c>
      <c r="J480" s="75">
        <v>0</v>
      </c>
      <c r="K480" s="75">
        <v>0</v>
      </c>
      <c r="L480" s="75">
        <f t="shared" si="67"/>
        <v>0</v>
      </c>
      <c r="M480" s="75">
        <v>0</v>
      </c>
      <c r="N480" s="75">
        <v>0</v>
      </c>
      <c r="O480" s="75">
        <v>0</v>
      </c>
      <c r="P480" s="75">
        <f t="shared" si="68"/>
        <v>0</v>
      </c>
      <c r="Q480" s="76">
        <v>0</v>
      </c>
      <c r="R480" s="76">
        <v>0</v>
      </c>
      <c r="S480" s="76">
        <v>0</v>
      </c>
      <c r="T480" s="76">
        <v>0</v>
      </c>
      <c r="U480" s="76">
        <f t="shared" si="69"/>
        <v>0</v>
      </c>
      <c r="V480" s="76">
        <f t="shared" si="70"/>
        <v>6890630.26</v>
      </c>
      <c r="W480" s="75">
        <v>0</v>
      </c>
      <c r="X480" s="75">
        <f t="shared" si="71"/>
        <v>6890630.26</v>
      </c>
      <c r="Y480" s="76">
        <v>0</v>
      </c>
      <c r="Z480" s="75">
        <f t="shared" si="72"/>
        <v>6890630.26</v>
      </c>
    </row>
    <row r="481" spans="1:26" ht="12.75" hidden="1" outlineLevel="1">
      <c r="A481" s="75" t="s">
        <v>3984</v>
      </c>
      <c r="C481" s="76" t="s">
        <v>3985</v>
      </c>
      <c r="D481" s="76" t="s">
        <v>3986</v>
      </c>
      <c r="E481" s="75">
        <v>0</v>
      </c>
      <c r="F481" s="75">
        <v>1670.29</v>
      </c>
      <c r="G481" s="76">
        <f t="shared" si="66"/>
        <v>1670.29</v>
      </c>
      <c r="H481" s="75">
        <v>0</v>
      </c>
      <c r="I481" s="75">
        <v>0</v>
      </c>
      <c r="J481" s="75">
        <v>0</v>
      </c>
      <c r="K481" s="75">
        <v>0</v>
      </c>
      <c r="L481" s="75">
        <f t="shared" si="67"/>
        <v>0</v>
      </c>
      <c r="M481" s="75">
        <v>0</v>
      </c>
      <c r="N481" s="75">
        <v>0</v>
      </c>
      <c r="O481" s="75">
        <v>0</v>
      </c>
      <c r="P481" s="75">
        <f t="shared" si="68"/>
        <v>0</v>
      </c>
      <c r="Q481" s="76">
        <v>0</v>
      </c>
      <c r="R481" s="76">
        <v>0</v>
      </c>
      <c r="S481" s="76">
        <v>0</v>
      </c>
      <c r="T481" s="76">
        <v>0</v>
      </c>
      <c r="U481" s="76">
        <f t="shared" si="69"/>
        <v>0</v>
      </c>
      <c r="V481" s="76">
        <f t="shared" si="70"/>
        <v>1670.29</v>
      </c>
      <c r="W481" s="75">
        <v>0</v>
      </c>
      <c r="X481" s="75">
        <f t="shared" si="71"/>
        <v>1670.29</v>
      </c>
      <c r="Y481" s="76">
        <v>0</v>
      </c>
      <c r="Z481" s="75">
        <f t="shared" si="72"/>
        <v>1670.29</v>
      </c>
    </row>
    <row r="482" spans="1:26" ht="12.75" hidden="1" outlineLevel="1">
      <c r="A482" s="75" t="s">
        <v>3987</v>
      </c>
      <c r="C482" s="76" t="s">
        <v>3988</v>
      </c>
      <c r="D482" s="76" t="s">
        <v>3989</v>
      </c>
      <c r="E482" s="75">
        <v>0</v>
      </c>
      <c r="F482" s="75">
        <v>27304676.55</v>
      </c>
      <c r="G482" s="76">
        <f t="shared" si="66"/>
        <v>27304676.55</v>
      </c>
      <c r="H482" s="75">
        <v>0</v>
      </c>
      <c r="I482" s="75">
        <v>0</v>
      </c>
      <c r="J482" s="75">
        <v>0</v>
      </c>
      <c r="K482" s="75">
        <v>0</v>
      </c>
      <c r="L482" s="75">
        <f t="shared" si="67"/>
        <v>0</v>
      </c>
      <c r="M482" s="75">
        <v>0</v>
      </c>
      <c r="N482" s="75">
        <v>0</v>
      </c>
      <c r="O482" s="75">
        <v>0</v>
      </c>
      <c r="P482" s="75">
        <f t="shared" si="68"/>
        <v>0</v>
      </c>
      <c r="Q482" s="76">
        <v>0</v>
      </c>
      <c r="R482" s="76">
        <v>0</v>
      </c>
      <c r="S482" s="76">
        <v>0</v>
      </c>
      <c r="T482" s="76">
        <v>0</v>
      </c>
      <c r="U482" s="76">
        <f t="shared" si="69"/>
        <v>0</v>
      </c>
      <c r="V482" s="76">
        <f t="shared" si="70"/>
        <v>27304676.55</v>
      </c>
      <c r="W482" s="75">
        <v>0</v>
      </c>
      <c r="X482" s="75">
        <f t="shared" si="71"/>
        <v>27304676.55</v>
      </c>
      <c r="Y482" s="76">
        <v>0</v>
      </c>
      <c r="Z482" s="75">
        <f t="shared" si="72"/>
        <v>27304676.55</v>
      </c>
    </row>
    <row r="483" spans="1:26" ht="12.75" hidden="1" outlineLevel="1">
      <c r="A483" s="75" t="s">
        <v>3990</v>
      </c>
      <c r="C483" s="76" t="s">
        <v>3991</v>
      </c>
      <c r="D483" s="76" t="s">
        <v>3992</v>
      </c>
      <c r="E483" s="75">
        <v>0</v>
      </c>
      <c r="F483" s="75">
        <v>7891408.96</v>
      </c>
      <c r="G483" s="76">
        <f t="shared" si="66"/>
        <v>7891408.96</v>
      </c>
      <c r="H483" s="75">
        <v>0</v>
      </c>
      <c r="I483" s="75">
        <v>0</v>
      </c>
      <c r="J483" s="75">
        <v>0</v>
      </c>
      <c r="K483" s="75">
        <v>0</v>
      </c>
      <c r="L483" s="75">
        <f t="shared" si="67"/>
        <v>0</v>
      </c>
      <c r="M483" s="75">
        <v>0</v>
      </c>
      <c r="N483" s="75">
        <v>0</v>
      </c>
      <c r="O483" s="75">
        <v>0</v>
      </c>
      <c r="P483" s="75">
        <f t="shared" si="68"/>
        <v>0</v>
      </c>
      <c r="Q483" s="76">
        <v>0</v>
      </c>
      <c r="R483" s="76">
        <v>0</v>
      </c>
      <c r="S483" s="76">
        <v>0</v>
      </c>
      <c r="T483" s="76">
        <v>0</v>
      </c>
      <c r="U483" s="76">
        <f t="shared" si="69"/>
        <v>0</v>
      </c>
      <c r="V483" s="76">
        <f t="shared" si="70"/>
        <v>7891408.96</v>
      </c>
      <c r="W483" s="75">
        <v>0</v>
      </c>
      <c r="X483" s="75">
        <f t="shared" si="71"/>
        <v>7891408.96</v>
      </c>
      <c r="Y483" s="76">
        <v>0</v>
      </c>
      <c r="Z483" s="75">
        <f t="shared" si="72"/>
        <v>7891408.96</v>
      </c>
    </row>
    <row r="484" spans="1:26" ht="12.75" hidden="1" outlineLevel="1">
      <c r="A484" s="75" t="s">
        <v>3993</v>
      </c>
      <c r="C484" s="76" t="s">
        <v>3994</v>
      </c>
      <c r="D484" s="76" t="s">
        <v>3995</v>
      </c>
      <c r="E484" s="75">
        <v>0</v>
      </c>
      <c r="F484" s="75">
        <v>1006418.14</v>
      </c>
      <c r="G484" s="76">
        <f t="shared" si="66"/>
        <v>1006418.14</v>
      </c>
      <c r="H484" s="75">
        <v>0</v>
      </c>
      <c r="I484" s="75">
        <v>0</v>
      </c>
      <c r="J484" s="75">
        <v>0</v>
      </c>
      <c r="K484" s="75">
        <v>0</v>
      </c>
      <c r="L484" s="75">
        <f t="shared" si="67"/>
        <v>0</v>
      </c>
      <c r="M484" s="75">
        <v>0</v>
      </c>
      <c r="N484" s="75">
        <v>0</v>
      </c>
      <c r="O484" s="75">
        <v>0</v>
      </c>
      <c r="P484" s="75">
        <f t="shared" si="68"/>
        <v>0</v>
      </c>
      <c r="Q484" s="76">
        <v>0</v>
      </c>
      <c r="R484" s="76">
        <v>0</v>
      </c>
      <c r="S484" s="76">
        <v>0</v>
      </c>
      <c r="T484" s="76">
        <v>0</v>
      </c>
      <c r="U484" s="76">
        <f t="shared" si="69"/>
        <v>0</v>
      </c>
      <c r="V484" s="76">
        <f t="shared" si="70"/>
        <v>1006418.14</v>
      </c>
      <c r="W484" s="75">
        <v>0</v>
      </c>
      <c r="X484" s="75">
        <f t="shared" si="71"/>
        <v>1006418.14</v>
      </c>
      <c r="Y484" s="76">
        <v>0</v>
      </c>
      <c r="Z484" s="75">
        <f t="shared" si="72"/>
        <v>1006418.14</v>
      </c>
    </row>
    <row r="485" spans="1:26" ht="12.75" hidden="1" outlineLevel="1">
      <c r="A485" s="75" t="s">
        <v>3996</v>
      </c>
      <c r="C485" s="76" t="s">
        <v>3997</v>
      </c>
      <c r="D485" s="76" t="s">
        <v>3998</v>
      </c>
      <c r="E485" s="75">
        <v>0</v>
      </c>
      <c r="F485" s="75">
        <v>1983</v>
      </c>
      <c r="G485" s="76">
        <f t="shared" si="66"/>
        <v>1983</v>
      </c>
      <c r="H485" s="75">
        <v>0</v>
      </c>
      <c r="I485" s="75">
        <v>0</v>
      </c>
      <c r="J485" s="75">
        <v>0</v>
      </c>
      <c r="K485" s="75">
        <v>0</v>
      </c>
      <c r="L485" s="75">
        <f t="shared" si="67"/>
        <v>0</v>
      </c>
      <c r="M485" s="75">
        <v>0</v>
      </c>
      <c r="N485" s="75">
        <v>0</v>
      </c>
      <c r="O485" s="75">
        <v>0</v>
      </c>
      <c r="P485" s="75">
        <f t="shared" si="68"/>
        <v>0</v>
      </c>
      <c r="Q485" s="76">
        <v>0</v>
      </c>
      <c r="R485" s="76">
        <v>0</v>
      </c>
      <c r="S485" s="76">
        <v>0</v>
      </c>
      <c r="T485" s="76">
        <v>0</v>
      </c>
      <c r="U485" s="76">
        <f t="shared" si="69"/>
        <v>0</v>
      </c>
      <c r="V485" s="76">
        <f t="shared" si="70"/>
        <v>1983</v>
      </c>
      <c r="W485" s="75">
        <v>0</v>
      </c>
      <c r="X485" s="75">
        <f t="shared" si="71"/>
        <v>1983</v>
      </c>
      <c r="Y485" s="76">
        <v>0</v>
      </c>
      <c r="Z485" s="75">
        <f t="shared" si="72"/>
        <v>1983</v>
      </c>
    </row>
    <row r="486" spans="1:26" ht="12.75" hidden="1" outlineLevel="1">
      <c r="A486" s="75" t="s">
        <v>3999</v>
      </c>
      <c r="C486" s="76" t="s">
        <v>4000</v>
      </c>
      <c r="D486" s="76" t="s">
        <v>4001</v>
      </c>
      <c r="E486" s="75">
        <v>0</v>
      </c>
      <c r="F486" s="75">
        <v>10497625.5</v>
      </c>
      <c r="G486" s="76">
        <f t="shared" si="66"/>
        <v>10497625.5</v>
      </c>
      <c r="H486" s="75">
        <v>0</v>
      </c>
      <c r="I486" s="75">
        <v>0</v>
      </c>
      <c r="J486" s="75">
        <v>0</v>
      </c>
      <c r="K486" s="75">
        <v>0</v>
      </c>
      <c r="L486" s="75">
        <f t="shared" si="67"/>
        <v>0</v>
      </c>
      <c r="M486" s="75">
        <v>0</v>
      </c>
      <c r="N486" s="75">
        <v>0</v>
      </c>
      <c r="O486" s="75">
        <v>0</v>
      </c>
      <c r="P486" s="75">
        <f t="shared" si="68"/>
        <v>0</v>
      </c>
      <c r="Q486" s="76">
        <v>0</v>
      </c>
      <c r="R486" s="76">
        <v>0</v>
      </c>
      <c r="S486" s="76">
        <v>0</v>
      </c>
      <c r="T486" s="76">
        <v>0</v>
      </c>
      <c r="U486" s="76">
        <f t="shared" si="69"/>
        <v>0</v>
      </c>
      <c r="V486" s="76">
        <f t="shared" si="70"/>
        <v>10497625.5</v>
      </c>
      <c r="W486" s="75">
        <v>0</v>
      </c>
      <c r="X486" s="75">
        <f t="shared" si="71"/>
        <v>10497625.5</v>
      </c>
      <c r="Y486" s="76">
        <v>0</v>
      </c>
      <c r="Z486" s="75">
        <f t="shared" si="72"/>
        <v>10497625.5</v>
      </c>
    </row>
    <row r="487" spans="1:26" ht="12.75" hidden="1" outlineLevel="1">
      <c r="A487" s="75" t="s">
        <v>4002</v>
      </c>
      <c r="C487" s="76" t="s">
        <v>4003</v>
      </c>
      <c r="D487" s="76" t="s">
        <v>4004</v>
      </c>
      <c r="E487" s="75">
        <v>0</v>
      </c>
      <c r="F487" s="75">
        <v>845858.11</v>
      </c>
      <c r="G487" s="76">
        <f t="shared" si="66"/>
        <v>845858.11</v>
      </c>
      <c r="H487" s="75">
        <v>0</v>
      </c>
      <c r="I487" s="75">
        <v>0</v>
      </c>
      <c r="J487" s="75">
        <v>0</v>
      </c>
      <c r="K487" s="75">
        <v>0</v>
      </c>
      <c r="L487" s="75">
        <f t="shared" si="67"/>
        <v>0</v>
      </c>
      <c r="M487" s="75">
        <v>0</v>
      </c>
      <c r="N487" s="75">
        <v>0</v>
      </c>
      <c r="O487" s="75">
        <v>0</v>
      </c>
      <c r="P487" s="75">
        <f t="shared" si="68"/>
        <v>0</v>
      </c>
      <c r="Q487" s="76">
        <v>0</v>
      </c>
      <c r="R487" s="76">
        <v>0</v>
      </c>
      <c r="S487" s="76">
        <v>0</v>
      </c>
      <c r="T487" s="76">
        <v>0</v>
      </c>
      <c r="U487" s="76">
        <f t="shared" si="69"/>
        <v>0</v>
      </c>
      <c r="V487" s="76">
        <f t="shared" si="70"/>
        <v>845858.11</v>
      </c>
      <c r="W487" s="75">
        <v>0</v>
      </c>
      <c r="X487" s="75">
        <f t="shared" si="71"/>
        <v>845858.11</v>
      </c>
      <c r="Y487" s="76">
        <v>0</v>
      </c>
      <c r="Z487" s="75">
        <f t="shared" si="72"/>
        <v>845858.11</v>
      </c>
    </row>
    <row r="488" spans="1:26" ht="12.75" hidden="1" outlineLevel="1">
      <c r="A488" s="75" t="s">
        <v>4005</v>
      </c>
      <c r="C488" s="76" t="s">
        <v>4006</v>
      </c>
      <c r="D488" s="76" t="s">
        <v>4007</v>
      </c>
      <c r="E488" s="75">
        <v>0</v>
      </c>
      <c r="F488" s="75">
        <v>1001723.8</v>
      </c>
      <c r="G488" s="76">
        <f t="shared" si="66"/>
        <v>1001723.8</v>
      </c>
      <c r="H488" s="75">
        <v>0</v>
      </c>
      <c r="I488" s="75">
        <v>0</v>
      </c>
      <c r="J488" s="75">
        <v>0</v>
      </c>
      <c r="K488" s="75">
        <v>0</v>
      </c>
      <c r="L488" s="75">
        <f t="shared" si="67"/>
        <v>0</v>
      </c>
      <c r="M488" s="75">
        <v>0</v>
      </c>
      <c r="N488" s="75">
        <v>0</v>
      </c>
      <c r="O488" s="75">
        <v>0</v>
      </c>
      <c r="P488" s="75">
        <f t="shared" si="68"/>
        <v>0</v>
      </c>
      <c r="Q488" s="76">
        <v>0</v>
      </c>
      <c r="R488" s="76">
        <v>0</v>
      </c>
      <c r="S488" s="76">
        <v>0</v>
      </c>
      <c r="T488" s="76">
        <v>0</v>
      </c>
      <c r="U488" s="76">
        <f t="shared" si="69"/>
        <v>0</v>
      </c>
      <c r="V488" s="76">
        <f t="shared" si="70"/>
        <v>1001723.8</v>
      </c>
      <c r="W488" s="75">
        <v>0</v>
      </c>
      <c r="X488" s="75">
        <f t="shared" si="71"/>
        <v>1001723.8</v>
      </c>
      <c r="Y488" s="76">
        <v>0</v>
      </c>
      <c r="Z488" s="75">
        <f t="shared" si="72"/>
        <v>1001723.8</v>
      </c>
    </row>
    <row r="489" spans="1:26" ht="12.75" hidden="1" outlineLevel="1">
      <c r="A489" s="75" t="s">
        <v>4008</v>
      </c>
      <c r="C489" s="76" t="s">
        <v>4009</v>
      </c>
      <c r="D489" s="76" t="s">
        <v>4010</v>
      </c>
      <c r="E489" s="75">
        <v>0</v>
      </c>
      <c r="F489" s="75">
        <v>826123.64</v>
      </c>
      <c r="G489" s="76">
        <f t="shared" si="66"/>
        <v>826123.64</v>
      </c>
      <c r="H489" s="75">
        <v>0</v>
      </c>
      <c r="I489" s="75">
        <v>0</v>
      </c>
      <c r="J489" s="75">
        <v>0</v>
      </c>
      <c r="K489" s="75">
        <v>0</v>
      </c>
      <c r="L489" s="75">
        <f t="shared" si="67"/>
        <v>0</v>
      </c>
      <c r="M489" s="75">
        <v>0</v>
      </c>
      <c r="N489" s="75">
        <v>0</v>
      </c>
      <c r="O489" s="75">
        <v>0</v>
      </c>
      <c r="P489" s="75">
        <f t="shared" si="68"/>
        <v>0</v>
      </c>
      <c r="Q489" s="76">
        <v>0</v>
      </c>
      <c r="R489" s="76">
        <v>0</v>
      </c>
      <c r="S489" s="76">
        <v>0</v>
      </c>
      <c r="T489" s="76">
        <v>0</v>
      </c>
      <c r="U489" s="76">
        <f t="shared" si="69"/>
        <v>0</v>
      </c>
      <c r="V489" s="76">
        <f t="shared" si="70"/>
        <v>826123.64</v>
      </c>
      <c r="W489" s="75">
        <v>0</v>
      </c>
      <c r="X489" s="75">
        <f t="shared" si="71"/>
        <v>826123.64</v>
      </c>
      <c r="Y489" s="76">
        <v>0</v>
      </c>
      <c r="Z489" s="75">
        <f t="shared" si="72"/>
        <v>826123.64</v>
      </c>
    </row>
    <row r="490" spans="1:26" ht="12.75" hidden="1" outlineLevel="1">
      <c r="A490" s="75" t="s">
        <v>4011</v>
      </c>
      <c r="C490" s="76" t="s">
        <v>4012</v>
      </c>
      <c r="D490" s="76" t="s">
        <v>4013</v>
      </c>
      <c r="E490" s="75">
        <v>0</v>
      </c>
      <c r="F490" s="75">
        <v>448844.72</v>
      </c>
      <c r="G490" s="76">
        <f t="shared" si="66"/>
        <v>448844.72</v>
      </c>
      <c r="H490" s="75">
        <v>0</v>
      </c>
      <c r="I490" s="75">
        <v>0</v>
      </c>
      <c r="J490" s="75">
        <v>0</v>
      </c>
      <c r="K490" s="75">
        <v>0</v>
      </c>
      <c r="L490" s="75">
        <f t="shared" si="67"/>
        <v>0</v>
      </c>
      <c r="M490" s="75">
        <v>0</v>
      </c>
      <c r="N490" s="75">
        <v>0</v>
      </c>
      <c r="O490" s="75">
        <v>0</v>
      </c>
      <c r="P490" s="75">
        <f t="shared" si="68"/>
        <v>0</v>
      </c>
      <c r="Q490" s="76">
        <v>0</v>
      </c>
      <c r="R490" s="76">
        <v>0</v>
      </c>
      <c r="S490" s="76">
        <v>0</v>
      </c>
      <c r="T490" s="76">
        <v>0</v>
      </c>
      <c r="U490" s="76">
        <f t="shared" si="69"/>
        <v>0</v>
      </c>
      <c r="V490" s="76">
        <f t="shared" si="70"/>
        <v>448844.72</v>
      </c>
      <c r="W490" s="75">
        <v>0</v>
      </c>
      <c r="X490" s="75">
        <f t="shared" si="71"/>
        <v>448844.72</v>
      </c>
      <c r="Y490" s="76">
        <v>0</v>
      </c>
      <c r="Z490" s="75">
        <f t="shared" si="72"/>
        <v>448844.72</v>
      </c>
    </row>
    <row r="491" spans="1:26" ht="12.75" hidden="1" outlineLevel="1">
      <c r="A491" s="75" t="s">
        <v>4014</v>
      </c>
      <c r="C491" s="76" t="s">
        <v>4015</v>
      </c>
      <c r="D491" s="76" t="s">
        <v>4016</v>
      </c>
      <c r="E491" s="75">
        <v>0</v>
      </c>
      <c r="F491" s="75">
        <v>351673.85</v>
      </c>
      <c r="G491" s="76">
        <f t="shared" si="66"/>
        <v>351673.85</v>
      </c>
      <c r="H491" s="75">
        <v>0</v>
      </c>
      <c r="I491" s="75">
        <v>0</v>
      </c>
      <c r="J491" s="75">
        <v>0</v>
      </c>
      <c r="K491" s="75">
        <v>0</v>
      </c>
      <c r="L491" s="75">
        <f t="shared" si="67"/>
        <v>0</v>
      </c>
      <c r="M491" s="75">
        <v>0</v>
      </c>
      <c r="N491" s="75">
        <v>0</v>
      </c>
      <c r="O491" s="75">
        <v>0</v>
      </c>
      <c r="P491" s="75">
        <f t="shared" si="68"/>
        <v>0</v>
      </c>
      <c r="Q491" s="76">
        <v>0</v>
      </c>
      <c r="R491" s="76">
        <v>0</v>
      </c>
      <c r="S491" s="76">
        <v>0</v>
      </c>
      <c r="T491" s="76">
        <v>0</v>
      </c>
      <c r="U491" s="76">
        <f t="shared" si="69"/>
        <v>0</v>
      </c>
      <c r="V491" s="76">
        <f t="shared" si="70"/>
        <v>351673.85</v>
      </c>
      <c r="W491" s="75">
        <v>0</v>
      </c>
      <c r="X491" s="75">
        <f t="shared" si="71"/>
        <v>351673.85</v>
      </c>
      <c r="Y491" s="76">
        <v>0</v>
      </c>
      <c r="Z491" s="75">
        <f t="shared" si="72"/>
        <v>351673.85</v>
      </c>
    </row>
    <row r="492" spans="1:26" ht="12.75" hidden="1" outlineLevel="1">
      <c r="A492" s="75" t="s">
        <v>4017</v>
      </c>
      <c r="C492" s="76" t="s">
        <v>4018</v>
      </c>
      <c r="D492" s="76" t="s">
        <v>4019</v>
      </c>
      <c r="E492" s="75">
        <v>0</v>
      </c>
      <c r="F492" s="75">
        <v>349002.08</v>
      </c>
      <c r="G492" s="76">
        <f t="shared" si="66"/>
        <v>349002.08</v>
      </c>
      <c r="H492" s="75">
        <v>0</v>
      </c>
      <c r="I492" s="75">
        <v>0</v>
      </c>
      <c r="J492" s="75">
        <v>0</v>
      </c>
      <c r="K492" s="75">
        <v>0</v>
      </c>
      <c r="L492" s="75">
        <f t="shared" si="67"/>
        <v>0</v>
      </c>
      <c r="M492" s="75">
        <v>0</v>
      </c>
      <c r="N492" s="75">
        <v>0</v>
      </c>
      <c r="O492" s="75">
        <v>0</v>
      </c>
      <c r="P492" s="75">
        <f t="shared" si="68"/>
        <v>0</v>
      </c>
      <c r="Q492" s="76">
        <v>0</v>
      </c>
      <c r="R492" s="76">
        <v>0</v>
      </c>
      <c r="S492" s="76">
        <v>0</v>
      </c>
      <c r="T492" s="76">
        <v>0</v>
      </c>
      <c r="U492" s="76">
        <f t="shared" si="69"/>
        <v>0</v>
      </c>
      <c r="V492" s="76">
        <f t="shared" si="70"/>
        <v>349002.08</v>
      </c>
      <c r="W492" s="75">
        <v>0</v>
      </c>
      <c r="X492" s="75">
        <f t="shared" si="71"/>
        <v>349002.08</v>
      </c>
      <c r="Y492" s="76">
        <v>0</v>
      </c>
      <c r="Z492" s="75">
        <f t="shared" si="72"/>
        <v>349002.08</v>
      </c>
    </row>
    <row r="493" spans="1:26" ht="12.75" hidden="1" outlineLevel="1">
      <c r="A493" s="75" t="s">
        <v>4020</v>
      </c>
      <c r="C493" s="76" t="s">
        <v>4021</v>
      </c>
      <c r="D493" s="76" t="s">
        <v>4022</v>
      </c>
      <c r="E493" s="75">
        <v>0</v>
      </c>
      <c r="F493" s="75">
        <v>193997.26</v>
      </c>
      <c r="G493" s="76">
        <f t="shared" si="66"/>
        <v>193997.26</v>
      </c>
      <c r="H493" s="75">
        <v>0</v>
      </c>
      <c r="I493" s="75">
        <v>0</v>
      </c>
      <c r="J493" s="75">
        <v>0</v>
      </c>
      <c r="K493" s="75">
        <v>0</v>
      </c>
      <c r="L493" s="75">
        <f t="shared" si="67"/>
        <v>0</v>
      </c>
      <c r="M493" s="75">
        <v>0</v>
      </c>
      <c r="N493" s="75">
        <v>0</v>
      </c>
      <c r="O493" s="75">
        <v>0</v>
      </c>
      <c r="P493" s="75">
        <f t="shared" si="68"/>
        <v>0</v>
      </c>
      <c r="Q493" s="76">
        <v>0</v>
      </c>
      <c r="R493" s="76">
        <v>0</v>
      </c>
      <c r="S493" s="76">
        <v>0</v>
      </c>
      <c r="T493" s="76">
        <v>0</v>
      </c>
      <c r="U493" s="76">
        <f t="shared" si="69"/>
        <v>0</v>
      </c>
      <c r="V493" s="76">
        <f t="shared" si="70"/>
        <v>193997.26</v>
      </c>
      <c r="W493" s="75">
        <v>0</v>
      </c>
      <c r="X493" s="75">
        <f t="shared" si="71"/>
        <v>193997.26</v>
      </c>
      <c r="Y493" s="76">
        <v>0</v>
      </c>
      <c r="Z493" s="75">
        <f t="shared" si="72"/>
        <v>193997.26</v>
      </c>
    </row>
    <row r="494" spans="1:26" ht="12.75" hidden="1" outlineLevel="1">
      <c r="A494" s="75" t="s">
        <v>4023</v>
      </c>
      <c r="C494" s="76" t="s">
        <v>4024</v>
      </c>
      <c r="D494" s="76" t="s">
        <v>4025</v>
      </c>
      <c r="E494" s="75">
        <v>0</v>
      </c>
      <c r="F494" s="75">
        <v>-65757.4</v>
      </c>
      <c r="G494" s="76">
        <f t="shared" si="66"/>
        <v>-65757.4</v>
      </c>
      <c r="H494" s="75">
        <v>0</v>
      </c>
      <c r="I494" s="75">
        <v>0</v>
      </c>
      <c r="J494" s="75">
        <v>0</v>
      </c>
      <c r="K494" s="75">
        <v>0</v>
      </c>
      <c r="L494" s="75">
        <f t="shared" si="67"/>
        <v>0</v>
      </c>
      <c r="M494" s="75">
        <v>0</v>
      </c>
      <c r="N494" s="75">
        <v>0</v>
      </c>
      <c r="O494" s="75">
        <v>0</v>
      </c>
      <c r="P494" s="75">
        <f t="shared" si="68"/>
        <v>0</v>
      </c>
      <c r="Q494" s="76">
        <v>0</v>
      </c>
      <c r="R494" s="76">
        <v>0</v>
      </c>
      <c r="S494" s="76">
        <v>0</v>
      </c>
      <c r="T494" s="76">
        <v>0</v>
      </c>
      <c r="U494" s="76">
        <f t="shared" si="69"/>
        <v>0</v>
      </c>
      <c r="V494" s="76">
        <f t="shared" si="70"/>
        <v>-65757.4</v>
      </c>
      <c r="W494" s="75">
        <v>0</v>
      </c>
      <c r="X494" s="75">
        <f t="shared" si="71"/>
        <v>-65757.4</v>
      </c>
      <c r="Y494" s="76">
        <v>0</v>
      </c>
      <c r="Z494" s="75">
        <f t="shared" si="72"/>
        <v>-65757.4</v>
      </c>
    </row>
    <row r="495" spans="1:26" ht="12.75" hidden="1" outlineLevel="1">
      <c r="A495" s="75" t="s">
        <v>4026</v>
      </c>
      <c r="C495" s="76" t="s">
        <v>4027</v>
      </c>
      <c r="D495" s="76" t="s">
        <v>4028</v>
      </c>
      <c r="E495" s="75">
        <v>0</v>
      </c>
      <c r="F495" s="75">
        <v>159280</v>
      </c>
      <c r="G495" s="76">
        <f t="shared" si="66"/>
        <v>159280</v>
      </c>
      <c r="H495" s="75">
        <v>0</v>
      </c>
      <c r="I495" s="75">
        <v>0</v>
      </c>
      <c r="J495" s="75">
        <v>0</v>
      </c>
      <c r="K495" s="75">
        <v>0</v>
      </c>
      <c r="L495" s="75">
        <f t="shared" si="67"/>
        <v>0</v>
      </c>
      <c r="M495" s="75">
        <v>0</v>
      </c>
      <c r="N495" s="75">
        <v>0</v>
      </c>
      <c r="O495" s="75">
        <v>0</v>
      </c>
      <c r="P495" s="75">
        <f t="shared" si="68"/>
        <v>0</v>
      </c>
      <c r="Q495" s="76">
        <v>0</v>
      </c>
      <c r="R495" s="76">
        <v>0</v>
      </c>
      <c r="S495" s="76">
        <v>0</v>
      </c>
      <c r="T495" s="76">
        <v>0</v>
      </c>
      <c r="U495" s="76">
        <f t="shared" si="69"/>
        <v>0</v>
      </c>
      <c r="V495" s="76">
        <f t="shared" si="70"/>
        <v>159280</v>
      </c>
      <c r="W495" s="75">
        <v>0</v>
      </c>
      <c r="X495" s="75">
        <f t="shared" si="71"/>
        <v>159280</v>
      </c>
      <c r="Y495" s="76">
        <v>0</v>
      </c>
      <c r="Z495" s="75">
        <f t="shared" si="72"/>
        <v>159280</v>
      </c>
    </row>
    <row r="496" spans="1:26" ht="12.75" hidden="1" outlineLevel="1">
      <c r="A496" s="75" t="s">
        <v>4029</v>
      </c>
      <c r="C496" s="76" t="s">
        <v>4030</v>
      </c>
      <c r="D496" s="76" t="s">
        <v>4031</v>
      </c>
      <c r="E496" s="75">
        <v>0</v>
      </c>
      <c r="F496" s="75">
        <v>6856234.91</v>
      </c>
      <c r="G496" s="76">
        <f t="shared" si="66"/>
        <v>6856234.91</v>
      </c>
      <c r="H496" s="75">
        <v>0</v>
      </c>
      <c r="I496" s="75">
        <v>0</v>
      </c>
      <c r="J496" s="75">
        <v>0</v>
      </c>
      <c r="K496" s="75">
        <v>0</v>
      </c>
      <c r="L496" s="75">
        <f t="shared" si="67"/>
        <v>0</v>
      </c>
      <c r="M496" s="75">
        <v>0</v>
      </c>
      <c r="N496" s="75">
        <v>0</v>
      </c>
      <c r="O496" s="75">
        <v>0</v>
      </c>
      <c r="P496" s="75">
        <f t="shared" si="68"/>
        <v>0</v>
      </c>
      <c r="Q496" s="76">
        <v>0</v>
      </c>
      <c r="R496" s="76">
        <v>0</v>
      </c>
      <c r="S496" s="76">
        <v>0</v>
      </c>
      <c r="T496" s="76">
        <v>0</v>
      </c>
      <c r="U496" s="76">
        <f t="shared" si="69"/>
        <v>0</v>
      </c>
      <c r="V496" s="76">
        <f t="shared" si="70"/>
        <v>6856234.91</v>
      </c>
      <c r="W496" s="75">
        <v>0</v>
      </c>
      <c r="X496" s="75">
        <f t="shared" si="71"/>
        <v>6856234.91</v>
      </c>
      <c r="Y496" s="76">
        <v>0</v>
      </c>
      <c r="Z496" s="75">
        <f t="shared" si="72"/>
        <v>6856234.91</v>
      </c>
    </row>
    <row r="497" spans="1:26" ht="12.75" hidden="1" outlineLevel="1">
      <c r="A497" s="75" t="s">
        <v>4032</v>
      </c>
      <c r="C497" s="76" t="s">
        <v>4033</v>
      </c>
      <c r="D497" s="76" t="s">
        <v>4034</v>
      </c>
      <c r="E497" s="75">
        <v>0</v>
      </c>
      <c r="F497" s="75">
        <v>6023.48</v>
      </c>
      <c r="G497" s="76">
        <f t="shared" si="66"/>
        <v>6023.48</v>
      </c>
      <c r="H497" s="75">
        <v>0</v>
      </c>
      <c r="I497" s="75">
        <v>0</v>
      </c>
      <c r="J497" s="75">
        <v>0</v>
      </c>
      <c r="K497" s="75">
        <v>0</v>
      </c>
      <c r="L497" s="75">
        <f t="shared" si="67"/>
        <v>0</v>
      </c>
      <c r="M497" s="75">
        <v>0</v>
      </c>
      <c r="N497" s="75">
        <v>0</v>
      </c>
      <c r="O497" s="75">
        <v>0</v>
      </c>
      <c r="P497" s="75">
        <f t="shared" si="68"/>
        <v>0</v>
      </c>
      <c r="Q497" s="76">
        <v>0</v>
      </c>
      <c r="R497" s="76">
        <v>0</v>
      </c>
      <c r="S497" s="76">
        <v>0</v>
      </c>
      <c r="T497" s="76">
        <v>0</v>
      </c>
      <c r="U497" s="76">
        <f t="shared" si="69"/>
        <v>0</v>
      </c>
      <c r="V497" s="76">
        <f t="shared" si="70"/>
        <v>6023.48</v>
      </c>
      <c r="W497" s="75">
        <v>0</v>
      </c>
      <c r="X497" s="75">
        <f t="shared" si="71"/>
        <v>6023.48</v>
      </c>
      <c r="Y497" s="76">
        <v>0</v>
      </c>
      <c r="Z497" s="75">
        <f t="shared" si="72"/>
        <v>6023.48</v>
      </c>
    </row>
    <row r="498" spans="1:26" ht="12.75" hidden="1" outlineLevel="1">
      <c r="A498" s="75" t="s">
        <v>4035</v>
      </c>
      <c r="C498" s="76" t="s">
        <v>4036</v>
      </c>
      <c r="D498" s="76" t="s">
        <v>4037</v>
      </c>
      <c r="E498" s="75">
        <v>0</v>
      </c>
      <c r="F498" s="75">
        <v>534337.38</v>
      </c>
      <c r="G498" s="76">
        <f t="shared" si="66"/>
        <v>534337.38</v>
      </c>
      <c r="H498" s="75">
        <v>0</v>
      </c>
      <c r="I498" s="75">
        <v>0</v>
      </c>
      <c r="J498" s="75">
        <v>0</v>
      </c>
      <c r="K498" s="75">
        <v>0</v>
      </c>
      <c r="L498" s="75">
        <f t="shared" si="67"/>
        <v>0</v>
      </c>
      <c r="M498" s="75">
        <v>0</v>
      </c>
      <c r="N498" s="75">
        <v>0</v>
      </c>
      <c r="O498" s="75">
        <v>0</v>
      </c>
      <c r="P498" s="75">
        <f t="shared" si="68"/>
        <v>0</v>
      </c>
      <c r="Q498" s="76">
        <v>0</v>
      </c>
      <c r="R498" s="76">
        <v>0</v>
      </c>
      <c r="S498" s="76">
        <v>0</v>
      </c>
      <c r="T498" s="76">
        <v>0</v>
      </c>
      <c r="U498" s="76">
        <f t="shared" si="69"/>
        <v>0</v>
      </c>
      <c r="V498" s="76">
        <f t="shared" si="70"/>
        <v>534337.38</v>
      </c>
      <c r="W498" s="75">
        <v>0</v>
      </c>
      <c r="X498" s="75">
        <f t="shared" si="71"/>
        <v>534337.38</v>
      </c>
      <c r="Y498" s="76">
        <v>0</v>
      </c>
      <c r="Z498" s="75">
        <f t="shared" si="72"/>
        <v>534337.38</v>
      </c>
    </row>
    <row r="499" spans="1:26" ht="12.75" hidden="1" outlineLevel="1">
      <c r="A499" s="75" t="s">
        <v>4038</v>
      </c>
      <c r="C499" s="76" t="s">
        <v>4039</v>
      </c>
      <c r="D499" s="76" t="s">
        <v>4040</v>
      </c>
      <c r="E499" s="75">
        <v>0</v>
      </c>
      <c r="F499" s="75">
        <v>28600</v>
      </c>
      <c r="G499" s="76">
        <f aca="true" t="shared" si="73" ref="G499:G557">E499+F499</f>
        <v>28600</v>
      </c>
      <c r="H499" s="75">
        <v>0</v>
      </c>
      <c r="I499" s="75">
        <v>0</v>
      </c>
      <c r="J499" s="75">
        <v>0</v>
      </c>
      <c r="K499" s="75">
        <v>0</v>
      </c>
      <c r="L499" s="75">
        <f aca="true" t="shared" si="74" ref="L499:L557">J499+I499+K499</f>
        <v>0</v>
      </c>
      <c r="M499" s="75">
        <v>0</v>
      </c>
      <c r="N499" s="75">
        <v>0</v>
      </c>
      <c r="O499" s="75">
        <v>0</v>
      </c>
      <c r="P499" s="75">
        <f aca="true" t="shared" si="75" ref="P499:P557">M499+N499+O499</f>
        <v>0</v>
      </c>
      <c r="Q499" s="76">
        <v>0</v>
      </c>
      <c r="R499" s="76">
        <v>0</v>
      </c>
      <c r="S499" s="76">
        <v>0</v>
      </c>
      <c r="T499" s="76">
        <v>0</v>
      </c>
      <c r="U499" s="76">
        <f aca="true" t="shared" si="76" ref="U499:U557">Q499+R499+S499+T499</f>
        <v>0</v>
      </c>
      <c r="V499" s="76">
        <f aca="true" t="shared" si="77" ref="V499:V557">G499+H499+L499+P499+U499</f>
        <v>28600</v>
      </c>
      <c r="W499" s="75">
        <v>0</v>
      </c>
      <c r="X499" s="75">
        <f aca="true" t="shared" si="78" ref="X499:X557">V499+W499</f>
        <v>28600</v>
      </c>
      <c r="Y499" s="76">
        <v>0</v>
      </c>
      <c r="Z499" s="75">
        <f aca="true" t="shared" si="79" ref="Z499:Z557">X499+Y499</f>
        <v>28600</v>
      </c>
    </row>
    <row r="500" spans="1:26" ht="12.75" hidden="1" outlineLevel="1">
      <c r="A500" s="75" t="s">
        <v>4041</v>
      </c>
      <c r="C500" s="76" t="s">
        <v>4042</v>
      </c>
      <c r="D500" s="76" t="s">
        <v>4043</v>
      </c>
      <c r="E500" s="75">
        <v>0</v>
      </c>
      <c r="F500" s="75">
        <v>125662.18</v>
      </c>
      <c r="G500" s="76">
        <f t="shared" si="73"/>
        <v>125662.18</v>
      </c>
      <c r="H500" s="75">
        <v>0</v>
      </c>
      <c r="I500" s="75">
        <v>0</v>
      </c>
      <c r="J500" s="75">
        <v>0</v>
      </c>
      <c r="K500" s="75">
        <v>0</v>
      </c>
      <c r="L500" s="75">
        <f t="shared" si="74"/>
        <v>0</v>
      </c>
      <c r="M500" s="75">
        <v>0</v>
      </c>
      <c r="N500" s="75">
        <v>0</v>
      </c>
      <c r="O500" s="75">
        <v>0</v>
      </c>
      <c r="P500" s="75">
        <f t="shared" si="75"/>
        <v>0</v>
      </c>
      <c r="Q500" s="76">
        <v>0</v>
      </c>
      <c r="R500" s="76">
        <v>0</v>
      </c>
      <c r="S500" s="76">
        <v>0</v>
      </c>
      <c r="T500" s="76">
        <v>0</v>
      </c>
      <c r="U500" s="76">
        <f t="shared" si="76"/>
        <v>0</v>
      </c>
      <c r="V500" s="76">
        <f t="shared" si="77"/>
        <v>125662.18</v>
      </c>
      <c r="W500" s="75">
        <v>0</v>
      </c>
      <c r="X500" s="75">
        <f t="shared" si="78"/>
        <v>125662.18</v>
      </c>
      <c r="Y500" s="76">
        <v>0</v>
      </c>
      <c r="Z500" s="75">
        <f t="shared" si="79"/>
        <v>125662.18</v>
      </c>
    </row>
    <row r="501" spans="1:26" ht="12.75" hidden="1" outlineLevel="1">
      <c r="A501" s="75" t="s">
        <v>4044</v>
      </c>
      <c r="C501" s="76" t="s">
        <v>4045</v>
      </c>
      <c r="D501" s="76" t="s">
        <v>4046</v>
      </c>
      <c r="E501" s="75">
        <v>0</v>
      </c>
      <c r="F501" s="75">
        <v>8659616</v>
      </c>
      <c r="G501" s="76">
        <f t="shared" si="73"/>
        <v>8659616</v>
      </c>
      <c r="H501" s="75">
        <v>0</v>
      </c>
      <c r="I501" s="75">
        <v>0</v>
      </c>
      <c r="J501" s="75">
        <v>0</v>
      </c>
      <c r="K501" s="75">
        <v>0</v>
      </c>
      <c r="L501" s="75">
        <f t="shared" si="74"/>
        <v>0</v>
      </c>
      <c r="M501" s="75">
        <v>0</v>
      </c>
      <c r="N501" s="75">
        <v>0</v>
      </c>
      <c r="O501" s="75">
        <v>0</v>
      </c>
      <c r="P501" s="75">
        <f t="shared" si="75"/>
        <v>0</v>
      </c>
      <c r="Q501" s="76">
        <v>0</v>
      </c>
      <c r="R501" s="76">
        <v>0</v>
      </c>
      <c r="S501" s="76">
        <v>0</v>
      </c>
      <c r="T501" s="76">
        <v>0</v>
      </c>
      <c r="U501" s="76">
        <f t="shared" si="76"/>
        <v>0</v>
      </c>
      <c r="V501" s="76">
        <f t="shared" si="77"/>
        <v>8659616</v>
      </c>
      <c r="W501" s="75">
        <v>0</v>
      </c>
      <c r="X501" s="75">
        <f t="shared" si="78"/>
        <v>8659616</v>
      </c>
      <c r="Y501" s="76">
        <v>0</v>
      </c>
      <c r="Z501" s="75">
        <f t="shared" si="79"/>
        <v>8659616</v>
      </c>
    </row>
    <row r="502" spans="1:26" ht="12.75" hidden="1" outlineLevel="1">
      <c r="A502" s="75" t="s">
        <v>4047</v>
      </c>
      <c r="C502" s="76" t="s">
        <v>4048</v>
      </c>
      <c r="D502" s="76" t="s">
        <v>4049</v>
      </c>
      <c r="E502" s="75">
        <v>0</v>
      </c>
      <c r="F502" s="75">
        <v>1637591.96</v>
      </c>
      <c r="G502" s="76">
        <f t="shared" si="73"/>
        <v>1637591.96</v>
      </c>
      <c r="H502" s="75">
        <v>0</v>
      </c>
      <c r="I502" s="75">
        <v>0</v>
      </c>
      <c r="J502" s="75">
        <v>0</v>
      </c>
      <c r="K502" s="75">
        <v>0</v>
      </c>
      <c r="L502" s="75">
        <f t="shared" si="74"/>
        <v>0</v>
      </c>
      <c r="M502" s="75">
        <v>0</v>
      </c>
      <c r="N502" s="75">
        <v>0</v>
      </c>
      <c r="O502" s="75">
        <v>0</v>
      </c>
      <c r="P502" s="75">
        <f t="shared" si="75"/>
        <v>0</v>
      </c>
      <c r="Q502" s="76">
        <v>0</v>
      </c>
      <c r="R502" s="76">
        <v>0</v>
      </c>
      <c r="S502" s="76">
        <v>0</v>
      </c>
      <c r="T502" s="76">
        <v>0</v>
      </c>
      <c r="U502" s="76">
        <f t="shared" si="76"/>
        <v>0</v>
      </c>
      <c r="V502" s="76">
        <f t="shared" si="77"/>
        <v>1637591.96</v>
      </c>
      <c r="W502" s="75">
        <v>0</v>
      </c>
      <c r="X502" s="75">
        <f t="shared" si="78"/>
        <v>1637591.96</v>
      </c>
      <c r="Y502" s="76">
        <v>0</v>
      </c>
      <c r="Z502" s="75">
        <f t="shared" si="79"/>
        <v>1637591.96</v>
      </c>
    </row>
    <row r="503" spans="1:26" ht="12.75" hidden="1" outlineLevel="1">
      <c r="A503" s="75" t="s">
        <v>4050</v>
      </c>
      <c r="C503" s="76" t="s">
        <v>4051</v>
      </c>
      <c r="D503" s="76" t="s">
        <v>4052</v>
      </c>
      <c r="E503" s="75">
        <v>0</v>
      </c>
      <c r="F503" s="75">
        <v>479511.2</v>
      </c>
      <c r="G503" s="76">
        <f t="shared" si="73"/>
        <v>479511.2</v>
      </c>
      <c r="H503" s="75">
        <v>0</v>
      </c>
      <c r="I503" s="75">
        <v>0</v>
      </c>
      <c r="J503" s="75">
        <v>0</v>
      </c>
      <c r="K503" s="75">
        <v>0</v>
      </c>
      <c r="L503" s="75">
        <f t="shared" si="74"/>
        <v>0</v>
      </c>
      <c r="M503" s="75">
        <v>0</v>
      </c>
      <c r="N503" s="75">
        <v>0</v>
      </c>
      <c r="O503" s="75">
        <v>0</v>
      </c>
      <c r="P503" s="75">
        <f t="shared" si="75"/>
        <v>0</v>
      </c>
      <c r="Q503" s="76">
        <v>0</v>
      </c>
      <c r="R503" s="76">
        <v>0</v>
      </c>
      <c r="S503" s="76">
        <v>0</v>
      </c>
      <c r="T503" s="76">
        <v>0</v>
      </c>
      <c r="U503" s="76">
        <f t="shared" si="76"/>
        <v>0</v>
      </c>
      <c r="V503" s="76">
        <f t="shared" si="77"/>
        <v>479511.2</v>
      </c>
      <c r="W503" s="75">
        <v>0</v>
      </c>
      <c r="X503" s="75">
        <f t="shared" si="78"/>
        <v>479511.2</v>
      </c>
      <c r="Y503" s="76">
        <v>0</v>
      </c>
      <c r="Z503" s="75">
        <f t="shared" si="79"/>
        <v>479511.2</v>
      </c>
    </row>
    <row r="504" spans="1:26" ht="12.75" hidden="1" outlineLevel="1">
      <c r="A504" s="75" t="s">
        <v>4053</v>
      </c>
      <c r="C504" s="76" t="s">
        <v>4054</v>
      </c>
      <c r="D504" s="76" t="s">
        <v>4055</v>
      </c>
      <c r="E504" s="75">
        <v>0</v>
      </c>
      <c r="F504" s="75">
        <v>120863.3</v>
      </c>
      <c r="G504" s="76">
        <f t="shared" si="73"/>
        <v>120863.3</v>
      </c>
      <c r="H504" s="75">
        <v>0</v>
      </c>
      <c r="I504" s="75">
        <v>0</v>
      </c>
      <c r="J504" s="75">
        <v>0</v>
      </c>
      <c r="K504" s="75">
        <v>0</v>
      </c>
      <c r="L504" s="75">
        <f t="shared" si="74"/>
        <v>0</v>
      </c>
      <c r="M504" s="75">
        <v>0</v>
      </c>
      <c r="N504" s="75">
        <v>0</v>
      </c>
      <c r="O504" s="75">
        <v>0</v>
      </c>
      <c r="P504" s="75">
        <f t="shared" si="75"/>
        <v>0</v>
      </c>
      <c r="Q504" s="76">
        <v>0</v>
      </c>
      <c r="R504" s="76">
        <v>0</v>
      </c>
      <c r="S504" s="76">
        <v>0</v>
      </c>
      <c r="T504" s="76">
        <v>0</v>
      </c>
      <c r="U504" s="76">
        <f t="shared" si="76"/>
        <v>0</v>
      </c>
      <c r="V504" s="76">
        <f t="shared" si="77"/>
        <v>120863.3</v>
      </c>
      <c r="W504" s="75">
        <v>0</v>
      </c>
      <c r="X504" s="75">
        <f t="shared" si="78"/>
        <v>120863.3</v>
      </c>
      <c r="Y504" s="76">
        <v>0</v>
      </c>
      <c r="Z504" s="75">
        <f t="shared" si="79"/>
        <v>120863.3</v>
      </c>
    </row>
    <row r="505" spans="1:26" ht="12.75" hidden="1" outlineLevel="1">
      <c r="A505" s="75" t="s">
        <v>4056</v>
      </c>
      <c r="C505" s="76" t="s">
        <v>4057</v>
      </c>
      <c r="D505" s="76" t="s">
        <v>4058</v>
      </c>
      <c r="E505" s="75">
        <v>0</v>
      </c>
      <c r="F505" s="75">
        <v>200000</v>
      </c>
      <c r="G505" s="76">
        <f t="shared" si="73"/>
        <v>200000</v>
      </c>
      <c r="H505" s="75">
        <v>0</v>
      </c>
      <c r="I505" s="75">
        <v>0</v>
      </c>
      <c r="J505" s="75">
        <v>0</v>
      </c>
      <c r="K505" s="75">
        <v>0</v>
      </c>
      <c r="L505" s="75">
        <f t="shared" si="74"/>
        <v>0</v>
      </c>
      <c r="M505" s="75">
        <v>0</v>
      </c>
      <c r="N505" s="75">
        <v>0</v>
      </c>
      <c r="O505" s="75">
        <v>0</v>
      </c>
      <c r="P505" s="75">
        <f t="shared" si="75"/>
        <v>0</v>
      </c>
      <c r="Q505" s="76">
        <v>0</v>
      </c>
      <c r="R505" s="76">
        <v>0</v>
      </c>
      <c r="S505" s="76">
        <v>0</v>
      </c>
      <c r="T505" s="76">
        <v>0</v>
      </c>
      <c r="U505" s="76">
        <f t="shared" si="76"/>
        <v>0</v>
      </c>
      <c r="V505" s="76">
        <f t="shared" si="77"/>
        <v>200000</v>
      </c>
      <c r="W505" s="75">
        <v>0</v>
      </c>
      <c r="X505" s="75">
        <f t="shared" si="78"/>
        <v>200000</v>
      </c>
      <c r="Y505" s="76">
        <v>0</v>
      </c>
      <c r="Z505" s="75">
        <f t="shared" si="79"/>
        <v>200000</v>
      </c>
    </row>
    <row r="506" spans="1:26" ht="12.75" hidden="1" outlineLevel="1">
      <c r="A506" s="75" t="s">
        <v>4059</v>
      </c>
      <c r="C506" s="76" t="s">
        <v>4060</v>
      </c>
      <c r="D506" s="76" t="s">
        <v>4061</v>
      </c>
      <c r="E506" s="75">
        <v>0</v>
      </c>
      <c r="F506" s="75">
        <v>64000</v>
      </c>
      <c r="G506" s="76">
        <f t="shared" si="73"/>
        <v>64000</v>
      </c>
      <c r="H506" s="75">
        <v>0</v>
      </c>
      <c r="I506" s="75">
        <v>0</v>
      </c>
      <c r="J506" s="75">
        <v>0</v>
      </c>
      <c r="K506" s="75">
        <v>0</v>
      </c>
      <c r="L506" s="75">
        <f t="shared" si="74"/>
        <v>0</v>
      </c>
      <c r="M506" s="75">
        <v>0</v>
      </c>
      <c r="N506" s="75">
        <v>0</v>
      </c>
      <c r="O506" s="75">
        <v>0</v>
      </c>
      <c r="P506" s="75">
        <f t="shared" si="75"/>
        <v>0</v>
      </c>
      <c r="Q506" s="76">
        <v>0</v>
      </c>
      <c r="R506" s="76">
        <v>0</v>
      </c>
      <c r="S506" s="76">
        <v>0</v>
      </c>
      <c r="T506" s="76">
        <v>0</v>
      </c>
      <c r="U506" s="76">
        <f t="shared" si="76"/>
        <v>0</v>
      </c>
      <c r="V506" s="76">
        <f t="shared" si="77"/>
        <v>64000</v>
      </c>
      <c r="W506" s="75">
        <v>0</v>
      </c>
      <c r="X506" s="75">
        <f t="shared" si="78"/>
        <v>64000</v>
      </c>
      <c r="Y506" s="76">
        <v>0</v>
      </c>
      <c r="Z506" s="75">
        <f t="shared" si="79"/>
        <v>64000</v>
      </c>
    </row>
    <row r="507" spans="1:26" ht="12.75" hidden="1" outlineLevel="1">
      <c r="A507" s="75" t="s">
        <v>4062</v>
      </c>
      <c r="C507" s="76" t="s">
        <v>4063</v>
      </c>
      <c r="D507" s="76" t="s">
        <v>4064</v>
      </c>
      <c r="E507" s="75">
        <v>-3303820.53</v>
      </c>
      <c r="F507" s="75">
        <v>2915821.3140000002</v>
      </c>
      <c r="G507" s="76">
        <f t="shared" si="73"/>
        <v>-387999.21599999955</v>
      </c>
      <c r="H507" s="75">
        <v>0</v>
      </c>
      <c r="I507" s="75">
        <v>0</v>
      </c>
      <c r="J507" s="75">
        <v>0</v>
      </c>
      <c r="K507" s="75">
        <v>0</v>
      </c>
      <c r="L507" s="75">
        <f t="shared" si="74"/>
        <v>0</v>
      </c>
      <c r="M507" s="75">
        <v>0</v>
      </c>
      <c r="N507" s="75">
        <v>0</v>
      </c>
      <c r="O507" s="75">
        <v>0</v>
      </c>
      <c r="P507" s="75">
        <f t="shared" si="75"/>
        <v>0</v>
      </c>
      <c r="Q507" s="76">
        <v>0</v>
      </c>
      <c r="R507" s="76">
        <v>0</v>
      </c>
      <c r="S507" s="76">
        <v>0</v>
      </c>
      <c r="T507" s="76">
        <v>0</v>
      </c>
      <c r="U507" s="76">
        <f t="shared" si="76"/>
        <v>0</v>
      </c>
      <c r="V507" s="76">
        <f t="shared" si="77"/>
        <v>-387999.21599999955</v>
      </c>
      <c r="W507" s="75">
        <v>264618</v>
      </c>
      <c r="X507" s="75">
        <f t="shared" si="78"/>
        <v>-123381.21599999955</v>
      </c>
      <c r="Y507" s="76">
        <v>0</v>
      </c>
      <c r="Z507" s="75">
        <f t="shared" si="79"/>
        <v>-123381.21599999955</v>
      </c>
    </row>
    <row r="508" spans="1:26" ht="12.75" hidden="1" outlineLevel="1">
      <c r="A508" s="75" t="s">
        <v>4065</v>
      </c>
      <c r="C508" s="76" t="s">
        <v>4066</v>
      </c>
      <c r="D508" s="76" t="s">
        <v>4067</v>
      </c>
      <c r="E508" s="75">
        <v>3344788.6</v>
      </c>
      <c r="F508" s="75">
        <v>-3352294.338</v>
      </c>
      <c r="G508" s="76">
        <f t="shared" si="73"/>
        <v>-7505.737999999896</v>
      </c>
      <c r="H508" s="75">
        <v>171389.47</v>
      </c>
      <c r="I508" s="75">
        <v>0</v>
      </c>
      <c r="J508" s="75">
        <v>0</v>
      </c>
      <c r="K508" s="75">
        <v>0</v>
      </c>
      <c r="L508" s="75">
        <f t="shared" si="74"/>
        <v>0</v>
      </c>
      <c r="M508" s="75">
        <v>0</v>
      </c>
      <c r="N508" s="75">
        <v>0</v>
      </c>
      <c r="O508" s="75">
        <v>0</v>
      </c>
      <c r="P508" s="75">
        <f t="shared" si="75"/>
        <v>0</v>
      </c>
      <c r="Q508" s="76">
        <v>0</v>
      </c>
      <c r="R508" s="76">
        <v>0</v>
      </c>
      <c r="S508" s="76">
        <v>0</v>
      </c>
      <c r="T508" s="76">
        <v>0</v>
      </c>
      <c r="U508" s="76">
        <f t="shared" si="76"/>
        <v>0</v>
      </c>
      <c r="V508" s="76">
        <f t="shared" si="77"/>
        <v>163883.7320000001</v>
      </c>
      <c r="W508" s="75">
        <v>0</v>
      </c>
      <c r="X508" s="75">
        <f t="shared" si="78"/>
        <v>163883.7320000001</v>
      </c>
      <c r="Y508" s="76">
        <v>0</v>
      </c>
      <c r="Z508" s="75">
        <f t="shared" si="79"/>
        <v>163883.7320000001</v>
      </c>
    </row>
    <row r="509" spans="1:26" ht="12.75" hidden="1" outlineLevel="1">
      <c r="A509" s="75" t="s">
        <v>4068</v>
      </c>
      <c r="C509" s="76" t="s">
        <v>4069</v>
      </c>
      <c r="D509" s="76" t="s">
        <v>4070</v>
      </c>
      <c r="E509" s="75">
        <v>1762020</v>
      </c>
      <c r="F509" s="75">
        <v>-1762020</v>
      </c>
      <c r="G509" s="76">
        <f t="shared" si="73"/>
        <v>0</v>
      </c>
      <c r="H509" s="75">
        <v>0</v>
      </c>
      <c r="I509" s="75">
        <v>0</v>
      </c>
      <c r="J509" s="75">
        <v>0</v>
      </c>
      <c r="K509" s="75">
        <v>0</v>
      </c>
      <c r="L509" s="75">
        <f t="shared" si="74"/>
        <v>0</v>
      </c>
      <c r="M509" s="75">
        <v>0</v>
      </c>
      <c r="N509" s="75">
        <v>0</v>
      </c>
      <c r="O509" s="75">
        <v>0</v>
      </c>
      <c r="P509" s="75">
        <f t="shared" si="75"/>
        <v>0</v>
      </c>
      <c r="Q509" s="76">
        <v>0</v>
      </c>
      <c r="R509" s="76">
        <v>0</v>
      </c>
      <c r="S509" s="76">
        <v>0</v>
      </c>
      <c r="T509" s="76">
        <v>0</v>
      </c>
      <c r="U509" s="76">
        <f t="shared" si="76"/>
        <v>0</v>
      </c>
      <c r="V509" s="76">
        <f t="shared" si="77"/>
        <v>0</v>
      </c>
      <c r="W509" s="75">
        <v>0</v>
      </c>
      <c r="X509" s="75">
        <f t="shared" si="78"/>
        <v>0</v>
      </c>
      <c r="Y509" s="76">
        <v>0</v>
      </c>
      <c r="Z509" s="75">
        <f t="shared" si="79"/>
        <v>0</v>
      </c>
    </row>
    <row r="510" spans="1:26" ht="12.75" hidden="1" outlineLevel="1">
      <c r="A510" s="75" t="s">
        <v>4071</v>
      </c>
      <c r="C510" s="76" t="s">
        <v>4072</v>
      </c>
      <c r="D510" s="76" t="s">
        <v>4073</v>
      </c>
      <c r="E510" s="75">
        <v>-1773588</v>
      </c>
      <c r="F510" s="75">
        <v>1773588</v>
      </c>
      <c r="G510" s="76">
        <f t="shared" si="73"/>
        <v>0</v>
      </c>
      <c r="H510" s="75">
        <v>0</v>
      </c>
      <c r="I510" s="75">
        <v>0</v>
      </c>
      <c r="J510" s="75">
        <v>0</v>
      </c>
      <c r="K510" s="75">
        <v>0</v>
      </c>
      <c r="L510" s="75">
        <f t="shared" si="74"/>
        <v>0</v>
      </c>
      <c r="M510" s="75">
        <v>0</v>
      </c>
      <c r="N510" s="75">
        <v>0</v>
      </c>
      <c r="O510" s="75">
        <v>0</v>
      </c>
      <c r="P510" s="75">
        <f t="shared" si="75"/>
        <v>0</v>
      </c>
      <c r="Q510" s="76">
        <v>0</v>
      </c>
      <c r="R510" s="76">
        <v>0</v>
      </c>
      <c r="S510" s="76">
        <v>0</v>
      </c>
      <c r="T510" s="76">
        <v>0</v>
      </c>
      <c r="U510" s="76">
        <f t="shared" si="76"/>
        <v>0</v>
      </c>
      <c r="V510" s="76">
        <f t="shared" si="77"/>
        <v>0</v>
      </c>
      <c r="W510" s="75">
        <v>0</v>
      </c>
      <c r="X510" s="75">
        <f t="shared" si="78"/>
        <v>0</v>
      </c>
      <c r="Y510" s="76">
        <v>0</v>
      </c>
      <c r="Z510" s="75">
        <f t="shared" si="79"/>
        <v>0</v>
      </c>
    </row>
    <row r="511" spans="1:26" ht="12.75" hidden="1" outlineLevel="1">
      <c r="A511" s="75" t="s">
        <v>4074</v>
      </c>
      <c r="C511" s="76" t="s">
        <v>4075</v>
      </c>
      <c r="D511" s="76" t="s">
        <v>4076</v>
      </c>
      <c r="E511" s="75">
        <v>0</v>
      </c>
      <c r="F511" s="75">
        <v>-879.76</v>
      </c>
      <c r="G511" s="76">
        <f t="shared" si="73"/>
        <v>-879.76</v>
      </c>
      <c r="H511" s="75">
        <v>587.3</v>
      </c>
      <c r="I511" s="75">
        <v>0</v>
      </c>
      <c r="J511" s="75">
        <v>0</v>
      </c>
      <c r="K511" s="75">
        <v>0</v>
      </c>
      <c r="L511" s="75">
        <f t="shared" si="74"/>
        <v>0</v>
      </c>
      <c r="M511" s="75">
        <v>0</v>
      </c>
      <c r="N511" s="75">
        <v>0</v>
      </c>
      <c r="O511" s="75">
        <v>0</v>
      </c>
      <c r="P511" s="75">
        <f t="shared" si="75"/>
        <v>0</v>
      </c>
      <c r="Q511" s="76">
        <v>0</v>
      </c>
      <c r="R511" s="76">
        <v>0</v>
      </c>
      <c r="S511" s="76">
        <v>0</v>
      </c>
      <c r="T511" s="76">
        <v>0</v>
      </c>
      <c r="U511" s="76">
        <f t="shared" si="76"/>
        <v>0</v>
      </c>
      <c r="V511" s="76">
        <f t="shared" si="77"/>
        <v>-292.46000000000004</v>
      </c>
      <c r="W511" s="75">
        <v>0</v>
      </c>
      <c r="X511" s="75">
        <f t="shared" si="78"/>
        <v>-292.46000000000004</v>
      </c>
      <c r="Y511" s="76">
        <v>0</v>
      </c>
      <c r="Z511" s="75">
        <f t="shared" si="79"/>
        <v>-292.46000000000004</v>
      </c>
    </row>
    <row r="512" spans="1:26" ht="12.75" hidden="1" outlineLevel="1">
      <c r="A512" s="75" t="s">
        <v>4077</v>
      </c>
      <c r="C512" s="76" t="s">
        <v>4078</v>
      </c>
      <c r="D512" s="76" t="s">
        <v>4079</v>
      </c>
      <c r="E512" s="75">
        <v>0</v>
      </c>
      <c r="F512" s="75">
        <v>-0.88</v>
      </c>
      <c r="G512" s="76">
        <f t="shared" si="73"/>
        <v>-0.88</v>
      </c>
      <c r="H512" s="75">
        <v>0</v>
      </c>
      <c r="I512" s="75">
        <v>0</v>
      </c>
      <c r="J512" s="75">
        <v>0</v>
      </c>
      <c r="K512" s="75">
        <v>0</v>
      </c>
      <c r="L512" s="75">
        <f t="shared" si="74"/>
        <v>0</v>
      </c>
      <c r="M512" s="75">
        <v>0</v>
      </c>
      <c r="N512" s="75">
        <v>0</v>
      </c>
      <c r="O512" s="75">
        <v>0</v>
      </c>
      <c r="P512" s="75">
        <f t="shared" si="75"/>
        <v>0</v>
      </c>
      <c r="Q512" s="76">
        <v>0</v>
      </c>
      <c r="R512" s="76">
        <v>0</v>
      </c>
      <c r="S512" s="76">
        <v>0</v>
      </c>
      <c r="T512" s="76">
        <v>0</v>
      </c>
      <c r="U512" s="76">
        <f t="shared" si="76"/>
        <v>0</v>
      </c>
      <c r="V512" s="76">
        <f t="shared" si="77"/>
        <v>-0.88</v>
      </c>
      <c r="W512" s="75">
        <v>0</v>
      </c>
      <c r="X512" s="75">
        <f t="shared" si="78"/>
        <v>-0.88</v>
      </c>
      <c r="Y512" s="76">
        <v>0</v>
      </c>
      <c r="Z512" s="75">
        <f t="shared" si="79"/>
        <v>-0.88</v>
      </c>
    </row>
    <row r="513" spans="1:26" ht="12.75" hidden="1" outlineLevel="1">
      <c r="A513" s="75" t="s">
        <v>4080</v>
      </c>
      <c r="C513" s="76" t="s">
        <v>4081</v>
      </c>
      <c r="D513" s="76" t="s">
        <v>4082</v>
      </c>
      <c r="E513" s="75">
        <v>0</v>
      </c>
      <c r="F513" s="75">
        <v>-86.7</v>
      </c>
      <c r="G513" s="76">
        <f t="shared" si="73"/>
        <v>-86.7</v>
      </c>
      <c r="H513" s="75">
        <v>86.7</v>
      </c>
      <c r="I513" s="75">
        <v>0</v>
      </c>
      <c r="J513" s="75">
        <v>0</v>
      </c>
      <c r="K513" s="75">
        <v>0</v>
      </c>
      <c r="L513" s="75">
        <f t="shared" si="74"/>
        <v>0</v>
      </c>
      <c r="M513" s="75">
        <v>0</v>
      </c>
      <c r="N513" s="75">
        <v>0</v>
      </c>
      <c r="O513" s="75">
        <v>0</v>
      </c>
      <c r="P513" s="75">
        <f t="shared" si="75"/>
        <v>0</v>
      </c>
      <c r="Q513" s="76">
        <v>0</v>
      </c>
      <c r="R513" s="76">
        <v>0</v>
      </c>
      <c r="S513" s="76">
        <v>0</v>
      </c>
      <c r="T513" s="76">
        <v>0</v>
      </c>
      <c r="U513" s="76">
        <f t="shared" si="76"/>
        <v>0</v>
      </c>
      <c r="V513" s="76">
        <f t="shared" si="77"/>
        <v>0</v>
      </c>
      <c r="W513" s="75">
        <v>0</v>
      </c>
      <c r="X513" s="75">
        <f t="shared" si="78"/>
        <v>0</v>
      </c>
      <c r="Y513" s="76">
        <v>0</v>
      </c>
      <c r="Z513" s="75">
        <f t="shared" si="79"/>
        <v>0</v>
      </c>
    </row>
    <row r="514" spans="1:26" ht="12.75" hidden="1" outlineLevel="1">
      <c r="A514" s="75" t="s">
        <v>4083</v>
      </c>
      <c r="C514" s="76" t="s">
        <v>4084</v>
      </c>
      <c r="D514" s="76" t="s">
        <v>4085</v>
      </c>
      <c r="E514" s="75">
        <v>0</v>
      </c>
      <c r="F514" s="75">
        <v>-63893.96</v>
      </c>
      <c r="G514" s="76">
        <f t="shared" si="73"/>
        <v>-63893.96</v>
      </c>
      <c r="H514" s="75">
        <v>0</v>
      </c>
      <c r="I514" s="75">
        <v>0</v>
      </c>
      <c r="J514" s="75">
        <v>0</v>
      </c>
      <c r="K514" s="75">
        <v>0</v>
      </c>
      <c r="L514" s="75">
        <f t="shared" si="74"/>
        <v>0</v>
      </c>
      <c r="M514" s="75">
        <v>0</v>
      </c>
      <c r="N514" s="75">
        <v>0</v>
      </c>
      <c r="O514" s="75">
        <v>0</v>
      </c>
      <c r="P514" s="75">
        <f t="shared" si="75"/>
        <v>0</v>
      </c>
      <c r="Q514" s="76">
        <v>64698</v>
      </c>
      <c r="R514" s="76">
        <v>0</v>
      </c>
      <c r="S514" s="76">
        <v>0</v>
      </c>
      <c r="T514" s="76">
        <v>0</v>
      </c>
      <c r="U514" s="76">
        <f t="shared" si="76"/>
        <v>64698</v>
      </c>
      <c r="V514" s="76">
        <f t="shared" si="77"/>
        <v>804.0400000000009</v>
      </c>
      <c r="W514" s="75">
        <v>0</v>
      </c>
      <c r="X514" s="75">
        <f t="shared" si="78"/>
        <v>804.0400000000009</v>
      </c>
      <c r="Y514" s="76">
        <v>0</v>
      </c>
      <c r="Z514" s="75">
        <f t="shared" si="79"/>
        <v>804.0400000000009</v>
      </c>
    </row>
    <row r="515" spans="1:26" ht="12.75" hidden="1" outlineLevel="1">
      <c r="A515" s="75" t="s">
        <v>4086</v>
      </c>
      <c r="C515" s="76" t="s">
        <v>4087</v>
      </c>
      <c r="D515" s="76" t="s">
        <v>4088</v>
      </c>
      <c r="E515" s="75">
        <v>0</v>
      </c>
      <c r="F515" s="75">
        <v>0</v>
      </c>
      <c r="G515" s="76">
        <f t="shared" si="73"/>
        <v>0</v>
      </c>
      <c r="H515" s="75">
        <v>0</v>
      </c>
      <c r="I515" s="75">
        <v>-2686.56</v>
      </c>
      <c r="J515" s="75">
        <v>0</v>
      </c>
      <c r="K515" s="75">
        <v>34114.81</v>
      </c>
      <c r="L515" s="75">
        <f t="shared" si="74"/>
        <v>31428.249999999996</v>
      </c>
      <c r="M515" s="75">
        <v>0</v>
      </c>
      <c r="N515" s="75">
        <v>0</v>
      </c>
      <c r="O515" s="75">
        <v>0</v>
      </c>
      <c r="P515" s="75">
        <f t="shared" si="75"/>
        <v>0</v>
      </c>
      <c r="Q515" s="76">
        <v>0</v>
      </c>
      <c r="R515" s="76">
        <v>0</v>
      </c>
      <c r="S515" s="76">
        <v>0</v>
      </c>
      <c r="T515" s="76">
        <v>0</v>
      </c>
      <c r="U515" s="76">
        <f t="shared" si="76"/>
        <v>0</v>
      </c>
      <c r="V515" s="76">
        <f t="shared" si="77"/>
        <v>31428.249999999996</v>
      </c>
      <c r="W515" s="75">
        <v>0</v>
      </c>
      <c r="X515" s="75">
        <f t="shared" si="78"/>
        <v>31428.249999999996</v>
      </c>
      <c r="Y515" s="76">
        <v>0</v>
      </c>
      <c r="Z515" s="75">
        <f t="shared" si="79"/>
        <v>31428.249999999996</v>
      </c>
    </row>
    <row r="516" spans="1:26" ht="12.75" hidden="1" outlineLevel="1">
      <c r="A516" s="75" t="s">
        <v>4089</v>
      </c>
      <c r="C516" s="76" t="s">
        <v>4090</v>
      </c>
      <c r="D516" s="76" t="s">
        <v>4091</v>
      </c>
      <c r="E516" s="75">
        <v>0</v>
      </c>
      <c r="F516" s="75">
        <v>2540</v>
      </c>
      <c r="G516" s="76">
        <f t="shared" si="73"/>
        <v>2540</v>
      </c>
      <c r="H516" s="75">
        <v>0</v>
      </c>
      <c r="I516" s="75">
        <v>0</v>
      </c>
      <c r="J516" s="75">
        <v>0</v>
      </c>
      <c r="K516" s="75">
        <v>-294.48</v>
      </c>
      <c r="L516" s="75">
        <f t="shared" si="74"/>
        <v>-294.48</v>
      </c>
      <c r="M516" s="75">
        <v>0</v>
      </c>
      <c r="N516" s="75">
        <v>0</v>
      </c>
      <c r="O516" s="75">
        <v>0</v>
      </c>
      <c r="P516" s="75">
        <f t="shared" si="75"/>
        <v>0</v>
      </c>
      <c r="Q516" s="76">
        <v>0</v>
      </c>
      <c r="R516" s="76">
        <v>0</v>
      </c>
      <c r="S516" s="76">
        <v>0</v>
      </c>
      <c r="T516" s="76">
        <v>0</v>
      </c>
      <c r="U516" s="76">
        <f t="shared" si="76"/>
        <v>0</v>
      </c>
      <c r="V516" s="76">
        <f t="shared" si="77"/>
        <v>2245.52</v>
      </c>
      <c r="W516" s="75">
        <v>0</v>
      </c>
      <c r="X516" s="75">
        <f t="shared" si="78"/>
        <v>2245.52</v>
      </c>
      <c r="Y516" s="76">
        <v>0</v>
      </c>
      <c r="Z516" s="75">
        <f t="shared" si="79"/>
        <v>2245.52</v>
      </c>
    </row>
    <row r="517" spans="1:26" ht="12.75" hidden="1" outlineLevel="1">
      <c r="A517" s="75" t="s">
        <v>4092</v>
      </c>
      <c r="C517" s="76" t="s">
        <v>4093</v>
      </c>
      <c r="D517" s="76" t="s">
        <v>4094</v>
      </c>
      <c r="E517" s="75">
        <v>0</v>
      </c>
      <c r="F517" s="75">
        <v>0</v>
      </c>
      <c r="G517" s="76">
        <f t="shared" si="73"/>
        <v>0</v>
      </c>
      <c r="H517" s="75">
        <v>0</v>
      </c>
      <c r="I517" s="75">
        <v>-18</v>
      </c>
      <c r="J517" s="75">
        <v>0</v>
      </c>
      <c r="K517" s="75">
        <v>-297</v>
      </c>
      <c r="L517" s="75">
        <f t="shared" si="74"/>
        <v>-315</v>
      </c>
      <c r="M517" s="75">
        <v>0</v>
      </c>
      <c r="N517" s="75">
        <v>0</v>
      </c>
      <c r="O517" s="75">
        <v>0</v>
      </c>
      <c r="P517" s="75">
        <f t="shared" si="75"/>
        <v>0</v>
      </c>
      <c r="Q517" s="76">
        <v>0</v>
      </c>
      <c r="R517" s="76">
        <v>0</v>
      </c>
      <c r="S517" s="76">
        <v>0</v>
      </c>
      <c r="T517" s="76">
        <v>0</v>
      </c>
      <c r="U517" s="76">
        <f t="shared" si="76"/>
        <v>0</v>
      </c>
      <c r="V517" s="76">
        <f t="shared" si="77"/>
        <v>-315</v>
      </c>
      <c r="W517" s="75">
        <v>0</v>
      </c>
      <c r="X517" s="75">
        <f t="shared" si="78"/>
        <v>-315</v>
      </c>
      <c r="Y517" s="76">
        <v>0</v>
      </c>
      <c r="Z517" s="75">
        <f t="shared" si="79"/>
        <v>-315</v>
      </c>
    </row>
    <row r="518" spans="1:26" ht="12.75" hidden="1" outlineLevel="1">
      <c r="A518" s="75" t="s">
        <v>4095</v>
      </c>
      <c r="C518" s="76" t="s">
        <v>4096</v>
      </c>
      <c r="D518" s="76" t="s">
        <v>4097</v>
      </c>
      <c r="E518" s="75">
        <v>0</v>
      </c>
      <c r="F518" s="75">
        <v>0</v>
      </c>
      <c r="G518" s="76">
        <f t="shared" si="73"/>
        <v>0</v>
      </c>
      <c r="H518" s="75">
        <v>0</v>
      </c>
      <c r="I518" s="75">
        <v>0</v>
      </c>
      <c r="J518" s="75">
        <v>0</v>
      </c>
      <c r="K518" s="75">
        <v>610445.71</v>
      </c>
      <c r="L518" s="75">
        <f t="shared" si="74"/>
        <v>610445.71</v>
      </c>
      <c r="M518" s="75">
        <v>0</v>
      </c>
      <c r="N518" s="75">
        <v>0</v>
      </c>
      <c r="O518" s="75">
        <v>0</v>
      </c>
      <c r="P518" s="75">
        <f t="shared" si="75"/>
        <v>0</v>
      </c>
      <c r="Q518" s="76">
        <v>0</v>
      </c>
      <c r="R518" s="76">
        <v>0</v>
      </c>
      <c r="S518" s="76">
        <v>0</v>
      </c>
      <c r="T518" s="76">
        <v>0</v>
      </c>
      <c r="U518" s="76">
        <f t="shared" si="76"/>
        <v>0</v>
      </c>
      <c r="V518" s="76">
        <f t="shared" si="77"/>
        <v>610445.71</v>
      </c>
      <c r="W518" s="75">
        <v>10128083.69</v>
      </c>
      <c r="X518" s="75">
        <f t="shared" si="78"/>
        <v>10738529.399999999</v>
      </c>
      <c r="Y518" s="76">
        <v>0</v>
      </c>
      <c r="Z518" s="75">
        <f t="shared" si="79"/>
        <v>10738529.399999999</v>
      </c>
    </row>
    <row r="519" spans="1:26" ht="12.75" hidden="1" outlineLevel="1">
      <c r="A519" s="75" t="s">
        <v>4098</v>
      </c>
      <c r="C519" s="76" t="s">
        <v>4099</v>
      </c>
      <c r="D519" s="76" t="s">
        <v>4100</v>
      </c>
      <c r="E519" s="75">
        <v>0</v>
      </c>
      <c r="F519" s="75">
        <v>0</v>
      </c>
      <c r="G519" s="76">
        <f t="shared" si="73"/>
        <v>0</v>
      </c>
      <c r="H519" s="75">
        <v>0</v>
      </c>
      <c r="I519" s="75">
        <v>0</v>
      </c>
      <c r="J519" s="75">
        <v>0</v>
      </c>
      <c r="K519" s="75">
        <v>0</v>
      </c>
      <c r="L519" s="75">
        <f t="shared" si="74"/>
        <v>0</v>
      </c>
      <c r="M519" s="75">
        <v>0</v>
      </c>
      <c r="N519" s="75">
        <v>0</v>
      </c>
      <c r="O519" s="75">
        <v>0</v>
      </c>
      <c r="P519" s="75">
        <f t="shared" si="75"/>
        <v>0</v>
      </c>
      <c r="Q519" s="76">
        <v>0</v>
      </c>
      <c r="R519" s="76">
        <v>-101691310.83</v>
      </c>
      <c r="S519" s="76">
        <v>0</v>
      </c>
      <c r="T519" s="76">
        <v>101691310.83</v>
      </c>
      <c r="U519" s="76">
        <f t="shared" si="76"/>
        <v>0</v>
      </c>
      <c r="V519" s="76">
        <f t="shared" si="77"/>
        <v>0</v>
      </c>
      <c r="W519" s="75">
        <v>0</v>
      </c>
      <c r="X519" s="75">
        <f t="shared" si="78"/>
        <v>0</v>
      </c>
      <c r="Y519" s="76">
        <v>0</v>
      </c>
      <c r="Z519" s="75">
        <f t="shared" si="79"/>
        <v>0</v>
      </c>
    </row>
    <row r="520" spans="1:27" ht="12.75" collapsed="1">
      <c r="A520" s="119" t="s">
        <v>4101</v>
      </c>
      <c r="B520" s="120"/>
      <c r="C520" s="119" t="s">
        <v>4102</v>
      </c>
      <c r="D520" s="121"/>
      <c r="E520" s="97">
        <v>37384.239000000525</v>
      </c>
      <c r="F520" s="97">
        <v>467732486.708</v>
      </c>
      <c r="G520" s="123">
        <f t="shared" si="73"/>
        <v>467769870.947</v>
      </c>
      <c r="H520" s="123">
        <v>113081125.7800001</v>
      </c>
      <c r="I520" s="123">
        <v>128115.91</v>
      </c>
      <c r="J520" s="123">
        <v>0</v>
      </c>
      <c r="K520" s="123">
        <v>2181662.27</v>
      </c>
      <c r="L520" s="123">
        <f t="shared" si="74"/>
        <v>2309778.18</v>
      </c>
      <c r="M520" s="123">
        <v>0</v>
      </c>
      <c r="N520" s="123">
        <v>65820.63</v>
      </c>
      <c r="O520" s="123">
        <v>8919.15</v>
      </c>
      <c r="P520" s="123">
        <f t="shared" si="75"/>
        <v>74739.78</v>
      </c>
      <c r="Q520" s="123">
        <v>20511418.52</v>
      </c>
      <c r="R520" s="123">
        <v>-99364532.3</v>
      </c>
      <c r="S520" s="123">
        <v>-3298024.5</v>
      </c>
      <c r="T520" s="123">
        <v>109741181.99</v>
      </c>
      <c r="U520" s="123">
        <f t="shared" si="76"/>
        <v>27590043.709999993</v>
      </c>
      <c r="V520" s="123">
        <f t="shared" si="77"/>
        <v>610825558.3970001</v>
      </c>
      <c r="W520" s="123">
        <v>10950243.19</v>
      </c>
      <c r="X520" s="123">
        <f t="shared" si="78"/>
        <v>621775801.5870001</v>
      </c>
      <c r="Y520" s="123">
        <v>224096549.8400001</v>
      </c>
      <c r="Z520" s="123">
        <f t="shared" si="79"/>
        <v>845872351.4270003</v>
      </c>
      <c r="AA520" s="119"/>
    </row>
    <row r="521" spans="1:26" ht="12.75" hidden="1" outlineLevel="1">
      <c r="A521" s="75" t="s">
        <v>4103</v>
      </c>
      <c r="C521" s="76" t="s">
        <v>4104</v>
      </c>
      <c r="D521" s="76" t="s">
        <v>4105</v>
      </c>
      <c r="E521" s="75">
        <v>0</v>
      </c>
      <c r="F521" s="75">
        <v>35090000</v>
      </c>
      <c r="G521" s="76">
        <f t="shared" si="73"/>
        <v>35090000</v>
      </c>
      <c r="H521" s="75">
        <v>0</v>
      </c>
      <c r="I521" s="75">
        <v>0</v>
      </c>
      <c r="J521" s="75">
        <v>0</v>
      </c>
      <c r="K521" s="75">
        <v>0</v>
      </c>
      <c r="L521" s="75">
        <f t="shared" si="74"/>
        <v>0</v>
      </c>
      <c r="M521" s="75">
        <v>0</v>
      </c>
      <c r="N521" s="75">
        <v>0</v>
      </c>
      <c r="O521" s="75">
        <v>0</v>
      </c>
      <c r="P521" s="75">
        <f t="shared" si="75"/>
        <v>0</v>
      </c>
      <c r="Q521" s="76">
        <v>0</v>
      </c>
      <c r="R521" s="76">
        <v>0</v>
      </c>
      <c r="S521" s="76">
        <v>0</v>
      </c>
      <c r="T521" s="76">
        <v>0</v>
      </c>
      <c r="U521" s="76">
        <f t="shared" si="76"/>
        <v>0</v>
      </c>
      <c r="V521" s="76">
        <f t="shared" si="77"/>
        <v>35090000</v>
      </c>
      <c r="W521" s="75">
        <v>0</v>
      </c>
      <c r="X521" s="75">
        <f t="shared" si="78"/>
        <v>35090000</v>
      </c>
      <c r="Y521" s="76">
        <v>0</v>
      </c>
      <c r="Z521" s="75">
        <f t="shared" si="79"/>
        <v>35090000</v>
      </c>
    </row>
    <row r="522" spans="1:27" ht="12.75" collapsed="1">
      <c r="A522" s="119" t="s">
        <v>4106</v>
      </c>
      <c r="B522" s="120"/>
      <c r="C522" s="119" t="s">
        <v>4107</v>
      </c>
      <c r="D522" s="121"/>
      <c r="E522" s="97">
        <v>0</v>
      </c>
      <c r="F522" s="97">
        <v>35090000</v>
      </c>
      <c r="G522" s="123">
        <f t="shared" si="73"/>
        <v>35090000</v>
      </c>
      <c r="H522" s="123">
        <v>0</v>
      </c>
      <c r="I522" s="123">
        <v>0</v>
      </c>
      <c r="J522" s="123">
        <v>0</v>
      </c>
      <c r="K522" s="123">
        <v>0</v>
      </c>
      <c r="L522" s="123">
        <f t="shared" si="74"/>
        <v>0</v>
      </c>
      <c r="M522" s="123">
        <v>0</v>
      </c>
      <c r="N522" s="123">
        <v>0</v>
      </c>
      <c r="O522" s="123">
        <v>0</v>
      </c>
      <c r="P522" s="123">
        <f t="shared" si="75"/>
        <v>0</v>
      </c>
      <c r="Q522" s="123">
        <v>0</v>
      </c>
      <c r="R522" s="123">
        <v>0</v>
      </c>
      <c r="S522" s="123">
        <v>0</v>
      </c>
      <c r="T522" s="123">
        <v>0</v>
      </c>
      <c r="U522" s="123">
        <f t="shared" si="76"/>
        <v>0</v>
      </c>
      <c r="V522" s="123">
        <f t="shared" si="77"/>
        <v>35090000</v>
      </c>
      <c r="W522" s="123">
        <v>0</v>
      </c>
      <c r="X522" s="123">
        <f t="shared" si="78"/>
        <v>35090000</v>
      </c>
      <c r="Y522" s="123">
        <v>0</v>
      </c>
      <c r="Z522" s="123">
        <f t="shared" si="79"/>
        <v>35090000</v>
      </c>
      <c r="AA522" s="119"/>
    </row>
    <row r="523" spans="1:26" ht="12.75" hidden="1" outlineLevel="1">
      <c r="A523" s="75" t="s">
        <v>4108</v>
      </c>
      <c r="C523" s="76" t="s">
        <v>4109</v>
      </c>
      <c r="D523" s="76" t="s">
        <v>4110</v>
      </c>
      <c r="E523" s="75">
        <v>0</v>
      </c>
      <c r="F523" s="75">
        <v>0</v>
      </c>
      <c r="G523" s="76">
        <f t="shared" si="73"/>
        <v>0</v>
      </c>
      <c r="H523" s="75">
        <v>0</v>
      </c>
      <c r="I523" s="75">
        <v>0</v>
      </c>
      <c r="J523" s="75">
        <v>0</v>
      </c>
      <c r="K523" s="75">
        <v>0</v>
      </c>
      <c r="L523" s="75">
        <f t="shared" si="74"/>
        <v>0</v>
      </c>
      <c r="M523" s="75">
        <v>0</v>
      </c>
      <c r="N523" s="75">
        <v>0</v>
      </c>
      <c r="O523" s="75">
        <v>0</v>
      </c>
      <c r="P523" s="75">
        <f t="shared" si="75"/>
        <v>0</v>
      </c>
      <c r="Q523" s="76">
        <v>-5880</v>
      </c>
      <c r="R523" s="76">
        <v>0</v>
      </c>
      <c r="S523" s="76">
        <v>0</v>
      </c>
      <c r="T523" s="76">
        <v>-57314881.74</v>
      </c>
      <c r="U523" s="76">
        <f t="shared" si="76"/>
        <v>-57320761.74</v>
      </c>
      <c r="V523" s="76">
        <f t="shared" si="77"/>
        <v>-57320761.74</v>
      </c>
      <c r="W523" s="75">
        <v>0</v>
      </c>
      <c r="X523" s="75">
        <f t="shared" si="78"/>
        <v>-57320761.74</v>
      </c>
      <c r="Y523" s="76">
        <v>0</v>
      </c>
      <c r="Z523" s="75">
        <f t="shared" si="79"/>
        <v>-57320761.74</v>
      </c>
    </row>
    <row r="524" spans="1:26" ht="12.75" hidden="1" outlineLevel="1">
      <c r="A524" s="75" t="s">
        <v>4111</v>
      </c>
      <c r="C524" s="76" t="s">
        <v>4112</v>
      </c>
      <c r="D524" s="76" t="s">
        <v>4113</v>
      </c>
      <c r="E524" s="75">
        <v>0</v>
      </c>
      <c r="F524" s="75">
        <v>0</v>
      </c>
      <c r="G524" s="76">
        <f t="shared" si="73"/>
        <v>0</v>
      </c>
      <c r="H524" s="75">
        <v>0</v>
      </c>
      <c r="I524" s="75">
        <v>0</v>
      </c>
      <c r="J524" s="75">
        <v>0</v>
      </c>
      <c r="K524" s="75">
        <v>0</v>
      </c>
      <c r="L524" s="75">
        <f t="shared" si="74"/>
        <v>0</v>
      </c>
      <c r="M524" s="75">
        <v>0</v>
      </c>
      <c r="N524" s="75">
        <v>0</v>
      </c>
      <c r="O524" s="75">
        <v>0</v>
      </c>
      <c r="P524" s="75">
        <f t="shared" si="75"/>
        <v>0</v>
      </c>
      <c r="Q524" s="76">
        <v>0</v>
      </c>
      <c r="R524" s="76">
        <v>0</v>
      </c>
      <c r="S524" s="76">
        <v>0</v>
      </c>
      <c r="T524" s="76">
        <v>32105.9</v>
      </c>
      <c r="U524" s="76">
        <f t="shared" si="76"/>
        <v>32105.9</v>
      </c>
      <c r="V524" s="76">
        <f t="shared" si="77"/>
        <v>32105.9</v>
      </c>
      <c r="W524" s="75">
        <v>0</v>
      </c>
      <c r="X524" s="75">
        <f t="shared" si="78"/>
        <v>32105.9</v>
      </c>
      <c r="Y524" s="76">
        <v>0</v>
      </c>
      <c r="Z524" s="75">
        <f t="shared" si="79"/>
        <v>32105.9</v>
      </c>
    </row>
    <row r="525" spans="1:26" ht="12.75" hidden="1" outlineLevel="1">
      <c r="A525" s="75" t="s">
        <v>4114</v>
      </c>
      <c r="C525" s="76" t="s">
        <v>4115</v>
      </c>
      <c r="D525" s="76" t="s">
        <v>4116</v>
      </c>
      <c r="E525" s="75">
        <v>0</v>
      </c>
      <c r="F525" s="75">
        <v>0</v>
      </c>
      <c r="G525" s="76">
        <f t="shared" si="73"/>
        <v>0</v>
      </c>
      <c r="H525" s="75">
        <v>0</v>
      </c>
      <c r="I525" s="75">
        <v>0</v>
      </c>
      <c r="J525" s="75">
        <v>0</v>
      </c>
      <c r="K525" s="75">
        <v>0</v>
      </c>
      <c r="L525" s="75">
        <f t="shared" si="74"/>
        <v>0</v>
      </c>
      <c r="M525" s="75">
        <v>0</v>
      </c>
      <c r="N525" s="75">
        <v>0</v>
      </c>
      <c r="O525" s="75">
        <v>0</v>
      </c>
      <c r="P525" s="75">
        <f t="shared" si="75"/>
        <v>0</v>
      </c>
      <c r="Q525" s="76">
        <v>0</v>
      </c>
      <c r="R525" s="76">
        <v>0</v>
      </c>
      <c r="S525" s="76">
        <v>342173</v>
      </c>
      <c r="T525" s="76">
        <v>-178545057.14</v>
      </c>
      <c r="U525" s="76">
        <f t="shared" si="76"/>
        <v>-178202884.14</v>
      </c>
      <c r="V525" s="76">
        <f t="shared" si="77"/>
        <v>-178202884.14</v>
      </c>
      <c r="W525" s="75">
        <v>0</v>
      </c>
      <c r="X525" s="75">
        <f t="shared" si="78"/>
        <v>-178202884.14</v>
      </c>
      <c r="Y525" s="76">
        <v>0</v>
      </c>
      <c r="Z525" s="75">
        <f t="shared" si="79"/>
        <v>-178202884.14</v>
      </c>
    </row>
    <row r="526" spans="1:26" ht="12.75" hidden="1" outlineLevel="1">
      <c r="A526" s="75" t="s">
        <v>4117</v>
      </c>
      <c r="C526" s="76" t="s">
        <v>4118</v>
      </c>
      <c r="D526" s="76" t="s">
        <v>4119</v>
      </c>
      <c r="E526" s="75">
        <v>0</v>
      </c>
      <c r="F526" s="75">
        <v>0</v>
      </c>
      <c r="G526" s="76">
        <f t="shared" si="73"/>
        <v>0</v>
      </c>
      <c r="H526" s="75">
        <v>0</v>
      </c>
      <c r="I526" s="75">
        <v>0</v>
      </c>
      <c r="J526" s="75">
        <v>0</v>
      </c>
      <c r="K526" s="75">
        <v>0</v>
      </c>
      <c r="L526" s="75">
        <f t="shared" si="74"/>
        <v>0</v>
      </c>
      <c r="M526" s="75">
        <v>0</v>
      </c>
      <c r="N526" s="75">
        <v>0</v>
      </c>
      <c r="O526" s="75">
        <v>0</v>
      </c>
      <c r="P526" s="75">
        <f t="shared" si="75"/>
        <v>0</v>
      </c>
      <c r="Q526" s="76">
        <v>0</v>
      </c>
      <c r="R526" s="76">
        <v>0</v>
      </c>
      <c r="S526" s="76">
        <v>0</v>
      </c>
      <c r="T526" s="76">
        <v>-1704729.43</v>
      </c>
      <c r="U526" s="76">
        <f t="shared" si="76"/>
        <v>-1704729.43</v>
      </c>
      <c r="V526" s="76">
        <f t="shared" si="77"/>
        <v>-1704729.43</v>
      </c>
      <c r="W526" s="75">
        <v>0</v>
      </c>
      <c r="X526" s="75">
        <f t="shared" si="78"/>
        <v>-1704729.43</v>
      </c>
      <c r="Y526" s="76">
        <v>0</v>
      </c>
      <c r="Z526" s="75">
        <f t="shared" si="79"/>
        <v>-1704729.43</v>
      </c>
    </row>
    <row r="527" spans="1:26" ht="12.75" hidden="1" outlineLevel="1">
      <c r="A527" s="75" t="s">
        <v>4120</v>
      </c>
      <c r="C527" s="76" t="s">
        <v>4121</v>
      </c>
      <c r="D527" s="76" t="s">
        <v>4122</v>
      </c>
      <c r="E527" s="75">
        <v>0</v>
      </c>
      <c r="F527" s="75">
        <v>0</v>
      </c>
      <c r="G527" s="76">
        <f t="shared" si="73"/>
        <v>0</v>
      </c>
      <c r="H527" s="75">
        <v>0</v>
      </c>
      <c r="I527" s="75">
        <v>0</v>
      </c>
      <c r="J527" s="75">
        <v>0</v>
      </c>
      <c r="K527" s="75">
        <v>0</v>
      </c>
      <c r="L527" s="75">
        <f t="shared" si="74"/>
        <v>0</v>
      </c>
      <c r="M527" s="75">
        <v>0</v>
      </c>
      <c r="N527" s="75">
        <v>0</v>
      </c>
      <c r="O527" s="75">
        <v>0</v>
      </c>
      <c r="P527" s="75">
        <f t="shared" si="75"/>
        <v>0</v>
      </c>
      <c r="Q527" s="76">
        <v>0</v>
      </c>
      <c r="R527" s="76">
        <v>0</v>
      </c>
      <c r="S527" s="76">
        <v>0</v>
      </c>
      <c r="T527" s="76">
        <v>-9340669.3</v>
      </c>
      <c r="U527" s="76">
        <f t="shared" si="76"/>
        <v>-9340669.3</v>
      </c>
      <c r="V527" s="76">
        <f t="shared" si="77"/>
        <v>-9340669.3</v>
      </c>
      <c r="W527" s="75">
        <v>0</v>
      </c>
      <c r="X527" s="75">
        <f t="shared" si="78"/>
        <v>-9340669.3</v>
      </c>
      <c r="Y527" s="76">
        <v>0</v>
      </c>
      <c r="Z527" s="75">
        <f t="shared" si="79"/>
        <v>-9340669.3</v>
      </c>
    </row>
    <row r="528" spans="1:26" ht="12.75" hidden="1" outlineLevel="1">
      <c r="A528" s="75" t="s">
        <v>4123</v>
      </c>
      <c r="C528" s="76" t="s">
        <v>891</v>
      </c>
      <c r="D528" s="76" t="s">
        <v>892</v>
      </c>
      <c r="E528" s="75">
        <v>0</v>
      </c>
      <c r="F528" s="75">
        <v>0</v>
      </c>
      <c r="G528" s="76">
        <f t="shared" si="73"/>
        <v>0</v>
      </c>
      <c r="H528" s="75">
        <v>0</v>
      </c>
      <c r="I528" s="75">
        <v>0</v>
      </c>
      <c r="J528" s="75">
        <v>0</v>
      </c>
      <c r="K528" s="75">
        <v>0</v>
      </c>
      <c r="L528" s="75">
        <f t="shared" si="74"/>
        <v>0</v>
      </c>
      <c r="M528" s="75">
        <v>0</v>
      </c>
      <c r="N528" s="75">
        <v>0</v>
      </c>
      <c r="O528" s="75">
        <v>0</v>
      </c>
      <c r="P528" s="75">
        <f t="shared" si="75"/>
        <v>0</v>
      </c>
      <c r="Q528" s="76">
        <v>0</v>
      </c>
      <c r="R528" s="76">
        <v>0</v>
      </c>
      <c r="S528" s="76">
        <v>0</v>
      </c>
      <c r="T528" s="76">
        <v>-71755</v>
      </c>
      <c r="U528" s="76">
        <f t="shared" si="76"/>
        <v>-71755</v>
      </c>
      <c r="V528" s="76">
        <f t="shared" si="77"/>
        <v>-71755</v>
      </c>
      <c r="W528" s="75">
        <v>0</v>
      </c>
      <c r="X528" s="75">
        <f t="shared" si="78"/>
        <v>-71755</v>
      </c>
      <c r="Y528" s="76">
        <v>0</v>
      </c>
      <c r="Z528" s="75">
        <f t="shared" si="79"/>
        <v>-71755</v>
      </c>
    </row>
    <row r="529" spans="1:26" ht="12.75" hidden="1" outlineLevel="1">
      <c r="A529" s="75" t="s">
        <v>893</v>
      </c>
      <c r="C529" s="76" t="s">
        <v>894</v>
      </c>
      <c r="D529" s="76" t="s">
        <v>895</v>
      </c>
      <c r="E529" s="75">
        <v>0</v>
      </c>
      <c r="F529" s="75">
        <v>0</v>
      </c>
      <c r="G529" s="76">
        <f t="shared" si="73"/>
        <v>0</v>
      </c>
      <c r="H529" s="75">
        <v>0</v>
      </c>
      <c r="I529" s="75">
        <v>0</v>
      </c>
      <c r="J529" s="75">
        <v>0</v>
      </c>
      <c r="K529" s="75">
        <v>0</v>
      </c>
      <c r="L529" s="75">
        <f t="shared" si="74"/>
        <v>0</v>
      </c>
      <c r="M529" s="75">
        <v>0</v>
      </c>
      <c r="N529" s="75">
        <v>0</v>
      </c>
      <c r="O529" s="75">
        <v>0</v>
      </c>
      <c r="P529" s="75">
        <f t="shared" si="75"/>
        <v>0</v>
      </c>
      <c r="Q529" s="76">
        <v>0</v>
      </c>
      <c r="R529" s="76">
        <v>0</v>
      </c>
      <c r="S529" s="76">
        <v>0</v>
      </c>
      <c r="T529" s="76">
        <v>-152830</v>
      </c>
      <c r="U529" s="76">
        <f t="shared" si="76"/>
        <v>-152830</v>
      </c>
      <c r="V529" s="76">
        <f t="shared" si="77"/>
        <v>-152830</v>
      </c>
      <c r="W529" s="75">
        <v>0</v>
      </c>
      <c r="X529" s="75">
        <f t="shared" si="78"/>
        <v>-152830</v>
      </c>
      <c r="Y529" s="76">
        <v>0</v>
      </c>
      <c r="Z529" s="75">
        <f t="shared" si="79"/>
        <v>-152830</v>
      </c>
    </row>
    <row r="530" spans="1:26" ht="12.75" hidden="1" outlineLevel="1">
      <c r="A530" s="75" t="s">
        <v>896</v>
      </c>
      <c r="C530" s="76" t="s">
        <v>897</v>
      </c>
      <c r="D530" s="76" t="s">
        <v>898</v>
      </c>
      <c r="E530" s="75">
        <v>0</v>
      </c>
      <c r="F530" s="75">
        <v>22800</v>
      </c>
      <c r="G530" s="76">
        <f t="shared" si="73"/>
        <v>22800</v>
      </c>
      <c r="H530" s="75">
        <v>19876.89</v>
      </c>
      <c r="I530" s="75">
        <v>0</v>
      </c>
      <c r="J530" s="75">
        <v>0</v>
      </c>
      <c r="K530" s="75">
        <v>0</v>
      </c>
      <c r="L530" s="75">
        <f t="shared" si="74"/>
        <v>0</v>
      </c>
      <c r="M530" s="75">
        <v>0</v>
      </c>
      <c r="N530" s="75">
        <v>0</v>
      </c>
      <c r="O530" s="75">
        <v>0</v>
      </c>
      <c r="P530" s="75">
        <f t="shared" si="75"/>
        <v>0</v>
      </c>
      <c r="Q530" s="76">
        <v>0</v>
      </c>
      <c r="R530" s="76">
        <v>0</v>
      </c>
      <c r="S530" s="76">
        <v>0</v>
      </c>
      <c r="T530" s="76">
        <v>0</v>
      </c>
      <c r="U530" s="76">
        <f t="shared" si="76"/>
        <v>0</v>
      </c>
      <c r="V530" s="76">
        <f t="shared" si="77"/>
        <v>42676.89</v>
      </c>
      <c r="W530" s="75">
        <v>0</v>
      </c>
      <c r="X530" s="75">
        <f t="shared" si="78"/>
        <v>42676.89</v>
      </c>
      <c r="Y530" s="76">
        <v>0</v>
      </c>
      <c r="Z530" s="75">
        <f t="shared" si="79"/>
        <v>42676.89</v>
      </c>
    </row>
    <row r="531" spans="1:26" ht="12.75" hidden="1" outlineLevel="1">
      <c r="A531" s="75" t="s">
        <v>899</v>
      </c>
      <c r="C531" s="76" t="s">
        <v>900</v>
      </c>
      <c r="D531" s="76" t="s">
        <v>901</v>
      </c>
      <c r="E531" s="75">
        <v>0</v>
      </c>
      <c r="F531" s="75">
        <v>0</v>
      </c>
      <c r="G531" s="76">
        <f t="shared" si="73"/>
        <v>0</v>
      </c>
      <c r="H531" s="75">
        <v>-1000</v>
      </c>
      <c r="I531" s="75">
        <v>0</v>
      </c>
      <c r="J531" s="75">
        <v>0</v>
      </c>
      <c r="K531" s="75">
        <v>0</v>
      </c>
      <c r="L531" s="75">
        <f t="shared" si="74"/>
        <v>0</v>
      </c>
      <c r="M531" s="75">
        <v>0</v>
      </c>
      <c r="N531" s="75">
        <v>0</v>
      </c>
      <c r="O531" s="75">
        <v>0</v>
      </c>
      <c r="P531" s="75">
        <f t="shared" si="75"/>
        <v>0</v>
      </c>
      <c r="Q531" s="76">
        <v>254926.5</v>
      </c>
      <c r="R531" s="76">
        <v>13873.12</v>
      </c>
      <c r="S531" s="76">
        <v>0</v>
      </c>
      <c r="T531" s="76">
        <v>0</v>
      </c>
      <c r="U531" s="76">
        <f t="shared" si="76"/>
        <v>268799.62</v>
      </c>
      <c r="V531" s="76">
        <f t="shared" si="77"/>
        <v>267799.62</v>
      </c>
      <c r="W531" s="75">
        <v>0</v>
      </c>
      <c r="X531" s="75">
        <f t="shared" si="78"/>
        <v>267799.62</v>
      </c>
      <c r="Y531" s="76">
        <v>0</v>
      </c>
      <c r="Z531" s="75">
        <f t="shared" si="79"/>
        <v>267799.62</v>
      </c>
    </row>
    <row r="532" spans="1:26" ht="12.75" hidden="1" outlineLevel="1">
      <c r="A532" s="75" t="s">
        <v>902</v>
      </c>
      <c r="C532" s="76" t="s">
        <v>903</v>
      </c>
      <c r="D532" s="76" t="s">
        <v>904</v>
      </c>
      <c r="E532" s="75">
        <v>0</v>
      </c>
      <c r="F532" s="75">
        <v>411047.92</v>
      </c>
      <c r="G532" s="76">
        <f t="shared" si="73"/>
        <v>411047.92</v>
      </c>
      <c r="H532" s="75">
        <v>228275.81</v>
      </c>
      <c r="I532" s="75">
        <v>0</v>
      </c>
      <c r="J532" s="75">
        <v>0</v>
      </c>
      <c r="K532" s="75">
        <v>0</v>
      </c>
      <c r="L532" s="75">
        <f t="shared" si="74"/>
        <v>0</v>
      </c>
      <c r="M532" s="75">
        <v>0</v>
      </c>
      <c r="N532" s="75">
        <v>0</v>
      </c>
      <c r="O532" s="75">
        <v>0</v>
      </c>
      <c r="P532" s="75">
        <f t="shared" si="75"/>
        <v>0</v>
      </c>
      <c r="Q532" s="76">
        <v>4282789.83</v>
      </c>
      <c r="R532" s="76">
        <v>6936.56</v>
      </c>
      <c r="S532" s="76">
        <v>0</v>
      </c>
      <c r="T532" s="76">
        <v>0</v>
      </c>
      <c r="U532" s="76">
        <f t="shared" si="76"/>
        <v>4289726.39</v>
      </c>
      <c r="V532" s="76">
        <f t="shared" si="77"/>
        <v>4929050.119999999</v>
      </c>
      <c r="W532" s="75">
        <v>0</v>
      </c>
      <c r="X532" s="75">
        <f t="shared" si="78"/>
        <v>4929050.119999999</v>
      </c>
      <c r="Y532" s="76">
        <v>0</v>
      </c>
      <c r="Z532" s="75">
        <f t="shared" si="79"/>
        <v>4929050.119999999</v>
      </c>
    </row>
    <row r="533" spans="1:26" ht="12.75" hidden="1" outlineLevel="1">
      <c r="A533" s="75" t="s">
        <v>905</v>
      </c>
      <c r="C533" s="76" t="s">
        <v>906</v>
      </c>
      <c r="D533" s="76" t="s">
        <v>907</v>
      </c>
      <c r="E533" s="75">
        <v>0</v>
      </c>
      <c r="F533" s="75">
        <v>5621293.22</v>
      </c>
      <c r="G533" s="76">
        <f t="shared" si="73"/>
        <v>5621293.22</v>
      </c>
      <c r="H533" s="75">
        <v>2879721.41</v>
      </c>
      <c r="I533" s="75">
        <v>0</v>
      </c>
      <c r="J533" s="75">
        <v>0</v>
      </c>
      <c r="K533" s="75">
        <v>0</v>
      </c>
      <c r="L533" s="75">
        <f t="shared" si="74"/>
        <v>0</v>
      </c>
      <c r="M533" s="75">
        <v>0</v>
      </c>
      <c r="N533" s="75">
        <v>0</v>
      </c>
      <c r="O533" s="75">
        <v>0</v>
      </c>
      <c r="P533" s="75">
        <f t="shared" si="75"/>
        <v>0</v>
      </c>
      <c r="Q533" s="76">
        <v>1557815.12</v>
      </c>
      <c r="R533" s="76">
        <v>0</v>
      </c>
      <c r="S533" s="76">
        <v>0</v>
      </c>
      <c r="T533" s="76">
        <v>0</v>
      </c>
      <c r="U533" s="76">
        <f t="shared" si="76"/>
        <v>1557815.12</v>
      </c>
      <c r="V533" s="76">
        <f t="shared" si="77"/>
        <v>10058829.75</v>
      </c>
      <c r="W533" s="75">
        <v>0</v>
      </c>
      <c r="X533" s="75">
        <f t="shared" si="78"/>
        <v>10058829.75</v>
      </c>
      <c r="Y533" s="76">
        <v>0</v>
      </c>
      <c r="Z533" s="75">
        <f t="shared" si="79"/>
        <v>10058829.75</v>
      </c>
    </row>
    <row r="534" spans="1:26" ht="12.75" hidden="1" outlineLevel="1">
      <c r="A534" s="75" t="s">
        <v>908</v>
      </c>
      <c r="C534" s="76" t="s">
        <v>909</v>
      </c>
      <c r="D534" s="76" t="s">
        <v>910</v>
      </c>
      <c r="E534" s="75">
        <v>0</v>
      </c>
      <c r="F534" s="75">
        <v>705089.74</v>
      </c>
      <c r="G534" s="76">
        <f t="shared" si="73"/>
        <v>705089.74</v>
      </c>
      <c r="H534" s="75">
        <v>59277.04</v>
      </c>
      <c r="I534" s="75">
        <v>0</v>
      </c>
      <c r="J534" s="75">
        <v>0</v>
      </c>
      <c r="K534" s="75">
        <v>0</v>
      </c>
      <c r="L534" s="75">
        <f t="shared" si="74"/>
        <v>0</v>
      </c>
      <c r="M534" s="75">
        <v>0</v>
      </c>
      <c r="N534" s="75">
        <v>0</v>
      </c>
      <c r="O534" s="75">
        <v>0</v>
      </c>
      <c r="P534" s="75">
        <f t="shared" si="75"/>
        <v>0</v>
      </c>
      <c r="Q534" s="76">
        <v>92246</v>
      </c>
      <c r="R534" s="76">
        <v>0</v>
      </c>
      <c r="S534" s="76">
        <v>0</v>
      </c>
      <c r="T534" s="76">
        <v>0</v>
      </c>
      <c r="U534" s="76">
        <f t="shared" si="76"/>
        <v>92246</v>
      </c>
      <c r="V534" s="76">
        <f t="shared" si="77"/>
        <v>856612.78</v>
      </c>
      <c r="W534" s="75">
        <v>0</v>
      </c>
      <c r="X534" s="75">
        <f t="shared" si="78"/>
        <v>856612.78</v>
      </c>
      <c r="Y534" s="76">
        <v>17640</v>
      </c>
      <c r="Z534" s="75">
        <f t="shared" si="79"/>
        <v>874252.78</v>
      </c>
    </row>
    <row r="535" spans="1:26" ht="12.75" hidden="1" outlineLevel="1">
      <c r="A535" s="75" t="s">
        <v>911</v>
      </c>
      <c r="C535" s="76" t="s">
        <v>912</v>
      </c>
      <c r="D535" s="76" t="s">
        <v>913</v>
      </c>
      <c r="E535" s="75">
        <v>0</v>
      </c>
      <c r="F535" s="75">
        <v>1410017.65</v>
      </c>
      <c r="G535" s="76">
        <f t="shared" si="73"/>
        <v>1410017.65</v>
      </c>
      <c r="H535" s="75">
        <v>1511132.62</v>
      </c>
      <c r="I535" s="75">
        <v>0</v>
      </c>
      <c r="J535" s="75">
        <v>0</v>
      </c>
      <c r="K535" s="75">
        <v>0</v>
      </c>
      <c r="L535" s="75">
        <f t="shared" si="74"/>
        <v>0</v>
      </c>
      <c r="M535" s="75">
        <v>0</v>
      </c>
      <c r="N535" s="75">
        <v>0</v>
      </c>
      <c r="O535" s="75">
        <v>0</v>
      </c>
      <c r="P535" s="75">
        <f t="shared" si="75"/>
        <v>0</v>
      </c>
      <c r="Q535" s="76">
        <v>19706723.33</v>
      </c>
      <c r="R535" s="76">
        <v>1298485.76</v>
      </c>
      <c r="S535" s="76">
        <v>0</v>
      </c>
      <c r="T535" s="76">
        <v>0</v>
      </c>
      <c r="U535" s="76">
        <f t="shared" si="76"/>
        <v>21005209.09</v>
      </c>
      <c r="V535" s="76">
        <f t="shared" si="77"/>
        <v>23926359.36</v>
      </c>
      <c r="W535" s="75">
        <v>0</v>
      </c>
      <c r="X535" s="75">
        <f t="shared" si="78"/>
        <v>23926359.36</v>
      </c>
      <c r="Y535" s="76">
        <v>57364.07</v>
      </c>
      <c r="Z535" s="75">
        <f t="shared" si="79"/>
        <v>23983723.43</v>
      </c>
    </row>
    <row r="536" spans="1:26" ht="12.75" hidden="1" outlineLevel="1">
      <c r="A536" s="75" t="s">
        <v>914</v>
      </c>
      <c r="C536" s="76" t="s">
        <v>915</v>
      </c>
      <c r="D536" s="76" t="s">
        <v>916</v>
      </c>
      <c r="E536" s="75">
        <v>0</v>
      </c>
      <c r="F536" s="75">
        <v>15435</v>
      </c>
      <c r="G536" s="76">
        <f t="shared" si="73"/>
        <v>15435</v>
      </c>
      <c r="H536" s="75">
        <v>52124</v>
      </c>
      <c r="I536" s="75">
        <v>0</v>
      </c>
      <c r="J536" s="75">
        <v>0</v>
      </c>
      <c r="K536" s="75">
        <v>0</v>
      </c>
      <c r="L536" s="75">
        <f t="shared" si="74"/>
        <v>0</v>
      </c>
      <c r="M536" s="75">
        <v>0</v>
      </c>
      <c r="N536" s="75">
        <v>0</v>
      </c>
      <c r="O536" s="75">
        <v>0</v>
      </c>
      <c r="P536" s="75">
        <f t="shared" si="75"/>
        <v>0</v>
      </c>
      <c r="Q536" s="76">
        <v>0</v>
      </c>
      <c r="R536" s="76">
        <v>0</v>
      </c>
      <c r="S536" s="76">
        <v>0</v>
      </c>
      <c r="T536" s="76">
        <v>0</v>
      </c>
      <c r="U536" s="76">
        <f t="shared" si="76"/>
        <v>0</v>
      </c>
      <c r="V536" s="76">
        <f t="shared" si="77"/>
        <v>67559</v>
      </c>
      <c r="W536" s="75">
        <v>0</v>
      </c>
      <c r="X536" s="75">
        <f t="shared" si="78"/>
        <v>67559</v>
      </c>
      <c r="Y536" s="76">
        <v>0</v>
      </c>
      <c r="Z536" s="75">
        <f t="shared" si="79"/>
        <v>67559</v>
      </c>
    </row>
    <row r="537" spans="1:26" ht="12.75" hidden="1" outlineLevel="1">
      <c r="A537" s="75" t="s">
        <v>917</v>
      </c>
      <c r="C537" s="76" t="s">
        <v>918</v>
      </c>
      <c r="D537" s="76" t="s">
        <v>919</v>
      </c>
      <c r="E537" s="75">
        <v>0</v>
      </c>
      <c r="F537" s="75">
        <v>5628967.93</v>
      </c>
      <c r="G537" s="76">
        <f t="shared" si="73"/>
        <v>5628967.93</v>
      </c>
      <c r="H537" s="75">
        <v>7044982.5</v>
      </c>
      <c r="I537" s="75">
        <v>0</v>
      </c>
      <c r="J537" s="75">
        <v>0</v>
      </c>
      <c r="K537" s="75">
        <v>0</v>
      </c>
      <c r="L537" s="75">
        <f t="shared" si="74"/>
        <v>0</v>
      </c>
      <c r="M537" s="75">
        <v>0</v>
      </c>
      <c r="N537" s="75">
        <v>0</v>
      </c>
      <c r="O537" s="75">
        <v>0</v>
      </c>
      <c r="P537" s="75">
        <f t="shared" si="75"/>
        <v>0</v>
      </c>
      <c r="Q537" s="76">
        <v>598047.13</v>
      </c>
      <c r="R537" s="76">
        <v>189685</v>
      </c>
      <c r="S537" s="76">
        <v>0</v>
      </c>
      <c r="T537" s="76">
        <v>0</v>
      </c>
      <c r="U537" s="76">
        <f t="shared" si="76"/>
        <v>787732.13</v>
      </c>
      <c r="V537" s="76">
        <f t="shared" si="77"/>
        <v>13461682.56</v>
      </c>
      <c r="W537" s="75">
        <v>0</v>
      </c>
      <c r="X537" s="75">
        <f t="shared" si="78"/>
        <v>13461682.56</v>
      </c>
      <c r="Y537" s="76">
        <v>0</v>
      </c>
      <c r="Z537" s="75">
        <f t="shared" si="79"/>
        <v>13461682.56</v>
      </c>
    </row>
    <row r="538" spans="1:26" ht="12.75" hidden="1" outlineLevel="1">
      <c r="A538" s="75" t="s">
        <v>920</v>
      </c>
      <c r="C538" s="76" t="s">
        <v>921</v>
      </c>
      <c r="D538" s="76" t="s">
        <v>922</v>
      </c>
      <c r="E538" s="75">
        <v>0</v>
      </c>
      <c r="F538" s="75">
        <v>23273.28</v>
      </c>
      <c r="G538" s="76">
        <f t="shared" si="73"/>
        <v>23273.28</v>
      </c>
      <c r="H538" s="75">
        <v>-5377.11</v>
      </c>
      <c r="I538" s="75">
        <v>0</v>
      </c>
      <c r="J538" s="75">
        <v>0</v>
      </c>
      <c r="K538" s="75">
        <v>0</v>
      </c>
      <c r="L538" s="75">
        <f t="shared" si="74"/>
        <v>0</v>
      </c>
      <c r="M538" s="75">
        <v>0</v>
      </c>
      <c r="N538" s="75">
        <v>0</v>
      </c>
      <c r="O538" s="75">
        <v>0</v>
      </c>
      <c r="P538" s="75">
        <f t="shared" si="75"/>
        <v>0</v>
      </c>
      <c r="Q538" s="76">
        <v>31580.77</v>
      </c>
      <c r="R538" s="76">
        <v>0</v>
      </c>
      <c r="S538" s="76">
        <v>0</v>
      </c>
      <c r="T538" s="76">
        <v>0</v>
      </c>
      <c r="U538" s="76">
        <f t="shared" si="76"/>
        <v>31580.77</v>
      </c>
      <c r="V538" s="76">
        <f t="shared" si="77"/>
        <v>49476.94</v>
      </c>
      <c r="W538" s="75">
        <v>0</v>
      </c>
      <c r="X538" s="75">
        <f t="shared" si="78"/>
        <v>49476.94</v>
      </c>
      <c r="Y538" s="76">
        <v>0</v>
      </c>
      <c r="Z538" s="75">
        <f t="shared" si="79"/>
        <v>49476.94</v>
      </c>
    </row>
    <row r="539" spans="1:26" ht="12.75" hidden="1" outlineLevel="1">
      <c r="A539" s="75" t="s">
        <v>923</v>
      </c>
      <c r="C539" s="76" t="s">
        <v>924</v>
      </c>
      <c r="D539" s="76" t="s">
        <v>925</v>
      </c>
      <c r="E539" s="75">
        <v>0</v>
      </c>
      <c r="F539" s="75">
        <v>561527.21</v>
      </c>
      <c r="G539" s="76">
        <f t="shared" si="73"/>
        <v>561527.21</v>
      </c>
      <c r="H539" s="75">
        <v>106405.5</v>
      </c>
      <c r="I539" s="75">
        <v>0</v>
      </c>
      <c r="J539" s="75">
        <v>0</v>
      </c>
      <c r="K539" s="75">
        <v>0</v>
      </c>
      <c r="L539" s="75">
        <f t="shared" si="74"/>
        <v>0</v>
      </c>
      <c r="M539" s="75">
        <v>0</v>
      </c>
      <c r="N539" s="75">
        <v>0</v>
      </c>
      <c r="O539" s="75">
        <v>0</v>
      </c>
      <c r="P539" s="75">
        <f t="shared" si="75"/>
        <v>0</v>
      </c>
      <c r="Q539" s="76">
        <v>1050607.2</v>
      </c>
      <c r="R539" s="76">
        <v>16800</v>
      </c>
      <c r="S539" s="76">
        <v>0</v>
      </c>
      <c r="T539" s="76">
        <v>0</v>
      </c>
      <c r="U539" s="76">
        <f t="shared" si="76"/>
        <v>1067407.2</v>
      </c>
      <c r="V539" s="76">
        <f t="shared" si="77"/>
        <v>1735339.91</v>
      </c>
      <c r="W539" s="75">
        <v>0</v>
      </c>
      <c r="X539" s="75">
        <f t="shared" si="78"/>
        <v>1735339.91</v>
      </c>
      <c r="Y539" s="76">
        <v>0</v>
      </c>
      <c r="Z539" s="75">
        <f t="shared" si="79"/>
        <v>1735339.91</v>
      </c>
    </row>
    <row r="540" spans="1:26" ht="12.75" hidden="1" outlineLevel="1">
      <c r="A540" s="75" t="s">
        <v>926</v>
      </c>
      <c r="C540" s="76" t="s">
        <v>927</v>
      </c>
      <c r="D540" s="76" t="s">
        <v>928</v>
      </c>
      <c r="E540" s="75">
        <v>0</v>
      </c>
      <c r="F540" s="75">
        <v>279159.96</v>
      </c>
      <c r="G540" s="76">
        <f t="shared" si="73"/>
        <v>279159.96</v>
      </c>
      <c r="H540" s="75">
        <v>377232.22</v>
      </c>
      <c r="I540" s="75">
        <v>0</v>
      </c>
      <c r="J540" s="75">
        <v>0</v>
      </c>
      <c r="K540" s="75">
        <v>0</v>
      </c>
      <c r="L540" s="75">
        <f t="shared" si="74"/>
        <v>0</v>
      </c>
      <c r="M540" s="75">
        <v>0</v>
      </c>
      <c r="N540" s="75">
        <v>0</v>
      </c>
      <c r="O540" s="75">
        <v>0</v>
      </c>
      <c r="P540" s="75">
        <f t="shared" si="75"/>
        <v>0</v>
      </c>
      <c r="Q540" s="76">
        <v>335618.17</v>
      </c>
      <c r="R540" s="76">
        <v>5986.88</v>
      </c>
      <c r="S540" s="76">
        <v>0</v>
      </c>
      <c r="T540" s="76">
        <v>0</v>
      </c>
      <c r="U540" s="76">
        <f t="shared" si="76"/>
        <v>341605.05</v>
      </c>
      <c r="V540" s="76">
        <f t="shared" si="77"/>
        <v>997997.23</v>
      </c>
      <c r="W540" s="75">
        <v>0</v>
      </c>
      <c r="X540" s="75">
        <f t="shared" si="78"/>
        <v>997997.23</v>
      </c>
      <c r="Y540" s="76">
        <v>0</v>
      </c>
      <c r="Z540" s="75">
        <f t="shared" si="79"/>
        <v>997997.23</v>
      </c>
    </row>
    <row r="541" spans="1:26" ht="12.75" hidden="1" outlineLevel="1">
      <c r="A541" s="75" t="s">
        <v>929</v>
      </c>
      <c r="C541" s="76" t="s">
        <v>930</v>
      </c>
      <c r="D541" s="76" t="s">
        <v>931</v>
      </c>
      <c r="E541" s="75">
        <v>0</v>
      </c>
      <c r="F541" s="75">
        <v>0</v>
      </c>
      <c r="G541" s="76">
        <f t="shared" si="73"/>
        <v>0</v>
      </c>
      <c r="H541" s="75">
        <v>35866</v>
      </c>
      <c r="I541" s="75">
        <v>0</v>
      </c>
      <c r="J541" s="75">
        <v>0</v>
      </c>
      <c r="K541" s="75">
        <v>0</v>
      </c>
      <c r="L541" s="75">
        <f t="shared" si="74"/>
        <v>0</v>
      </c>
      <c r="M541" s="75">
        <v>0</v>
      </c>
      <c r="N541" s="75">
        <v>0</v>
      </c>
      <c r="O541" s="75">
        <v>0</v>
      </c>
      <c r="P541" s="75">
        <f t="shared" si="75"/>
        <v>0</v>
      </c>
      <c r="Q541" s="76">
        <v>60</v>
      </c>
      <c r="R541" s="76">
        <v>0</v>
      </c>
      <c r="S541" s="76">
        <v>0</v>
      </c>
      <c r="T541" s="76">
        <v>0</v>
      </c>
      <c r="U541" s="76">
        <f t="shared" si="76"/>
        <v>60</v>
      </c>
      <c r="V541" s="76">
        <f t="shared" si="77"/>
        <v>35926</v>
      </c>
      <c r="W541" s="75">
        <v>0</v>
      </c>
      <c r="X541" s="75">
        <f t="shared" si="78"/>
        <v>35926</v>
      </c>
      <c r="Y541" s="76">
        <v>0</v>
      </c>
      <c r="Z541" s="75">
        <f t="shared" si="79"/>
        <v>35926</v>
      </c>
    </row>
    <row r="542" spans="1:26" ht="12.75" hidden="1" outlineLevel="1">
      <c r="A542" s="75" t="s">
        <v>932</v>
      </c>
      <c r="C542" s="76" t="s">
        <v>933</v>
      </c>
      <c r="D542" s="76" t="s">
        <v>934</v>
      </c>
      <c r="E542" s="75">
        <v>0</v>
      </c>
      <c r="F542" s="75">
        <v>3818</v>
      </c>
      <c r="G542" s="76">
        <f t="shared" si="73"/>
        <v>3818</v>
      </c>
      <c r="H542" s="75">
        <v>291649.95</v>
      </c>
      <c r="I542" s="75">
        <v>0</v>
      </c>
      <c r="J542" s="75">
        <v>0</v>
      </c>
      <c r="K542" s="75">
        <v>0</v>
      </c>
      <c r="L542" s="75">
        <f t="shared" si="74"/>
        <v>0</v>
      </c>
      <c r="M542" s="75">
        <v>0</v>
      </c>
      <c r="N542" s="75">
        <v>0</v>
      </c>
      <c r="O542" s="75">
        <v>0</v>
      </c>
      <c r="P542" s="75">
        <f t="shared" si="75"/>
        <v>0</v>
      </c>
      <c r="Q542" s="76">
        <v>0</v>
      </c>
      <c r="R542" s="76">
        <v>0</v>
      </c>
      <c r="S542" s="76">
        <v>0</v>
      </c>
      <c r="T542" s="76">
        <v>0</v>
      </c>
      <c r="U542" s="76">
        <f t="shared" si="76"/>
        <v>0</v>
      </c>
      <c r="V542" s="76">
        <f t="shared" si="77"/>
        <v>295467.95</v>
      </c>
      <c r="W542" s="75">
        <v>0</v>
      </c>
      <c r="X542" s="75">
        <f t="shared" si="78"/>
        <v>295467.95</v>
      </c>
      <c r="Y542" s="76">
        <v>0</v>
      </c>
      <c r="Z542" s="75">
        <f t="shared" si="79"/>
        <v>295467.95</v>
      </c>
    </row>
    <row r="543" spans="1:26" ht="12.75" hidden="1" outlineLevel="1">
      <c r="A543" s="75" t="s">
        <v>935</v>
      </c>
      <c r="C543" s="76" t="s">
        <v>936</v>
      </c>
      <c r="D543" s="76" t="s">
        <v>937</v>
      </c>
      <c r="E543" s="75">
        <v>0</v>
      </c>
      <c r="F543" s="75">
        <v>8754547.61</v>
      </c>
      <c r="G543" s="76">
        <f t="shared" si="73"/>
        <v>8754547.61</v>
      </c>
      <c r="H543" s="75">
        <v>584494.42</v>
      </c>
      <c r="I543" s="75">
        <v>0</v>
      </c>
      <c r="J543" s="75">
        <v>0</v>
      </c>
      <c r="K543" s="75">
        <v>0</v>
      </c>
      <c r="L543" s="75">
        <f t="shared" si="74"/>
        <v>0</v>
      </c>
      <c r="M543" s="75">
        <v>0</v>
      </c>
      <c r="N543" s="75">
        <v>0</v>
      </c>
      <c r="O543" s="75">
        <v>0</v>
      </c>
      <c r="P543" s="75">
        <f t="shared" si="75"/>
        <v>0</v>
      </c>
      <c r="Q543" s="76">
        <v>0</v>
      </c>
      <c r="R543" s="76">
        <v>0</v>
      </c>
      <c r="S543" s="76">
        <v>0</v>
      </c>
      <c r="T543" s="76">
        <v>0</v>
      </c>
      <c r="U543" s="76">
        <f t="shared" si="76"/>
        <v>0</v>
      </c>
      <c r="V543" s="76">
        <f t="shared" si="77"/>
        <v>9339042.03</v>
      </c>
      <c r="W543" s="75">
        <v>0</v>
      </c>
      <c r="X543" s="75">
        <f t="shared" si="78"/>
        <v>9339042.03</v>
      </c>
      <c r="Y543" s="76">
        <v>1627.27</v>
      </c>
      <c r="Z543" s="75">
        <f t="shared" si="79"/>
        <v>9340669.299999999</v>
      </c>
    </row>
    <row r="544" spans="1:26" ht="12.75" hidden="1" outlineLevel="1">
      <c r="A544" s="75" t="s">
        <v>938</v>
      </c>
      <c r="C544" s="76" t="s">
        <v>939</v>
      </c>
      <c r="D544" s="76" t="s">
        <v>940</v>
      </c>
      <c r="E544" s="75">
        <v>0</v>
      </c>
      <c r="F544" s="75">
        <v>149072.36</v>
      </c>
      <c r="G544" s="76">
        <f t="shared" si="73"/>
        <v>149072.36</v>
      </c>
      <c r="H544" s="75">
        <v>465124.97</v>
      </c>
      <c r="I544" s="75">
        <v>0</v>
      </c>
      <c r="J544" s="75">
        <v>0</v>
      </c>
      <c r="K544" s="75">
        <v>0</v>
      </c>
      <c r="L544" s="75">
        <f t="shared" si="74"/>
        <v>0</v>
      </c>
      <c r="M544" s="75">
        <v>0</v>
      </c>
      <c r="N544" s="75">
        <v>0</v>
      </c>
      <c r="O544" s="75">
        <v>0</v>
      </c>
      <c r="P544" s="75">
        <f t="shared" si="75"/>
        <v>0</v>
      </c>
      <c r="Q544" s="76">
        <v>1334758.73</v>
      </c>
      <c r="R544" s="76">
        <v>27937.78</v>
      </c>
      <c r="S544" s="76">
        <v>0</v>
      </c>
      <c r="T544" s="76">
        <v>0</v>
      </c>
      <c r="U544" s="76">
        <f t="shared" si="76"/>
        <v>1362696.51</v>
      </c>
      <c r="V544" s="76">
        <f t="shared" si="77"/>
        <v>1976893.8399999999</v>
      </c>
      <c r="W544" s="75">
        <v>0</v>
      </c>
      <c r="X544" s="75">
        <f t="shared" si="78"/>
        <v>1976893.8399999999</v>
      </c>
      <c r="Y544" s="76">
        <v>0</v>
      </c>
      <c r="Z544" s="75">
        <f t="shared" si="79"/>
        <v>1976893.8399999999</v>
      </c>
    </row>
    <row r="545" spans="1:26" ht="12.75" hidden="1" outlineLevel="1">
      <c r="A545" s="75" t="s">
        <v>941</v>
      </c>
      <c r="C545" s="76" t="s">
        <v>942</v>
      </c>
      <c r="D545" s="76" t="s">
        <v>943</v>
      </c>
      <c r="E545" s="75">
        <v>0</v>
      </c>
      <c r="F545" s="75">
        <v>2572269.87</v>
      </c>
      <c r="G545" s="76">
        <f t="shared" si="73"/>
        <v>2572269.87</v>
      </c>
      <c r="H545" s="75">
        <v>-70862.1</v>
      </c>
      <c r="I545" s="75">
        <v>0</v>
      </c>
      <c r="J545" s="75">
        <v>0</v>
      </c>
      <c r="K545" s="75">
        <v>0</v>
      </c>
      <c r="L545" s="75">
        <f t="shared" si="74"/>
        <v>0</v>
      </c>
      <c r="M545" s="75">
        <v>0</v>
      </c>
      <c r="N545" s="75">
        <v>0</v>
      </c>
      <c r="O545" s="75">
        <v>0</v>
      </c>
      <c r="P545" s="75">
        <f t="shared" si="75"/>
        <v>0</v>
      </c>
      <c r="Q545" s="76">
        <v>19416780.63</v>
      </c>
      <c r="R545" s="76">
        <v>8749359.23</v>
      </c>
      <c r="S545" s="76">
        <v>0</v>
      </c>
      <c r="T545" s="76">
        <v>0</v>
      </c>
      <c r="U545" s="76">
        <f t="shared" si="76"/>
        <v>28166139.86</v>
      </c>
      <c r="V545" s="76">
        <f t="shared" si="77"/>
        <v>30667547.63</v>
      </c>
      <c r="W545" s="75">
        <v>0</v>
      </c>
      <c r="X545" s="75">
        <f t="shared" si="78"/>
        <v>30667547.63</v>
      </c>
      <c r="Y545" s="76">
        <v>0</v>
      </c>
      <c r="Z545" s="75">
        <f t="shared" si="79"/>
        <v>30667547.63</v>
      </c>
    </row>
    <row r="546" spans="1:26" ht="12.75" hidden="1" outlineLevel="1">
      <c r="A546" s="75" t="s">
        <v>944</v>
      </c>
      <c r="C546" s="76" t="s">
        <v>945</v>
      </c>
      <c r="D546" s="76" t="s">
        <v>946</v>
      </c>
      <c r="E546" s="75">
        <v>0</v>
      </c>
      <c r="F546" s="75">
        <v>6266394.21</v>
      </c>
      <c r="G546" s="76">
        <f t="shared" si="73"/>
        <v>6266394.21</v>
      </c>
      <c r="H546" s="75">
        <v>34995.92</v>
      </c>
      <c r="I546" s="75">
        <v>0</v>
      </c>
      <c r="J546" s="75">
        <v>0</v>
      </c>
      <c r="K546" s="75">
        <v>0</v>
      </c>
      <c r="L546" s="75">
        <f t="shared" si="74"/>
        <v>0</v>
      </c>
      <c r="M546" s="75">
        <v>0</v>
      </c>
      <c r="N546" s="75">
        <v>0</v>
      </c>
      <c r="O546" s="75">
        <v>0</v>
      </c>
      <c r="P546" s="75">
        <f t="shared" si="75"/>
        <v>0</v>
      </c>
      <c r="Q546" s="76">
        <v>5026946.51</v>
      </c>
      <c r="R546" s="76">
        <v>105871.05</v>
      </c>
      <c r="S546" s="76">
        <v>0</v>
      </c>
      <c r="T546" s="76">
        <v>0</v>
      </c>
      <c r="U546" s="76">
        <f t="shared" si="76"/>
        <v>5132817.56</v>
      </c>
      <c r="V546" s="76">
        <f t="shared" si="77"/>
        <v>11434207.69</v>
      </c>
      <c r="W546" s="75">
        <v>0</v>
      </c>
      <c r="X546" s="75">
        <f t="shared" si="78"/>
        <v>11434207.69</v>
      </c>
      <c r="Y546" s="76">
        <v>0</v>
      </c>
      <c r="Z546" s="75">
        <f t="shared" si="79"/>
        <v>11434207.69</v>
      </c>
    </row>
    <row r="547" spans="1:26" ht="12.75" hidden="1" outlineLevel="1">
      <c r="A547" s="75" t="s">
        <v>947</v>
      </c>
      <c r="C547" s="76" t="s">
        <v>948</v>
      </c>
      <c r="D547" s="76" t="s">
        <v>949</v>
      </c>
      <c r="E547" s="75">
        <v>0</v>
      </c>
      <c r="F547" s="75">
        <v>370249.86</v>
      </c>
      <c r="G547" s="76">
        <f t="shared" si="73"/>
        <v>370249.86</v>
      </c>
      <c r="H547" s="75">
        <v>0</v>
      </c>
      <c r="I547" s="75">
        <v>0</v>
      </c>
      <c r="J547" s="75">
        <v>0</v>
      </c>
      <c r="K547" s="75">
        <v>0</v>
      </c>
      <c r="L547" s="75">
        <f t="shared" si="74"/>
        <v>0</v>
      </c>
      <c r="M547" s="75">
        <v>0</v>
      </c>
      <c r="N547" s="75">
        <v>0</v>
      </c>
      <c r="O547" s="75">
        <v>0</v>
      </c>
      <c r="P547" s="75">
        <f t="shared" si="75"/>
        <v>0</v>
      </c>
      <c r="Q547" s="76">
        <v>5254364.03</v>
      </c>
      <c r="R547" s="76">
        <v>0</v>
      </c>
      <c r="S547" s="76">
        <v>0</v>
      </c>
      <c r="T547" s="76">
        <v>0</v>
      </c>
      <c r="U547" s="76">
        <f t="shared" si="76"/>
        <v>5254364.03</v>
      </c>
      <c r="V547" s="76">
        <f t="shared" si="77"/>
        <v>5624613.890000001</v>
      </c>
      <c r="W547" s="75">
        <v>0</v>
      </c>
      <c r="X547" s="75">
        <f t="shared" si="78"/>
        <v>5624613.890000001</v>
      </c>
      <c r="Y547" s="76">
        <v>0</v>
      </c>
      <c r="Z547" s="75">
        <f t="shared" si="79"/>
        <v>5624613.890000001</v>
      </c>
    </row>
    <row r="548" spans="1:26" ht="12.75" hidden="1" outlineLevel="1">
      <c r="A548" s="75" t="s">
        <v>950</v>
      </c>
      <c r="C548" s="76" t="s">
        <v>29</v>
      </c>
      <c r="D548" s="76" t="s">
        <v>951</v>
      </c>
      <c r="E548" s="75">
        <v>0</v>
      </c>
      <c r="F548" s="75">
        <v>0</v>
      </c>
      <c r="G548" s="76">
        <f t="shared" si="73"/>
        <v>0</v>
      </c>
      <c r="H548" s="75">
        <v>0</v>
      </c>
      <c r="I548" s="75">
        <v>0</v>
      </c>
      <c r="J548" s="75">
        <v>0</v>
      </c>
      <c r="K548" s="75">
        <v>0</v>
      </c>
      <c r="L548" s="75">
        <f t="shared" si="74"/>
        <v>0</v>
      </c>
      <c r="M548" s="75">
        <v>0</v>
      </c>
      <c r="N548" s="75">
        <v>0</v>
      </c>
      <c r="O548" s="75">
        <v>0</v>
      </c>
      <c r="P548" s="75">
        <f t="shared" si="75"/>
        <v>0</v>
      </c>
      <c r="Q548" s="76">
        <v>1578057.43</v>
      </c>
      <c r="R548" s="76">
        <v>0</v>
      </c>
      <c r="S548" s="76">
        <v>0</v>
      </c>
      <c r="T548" s="76">
        <v>126672</v>
      </c>
      <c r="U548" s="76">
        <f t="shared" si="76"/>
        <v>1704729.43</v>
      </c>
      <c r="V548" s="76">
        <f t="shared" si="77"/>
        <v>1704729.43</v>
      </c>
      <c r="W548" s="75">
        <v>0</v>
      </c>
      <c r="X548" s="75">
        <f t="shared" si="78"/>
        <v>1704729.43</v>
      </c>
      <c r="Y548" s="76">
        <v>0</v>
      </c>
      <c r="Z548" s="75">
        <f t="shared" si="79"/>
        <v>1704729.43</v>
      </c>
    </row>
    <row r="549" spans="1:26" ht="12.75" hidden="1" outlineLevel="1">
      <c r="A549" s="75" t="s">
        <v>952</v>
      </c>
      <c r="C549" s="76" t="s">
        <v>953</v>
      </c>
      <c r="D549" s="76" t="s">
        <v>954</v>
      </c>
      <c r="E549" s="75">
        <v>0</v>
      </c>
      <c r="F549" s="75">
        <v>478605.31</v>
      </c>
      <c r="G549" s="76">
        <f t="shared" si="73"/>
        <v>478605.31</v>
      </c>
      <c r="H549" s="75">
        <v>38500</v>
      </c>
      <c r="I549" s="75">
        <v>0</v>
      </c>
      <c r="J549" s="75">
        <v>0</v>
      </c>
      <c r="K549" s="75">
        <v>0</v>
      </c>
      <c r="L549" s="75">
        <f t="shared" si="74"/>
        <v>0</v>
      </c>
      <c r="M549" s="75">
        <v>0</v>
      </c>
      <c r="N549" s="75">
        <v>0</v>
      </c>
      <c r="O549" s="75">
        <v>0</v>
      </c>
      <c r="P549" s="75">
        <f t="shared" si="75"/>
        <v>0</v>
      </c>
      <c r="Q549" s="76">
        <v>14055861.57</v>
      </c>
      <c r="R549" s="76">
        <v>91721021.06</v>
      </c>
      <c r="S549" s="76">
        <v>0</v>
      </c>
      <c r="T549" s="76">
        <v>497328</v>
      </c>
      <c r="U549" s="76">
        <f t="shared" si="76"/>
        <v>106274210.63</v>
      </c>
      <c r="V549" s="76">
        <f t="shared" si="77"/>
        <v>106791315.94</v>
      </c>
      <c r="W549" s="75">
        <v>0</v>
      </c>
      <c r="X549" s="75">
        <f t="shared" si="78"/>
        <v>106791315.94</v>
      </c>
      <c r="Y549" s="76">
        <v>0</v>
      </c>
      <c r="Z549" s="75">
        <f t="shared" si="79"/>
        <v>106791315.94</v>
      </c>
    </row>
    <row r="550" spans="1:26" ht="12.75" hidden="1" outlineLevel="1">
      <c r="A550" s="75" t="s">
        <v>955</v>
      </c>
      <c r="C550" s="76" t="s">
        <v>956</v>
      </c>
      <c r="D550" s="76" t="s">
        <v>957</v>
      </c>
      <c r="E550" s="75">
        <v>0</v>
      </c>
      <c r="F550" s="75">
        <v>20390.87</v>
      </c>
      <c r="G550" s="76">
        <f t="shared" si="73"/>
        <v>20390.87</v>
      </c>
      <c r="H550" s="75">
        <v>0</v>
      </c>
      <c r="I550" s="75">
        <v>0</v>
      </c>
      <c r="J550" s="75">
        <v>0</v>
      </c>
      <c r="K550" s="75">
        <v>0</v>
      </c>
      <c r="L550" s="75">
        <f t="shared" si="74"/>
        <v>0</v>
      </c>
      <c r="M550" s="75">
        <v>0</v>
      </c>
      <c r="N550" s="75">
        <v>0</v>
      </c>
      <c r="O550" s="75">
        <v>0</v>
      </c>
      <c r="P550" s="75">
        <f t="shared" si="75"/>
        <v>0</v>
      </c>
      <c r="Q550" s="76">
        <v>7169493.57</v>
      </c>
      <c r="R550" s="76">
        <v>14513833.73</v>
      </c>
      <c r="S550" s="76">
        <v>0</v>
      </c>
      <c r="T550" s="76">
        <v>0</v>
      </c>
      <c r="U550" s="76">
        <f t="shared" si="76"/>
        <v>21683327.3</v>
      </c>
      <c r="V550" s="76">
        <f t="shared" si="77"/>
        <v>21703718.17</v>
      </c>
      <c r="W550" s="75">
        <v>0</v>
      </c>
      <c r="X550" s="75">
        <f t="shared" si="78"/>
        <v>21703718.17</v>
      </c>
      <c r="Y550" s="76">
        <v>0</v>
      </c>
      <c r="Z550" s="75">
        <f t="shared" si="79"/>
        <v>21703718.17</v>
      </c>
    </row>
    <row r="551" spans="1:26" ht="12.75" hidden="1" outlineLevel="1">
      <c r="A551" s="75" t="s">
        <v>958</v>
      </c>
      <c r="C551" s="76" t="s">
        <v>959</v>
      </c>
      <c r="D551" s="76" t="s">
        <v>960</v>
      </c>
      <c r="E551" s="75">
        <v>0</v>
      </c>
      <c r="F551" s="75">
        <v>5010</v>
      </c>
      <c r="G551" s="76">
        <f t="shared" si="73"/>
        <v>5010</v>
      </c>
      <c r="H551" s="75">
        <v>92200</v>
      </c>
      <c r="I551" s="75">
        <v>0</v>
      </c>
      <c r="J551" s="75">
        <v>0</v>
      </c>
      <c r="K551" s="75">
        <v>0</v>
      </c>
      <c r="L551" s="75">
        <f t="shared" si="74"/>
        <v>0</v>
      </c>
      <c r="M551" s="75">
        <v>0</v>
      </c>
      <c r="N551" s="75">
        <v>0</v>
      </c>
      <c r="O551" s="75">
        <v>0</v>
      </c>
      <c r="P551" s="75">
        <f t="shared" si="75"/>
        <v>0</v>
      </c>
      <c r="Q551" s="76">
        <v>0</v>
      </c>
      <c r="R551" s="76">
        <v>30000</v>
      </c>
      <c r="S551" s="76">
        <v>0</v>
      </c>
      <c r="T551" s="76">
        <v>25620</v>
      </c>
      <c r="U551" s="76">
        <f t="shared" si="76"/>
        <v>55620</v>
      </c>
      <c r="V551" s="76">
        <f t="shared" si="77"/>
        <v>152830</v>
      </c>
      <c r="W551" s="75">
        <v>0</v>
      </c>
      <c r="X551" s="75">
        <f t="shared" si="78"/>
        <v>152830</v>
      </c>
      <c r="Y551" s="76">
        <v>0</v>
      </c>
      <c r="Z551" s="75">
        <f t="shared" si="79"/>
        <v>152830</v>
      </c>
    </row>
    <row r="552" spans="1:27" ht="12.75" collapsed="1">
      <c r="A552" s="119" t="s">
        <v>961</v>
      </c>
      <c r="B552" s="120"/>
      <c r="C552" s="119" t="s">
        <v>962</v>
      </c>
      <c r="D552" s="121"/>
      <c r="E552" s="97">
        <v>0</v>
      </c>
      <c r="F552" s="97">
        <v>33298969.999999996</v>
      </c>
      <c r="G552" s="123">
        <f t="shared" si="73"/>
        <v>33298969.999999996</v>
      </c>
      <c r="H552" s="123">
        <v>13744620.040000005</v>
      </c>
      <c r="I552" s="123">
        <v>0</v>
      </c>
      <c r="J552" s="123">
        <v>0</v>
      </c>
      <c r="K552" s="123">
        <v>0</v>
      </c>
      <c r="L552" s="123">
        <f t="shared" si="74"/>
        <v>0</v>
      </c>
      <c r="M552" s="123">
        <v>0</v>
      </c>
      <c r="N552" s="123">
        <v>0</v>
      </c>
      <c r="O552" s="123">
        <v>0</v>
      </c>
      <c r="P552" s="123">
        <f t="shared" si="75"/>
        <v>0</v>
      </c>
      <c r="Q552" s="123">
        <v>81740796.51999998</v>
      </c>
      <c r="R552" s="123">
        <v>116679790.17</v>
      </c>
      <c r="S552" s="123">
        <v>342173</v>
      </c>
      <c r="T552" s="123">
        <v>-246448196.71</v>
      </c>
      <c r="U552" s="123">
        <f t="shared" si="76"/>
        <v>-47685437.02000001</v>
      </c>
      <c r="V552" s="123">
        <f t="shared" si="77"/>
        <v>-641846.9800000116</v>
      </c>
      <c r="W552" s="123">
        <v>0</v>
      </c>
      <c r="X552" s="123">
        <f t="shared" si="78"/>
        <v>-641846.9800000116</v>
      </c>
      <c r="Y552" s="123">
        <v>76631.34</v>
      </c>
      <c r="Z552" s="123">
        <f t="shared" si="79"/>
        <v>-565215.6400000117</v>
      </c>
      <c r="AA552" s="119"/>
    </row>
    <row r="553" spans="1:26" ht="12.75" hidden="1" outlineLevel="1">
      <c r="A553" s="75" t="s">
        <v>963</v>
      </c>
      <c r="C553" s="76" t="s">
        <v>964</v>
      </c>
      <c r="D553" s="76" t="s">
        <v>965</v>
      </c>
      <c r="E553" s="75">
        <v>0</v>
      </c>
      <c r="F553" s="75">
        <v>0</v>
      </c>
      <c r="G553" s="76">
        <f t="shared" si="73"/>
        <v>0</v>
      </c>
      <c r="H553" s="75">
        <v>0</v>
      </c>
      <c r="I553" s="75">
        <v>0</v>
      </c>
      <c r="J553" s="75">
        <v>0</v>
      </c>
      <c r="K553" s="75">
        <v>0</v>
      </c>
      <c r="L553" s="75">
        <f t="shared" si="74"/>
        <v>0</v>
      </c>
      <c r="M553" s="75">
        <v>0</v>
      </c>
      <c r="N553" s="75">
        <v>0</v>
      </c>
      <c r="O553" s="75">
        <v>0</v>
      </c>
      <c r="P553" s="75">
        <f t="shared" si="75"/>
        <v>0</v>
      </c>
      <c r="Q553" s="76">
        <v>0</v>
      </c>
      <c r="R553" s="76">
        <v>0</v>
      </c>
      <c r="S553" s="76">
        <v>0</v>
      </c>
      <c r="T553" s="76">
        <v>53515289.1</v>
      </c>
      <c r="U553" s="76">
        <f t="shared" si="76"/>
        <v>53515289.1</v>
      </c>
      <c r="V553" s="76">
        <f t="shared" si="77"/>
        <v>53515289.1</v>
      </c>
      <c r="W553" s="75">
        <v>0</v>
      </c>
      <c r="X553" s="75">
        <f t="shared" si="78"/>
        <v>53515289.1</v>
      </c>
      <c r="Y553" s="76">
        <v>0</v>
      </c>
      <c r="Z553" s="75">
        <f t="shared" si="79"/>
        <v>53515289.1</v>
      </c>
    </row>
    <row r="554" spans="1:26" ht="12.75" hidden="1" outlineLevel="1">
      <c r="A554" s="75" t="s">
        <v>966</v>
      </c>
      <c r="C554" s="76" t="s">
        <v>967</v>
      </c>
      <c r="D554" s="76" t="s">
        <v>968</v>
      </c>
      <c r="E554" s="75">
        <v>0</v>
      </c>
      <c r="F554" s="75">
        <v>0</v>
      </c>
      <c r="G554" s="76">
        <f t="shared" si="73"/>
        <v>0</v>
      </c>
      <c r="H554" s="75">
        <v>0</v>
      </c>
      <c r="I554" s="75">
        <v>0</v>
      </c>
      <c r="J554" s="75">
        <v>0</v>
      </c>
      <c r="K554" s="75">
        <v>0</v>
      </c>
      <c r="L554" s="75">
        <f t="shared" si="74"/>
        <v>0</v>
      </c>
      <c r="M554" s="75">
        <v>0</v>
      </c>
      <c r="N554" s="75">
        <v>0</v>
      </c>
      <c r="O554" s="75">
        <v>0</v>
      </c>
      <c r="P554" s="75">
        <f t="shared" si="75"/>
        <v>0</v>
      </c>
      <c r="Q554" s="76">
        <v>686</v>
      </c>
      <c r="R554" s="76">
        <v>0</v>
      </c>
      <c r="S554" s="76">
        <v>0</v>
      </c>
      <c r="T554" s="76">
        <v>43550609.26</v>
      </c>
      <c r="U554" s="76">
        <f t="shared" si="76"/>
        <v>43551295.26</v>
      </c>
      <c r="V554" s="76">
        <f t="shared" si="77"/>
        <v>43551295.26</v>
      </c>
      <c r="W554" s="75">
        <v>0</v>
      </c>
      <c r="X554" s="75">
        <f t="shared" si="78"/>
        <v>43551295.26</v>
      </c>
      <c r="Y554" s="76">
        <v>0</v>
      </c>
      <c r="Z554" s="75">
        <f t="shared" si="79"/>
        <v>43551295.26</v>
      </c>
    </row>
    <row r="555" spans="1:26" ht="12.75" hidden="1" outlineLevel="1">
      <c r="A555" s="75" t="s">
        <v>969</v>
      </c>
      <c r="C555" s="76" t="s">
        <v>970</v>
      </c>
      <c r="D555" s="76" t="s">
        <v>971</v>
      </c>
      <c r="E555" s="75">
        <v>0</v>
      </c>
      <c r="F555" s="75">
        <v>0</v>
      </c>
      <c r="G555" s="76">
        <f t="shared" si="73"/>
        <v>0</v>
      </c>
      <c r="H555" s="75">
        <v>0</v>
      </c>
      <c r="I555" s="75">
        <v>0</v>
      </c>
      <c r="J555" s="75">
        <v>0</v>
      </c>
      <c r="K555" s="75">
        <v>0</v>
      </c>
      <c r="L555" s="75">
        <f t="shared" si="74"/>
        <v>0</v>
      </c>
      <c r="M555" s="75">
        <v>0</v>
      </c>
      <c r="N555" s="75">
        <v>0</v>
      </c>
      <c r="O555" s="75">
        <v>0</v>
      </c>
      <c r="P555" s="75">
        <f t="shared" si="75"/>
        <v>0</v>
      </c>
      <c r="Q555" s="76">
        <v>0</v>
      </c>
      <c r="R555" s="76">
        <v>0</v>
      </c>
      <c r="S555" s="76">
        <v>0</v>
      </c>
      <c r="T555" s="76">
        <v>7563632.12</v>
      </c>
      <c r="U555" s="76">
        <f t="shared" si="76"/>
        <v>7563632.12</v>
      </c>
      <c r="V555" s="76">
        <f t="shared" si="77"/>
        <v>7563632.12</v>
      </c>
      <c r="W555" s="75">
        <v>0</v>
      </c>
      <c r="X555" s="75">
        <f t="shared" si="78"/>
        <v>7563632.12</v>
      </c>
      <c r="Y555" s="76">
        <v>0</v>
      </c>
      <c r="Z555" s="75">
        <f t="shared" si="79"/>
        <v>7563632.12</v>
      </c>
    </row>
    <row r="556" spans="1:26" ht="12.75" hidden="1" outlineLevel="1">
      <c r="A556" s="75" t="s">
        <v>972</v>
      </c>
      <c r="C556" s="76" t="s">
        <v>973</v>
      </c>
      <c r="D556" s="76" t="s">
        <v>974</v>
      </c>
      <c r="E556" s="75">
        <v>0</v>
      </c>
      <c r="F556" s="75">
        <v>0</v>
      </c>
      <c r="G556" s="76">
        <f t="shared" si="73"/>
        <v>0</v>
      </c>
      <c r="H556" s="75">
        <v>0</v>
      </c>
      <c r="I556" s="75">
        <v>0</v>
      </c>
      <c r="J556" s="75">
        <v>0</v>
      </c>
      <c r="K556" s="75">
        <v>0</v>
      </c>
      <c r="L556" s="75">
        <f t="shared" si="74"/>
        <v>0</v>
      </c>
      <c r="M556" s="75">
        <v>0</v>
      </c>
      <c r="N556" s="75">
        <v>0</v>
      </c>
      <c r="O556" s="75">
        <v>0</v>
      </c>
      <c r="P556" s="75">
        <f t="shared" si="75"/>
        <v>0</v>
      </c>
      <c r="Q556" s="76">
        <v>0</v>
      </c>
      <c r="R556" s="76">
        <v>0</v>
      </c>
      <c r="S556" s="76">
        <v>0</v>
      </c>
      <c r="T556" s="76">
        <v>6293773.07</v>
      </c>
      <c r="U556" s="76">
        <f t="shared" si="76"/>
        <v>6293773.07</v>
      </c>
      <c r="V556" s="76">
        <f t="shared" si="77"/>
        <v>6293773.07</v>
      </c>
      <c r="W556" s="75">
        <v>0</v>
      </c>
      <c r="X556" s="75">
        <f t="shared" si="78"/>
        <v>6293773.07</v>
      </c>
      <c r="Y556" s="76">
        <v>0</v>
      </c>
      <c r="Z556" s="75">
        <f t="shared" si="79"/>
        <v>6293773.07</v>
      </c>
    </row>
    <row r="557" spans="1:27" ht="12.75" collapsed="1">
      <c r="A557" s="119" t="s">
        <v>975</v>
      </c>
      <c r="B557" s="120"/>
      <c r="C557" s="119" t="s">
        <v>976</v>
      </c>
      <c r="D557" s="121"/>
      <c r="E557" s="97">
        <v>0</v>
      </c>
      <c r="F557" s="97">
        <v>0</v>
      </c>
      <c r="G557" s="123">
        <f t="shared" si="73"/>
        <v>0</v>
      </c>
      <c r="H557" s="123">
        <v>0</v>
      </c>
      <c r="I557" s="123">
        <v>0</v>
      </c>
      <c r="J557" s="123">
        <v>0</v>
      </c>
      <c r="K557" s="123">
        <v>0</v>
      </c>
      <c r="L557" s="123">
        <f t="shared" si="74"/>
        <v>0</v>
      </c>
      <c r="M557" s="123">
        <v>0</v>
      </c>
      <c r="N557" s="123">
        <v>0</v>
      </c>
      <c r="O557" s="123">
        <v>0</v>
      </c>
      <c r="P557" s="123">
        <f t="shared" si="75"/>
        <v>0</v>
      </c>
      <c r="Q557" s="123">
        <v>686</v>
      </c>
      <c r="R557" s="123">
        <v>0</v>
      </c>
      <c r="S557" s="123">
        <v>0</v>
      </c>
      <c r="T557" s="123">
        <v>110923303.55000001</v>
      </c>
      <c r="U557" s="123">
        <f t="shared" si="76"/>
        <v>110923989.55000001</v>
      </c>
      <c r="V557" s="123">
        <f t="shared" si="77"/>
        <v>110923989.55000001</v>
      </c>
      <c r="W557" s="123">
        <v>0</v>
      </c>
      <c r="X557" s="123">
        <f t="shared" si="78"/>
        <v>110923989.55000001</v>
      </c>
      <c r="Y557" s="123">
        <v>0</v>
      </c>
      <c r="Z557" s="123">
        <f t="shared" si="79"/>
        <v>110923989.55000001</v>
      </c>
      <c r="AA557" s="119"/>
    </row>
    <row r="558" spans="1:27" ht="15.75">
      <c r="A558" s="124"/>
      <c r="B558" s="125"/>
      <c r="C558" s="117" t="s">
        <v>977</v>
      </c>
      <c r="D558" s="118"/>
      <c r="E558" s="47">
        <f aca="true" t="shared" si="80" ref="E558:Z558">E133+E159+E520+E522+E557+E552</f>
        <v>34328.641000000534</v>
      </c>
      <c r="F558" s="47">
        <f t="shared" si="80"/>
        <v>1677600265.8189998</v>
      </c>
      <c r="G558" s="128">
        <f t="shared" si="80"/>
        <v>1677634594.46</v>
      </c>
      <c r="H558" s="128">
        <f t="shared" si="80"/>
        <v>278565213.5420002</v>
      </c>
      <c r="I558" s="128">
        <f t="shared" si="80"/>
        <v>128115.91</v>
      </c>
      <c r="J558" s="128">
        <f t="shared" si="80"/>
        <v>0</v>
      </c>
      <c r="K558" s="128">
        <f t="shared" si="80"/>
        <v>2181662.27</v>
      </c>
      <c r="L558" s="128">
        <f t="shared" si="80"/>
        <v>2309778.18</v>
      </c>
      <c r="M558" s="128">
        <f t="shared" si="80"/>
        <v>0</v>
      </c>
      <c r="N558" s="128">
        <f t="shared" si="80"/>
        <v>65820.63</v>
      </c>
      <c r="O558" s="128">
        <f t="shared" si="80"/>
        <v>8919.15</v>
      </c>
      <c r="P558" s="128">
        <f t="shared" si="80"/>
        <v>74739.78</v>
      </c>
      <c r="Q558" s="128">
        <f t="shared" si="80"/>
        <v>102188203.03999998</v>
      </c>
      <c r="R558" s="128">
        <f t="shared" si="80"/>
        <v>17315257.870000005</v>
      </c>
      <c r="S558" s="128">
        <f t="shared" si="80"/>
        <v>-2955851.5</v>
      </c>
      <c r="T558" s="128">
        <f t="shared" si="80"/>
        <v>-25783711.169999987</v>
      </c>
      <c r="U558" s="128">
        <f t="shared" si="80"/>
        <v>90763898.23999998</v>
      </c>
      <c r="V558" s="128">
        <f t="shared" si="80"/>
        <v>2049348224.202</v>
      </c>
      <c r="W558" s="128">
        <f t="shared" si="80"/>
        <v>11887907.663999999</v>
      </c>
      <c r="X558" s="128">
        <f t="shared" si="80"/>
        <v>2061236131.866</v>
      </c>
      <c r="Y558" s="128">
        <f t="shared" si="80"/>
        <v>230614770.8810001</v>
      </c>
      <c r="Z558" s="128">
        <f t="shared" si="80"/>
        <v>2291850902.747</v>
      </c>
      <c r="AA558" s="115"/>
    </row>
    <row r="559" spans="2:26" ht="12.75">
      <c r="B559" s="125"/>
      <c r="C559" s="126"/>
      <c r="D559" s="127"/>
      <c r="E559" s="97"/>
      <c r="F559" s="97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</row>
    <row r="560" spans="1:27" ht="15.75">
      <c r="A560" s="124"/>
      <c r="B560" s="125" t="s">
        <v>978</v>
      </c>
      <c r="C560" s="126"/>
      <c r="D560" s="127"/>
      <c r="E560" s="47">
        <f aca="true" t="shared" si="81" ref="E560:Z560">E112-E558</f>
        <v>52011.68899999947</v>
      </c>
      <c r="F560" s="47">
        <f t="shared" si="81"/>
        <v>-285400929.908</v>
      </c>
      <c r="G560" s="128">
        <f t="shared" si="81"/>
        <v>-285348918.21900034</v>
      </c>
      <c r="H560" s="128">
        <f t="shared" si="81"/>
        <v>-76438249.98200017</v>
      </c>
      <c r="I560" s="128">
        <f t="shared" si="81"/>
        <v>-102960.25</v>
      </c>
      <c r="J560" s="128">
        <f t="shared" si="81"/>
        <v>0</v>
      </c>
      <c r="K560" s="128">
        <f t="shared" si="81"/>
        <v>-2129472.48</v>
      </c>
      <c r="L560" s="128">
        <f t="shared" si="81"/>
        <v>-2232432.7300000004</v>
      </c>
      <c r="M560" s="128">
        <f t="shared" si="81"/>
        <v>0</v>
      </c>
      <c r="N560" s="128">
        <f t="shared" si="81"/>
        <v>14375.940000000002</v>
      </c>
      <c r="O560" s="128">
        <f t="shared" si="81"/>
        <v>658261.66</v>
      </c>
      <c r="P560" s="128">
        <f t="shared" si="81"/>
        <v>672637.6000000001</v>
      </c>
      <c r="Q560" s="128">
        <f t="shared" si="81"/>
        <v>-98762683.08999997</v>
      </c>
      <c r="R560" s="128">
        <f t="shared" si="81"/>
        <v>-16365728.570000004</v>
      </c>
      <c r="S560" s="128">
        <f t="shared" si="81"/>
        <v>2955851.5</v>
      </c>
      <c r="T560" s="128">
        <f t="shared" si="81"/>
        <v>25783446.169999987</v>
      </c>
      <c r="U560" s="128">
        <f t="shared" si="81"/>
        <v>-86389113.98999998</v>
      </c>
      <c r="V560" s="128">
        <f t="shared" si="81"/>
        <v>-449736077.3209996</v>
      </c>
      <c r="W560" s="128">
        <f t="shared" si="81"/>
        <v>-11887907.663999999</v>
      </c>
      <c r="X560" s="128">
        <f t="shared" si="81"/>
        <v>-461623984.98499966</v>
      </c>
      <c r="Y560" s="128">
        <f t="shared" si="81"/>
        <v>-4930823.8110001385</v>
      </c>
      <c r="Z560" s="128">
        <f t="shared" si="81"/>
        <v>-466554808.79600024</v>
      </c>
      <c r="AA560" s="115"/>
    </row>
    <row r="561" spans="2:26" ht="12.75">
      <c r="B561" s="120"/>
      <c r="C561" s="119"/>
      <c r="D561" s="121"/>
      <c r="E561" s="97"/>
      <c r="F561" s="97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</row>
    <row r="562" spans="1:27" ht="12.75">
      <c r="A562" s="119" t="s">
        <v>1864</v>
      </c>
      <c r="B562" s="120"/>
      <c r="C562" s="119" t="s">
        <v>979</v>
      </c>
      <c r="D562" s="121"/>
      <c r="E562" s="97">
        <v>0</v>
      </c>
      <c r="F562" s="97">
        <v>412319363</v>
      </c>
      <c r="G562" s="123">
        <f>E562+F562</f>
        <v>412319363</v>
      </c>
      <c r="H562" s="123">
        <v>16573232.014999999</v>
      </c>
      <c r="I562" s="123">
        <v>0</v>
      </c>
      <c r="J562" s="123">
        <v>0</v>
      </c>
      <c r="K562" s="123">
        <v>0</v>
      </c>
      <c r="L562" s="123">
        <f>J562+I562+K562</f>
        <v>0</v>
      </c>
      <c r="M562" s="123">
        <v>0</v>
      </c>
      <c r="N562" s="123">
        <v>0</v>
      </c>
      <c r="O562" s="123">
        <v>0</v>
      </c>
      <c r="P562" s="123">
        <f>M562+N562+O562</f>
        <v>0</v>
      </c>
      <c r="Q562" s="123">
        <v>0</v>
      </c>
      <c r="R562" s="123">
        <v>0</v>
      </c>
      <c r="S562" s="123">
        <v>0</v>
      </c>
      <c r="T562" s="123">
        <v>0</v>
      </c>
      <c r="U562" s="123">
        <f>Q562+R562+S562+T562</f>
        <v>0</v>
      </c>
      <c r="V562" s="123">
        <f>G562+H562+L562+P562+U562</f>
        <v>428892595.015</v>
      </c>
      <c r="W562" s="123">
        <v>0</v>
      </c>
      <c r="X562" s="123">
        <f>V562+W562</f>
        <v>428892595.015</v>
      </c>
      <c r="Y562" s="123">
        <v>805431</v>
      </c>
      <c r="Z562" s="123">
        <f>X562+Y562</f>
        <v>429698026.015</v>
      </c>
      <c r="AA562" s="119"/>
    </row>
    <row r="563" spans="2:26" ht="12.75">
      <c r="B563" s="120"/>
      <c r="C563" s="119"/>
      <c r="D563" s="121"/>
      <c r="E563" s="97"/>
      <c r="F563" s="97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</row>
    <row r="564" spans="1:27" ht="15">
      <c r="A564" s="115"/>
      <c r="B564" s="125" t="s">
        <v>980</v>
      </c>
      <c r="C564" s="126"/>
      <c r="D564" s="121"/>
      <c r="E564" s="97"/>
      <c r="F564" s="97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  <c r="AA564" s="115"/>
    </row>
    <row r="565" spans="1:27" ht="15.75">
      <c r="A565" s="124"/>
      <c r="B565" s="125" t="s">
        <v>981</v>
      </c>
      <c r="C565" s="126"/>
      <c r="D565" s="127"/>
      <c r="E565" s="47">
        <f aca="true" t="shared" si="82" ref="E565:Z565">E560+E562</f>
        <v>52011.68899999947</v>
      </c>
      <c r="F565" s="47">
        <f t="shared" si="82"/>
        <v>126918433.09200001</v>
      </c>
      <c r="G565" s="128">
        <f t="shared" si="82"/>
        <v>126970444.78099966</v>
      </c>
      <c r="H565" s="128">
        <f t="shared" si="82"/>
        <v>-59865017.96700017</v>
      </c>
      <c r="I565" s="128">
        <f t="shared" si="82"/>
        <v>-102960.25</v>
      </c>
      <c r="J565" s="128">
        <f t="shared" si="82"/>
        <v>0</v>
      </c>
      <c r="K565" s="128">
        <f t="shared" si="82"/>
        <v>-2129472.48</v>
      </c>
      <c r="L565" s="128">
        <f t="shared" si="82"/>
        <v>-2232432.7300000004</v>
      </c>
      <c r="M565" s="128">
        <f t="shared" si="82"/>
        <v>0</v>
      </c>
      <c r="N565" s="128">
        <f t="shared" si="82"/>
        <v>14375.940000000002</v>
      </c>
      <c r="O565" s="128">
        <f t="shared" si="82"/>
        <v>658261.66</v>
      </c>
      <c r="P565" s="128">
        <f t="shared" si="82"/>
        <v>672637.6000000001</v>
      </c>
      <c r="Q565" s="128">
        <f t="shared" si="82"/>
        <v>-98762683.08999997</v>
      </c>
      <c r="R565" s="128">
        <f t="shared" si="82"/>
        <v>-16365728.570000004</v>
      </c>
      <c r="S565" s="128">
        <f t="shared" si="82"/>
        <v>2955851.5</v>
      </c>
      <c r="T565" s="128">
        <f t="shared" si="82"/>
        <v>25783446.169999987</v>
      </c>
      <c r="U565" s="128">
        <f t="shared" si="82"/>
        <v>-86389113.98999998</v>
      </c>
      <c r="V565" s="128">
        <f t="shared" si="82"/>
        <v>-20843482.305999637</v>
      </c>
      <c r="W565" s="128">
        <f t="shared" si="82"/>
        <v>-11887907.663999999</v>
      </c>
      <c r="X565" s="128">
        <f t="shared" si="82"/>
        <v>-32731389.96999967</v>
      </c>
      <c r="Y565" s="128">
        <f t="shared" si="82"/>
        <v>-4125392.8110001385</v>
      </c>
      <c r="Z565" s="128">
        <f t="shared" si="82"/>
        <v>-36856782.78100026</v>
      </c>
      <c r="AA565" s="115"/>
    </row>
    <row r="566" spans="2:26" ht="12.75">
      <c r="B566" s="120"/>
      <c r="C566" s="119"/>
      <c r="D566" s="121"/>
      <c r="E566" s="97"/>
      <c r="F566" s="97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</row>
    <row r="567" spans="1:27" ht="15">
      <c r="A567" s="115"/>
      <c r="B567" s="125" t="s">
        <v>982</v>
      </c>
      <c r="C567" s="126"/>
      <c r="D567" s="127"/>
      <c r="E567" s="97"/>
      <c r="F567" s="97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  <c r="AA567" s="115"/>
    </row>
    <row r="568" spans="1:26" ht="12.75" hidden="1" outlineLevel="1">
      <c r="A568" s="75" t="s">
        <v>983</v>
      </c>
      <c r="C568" s="76" t="s">
        <v>984</v>
      </c>
      <c r="D568" s="76" t="s">
        <v>985</v>
      </c>
      <c r="E568" s="75">
        <v>0</v>
      </c>
      <c r="F568" s="75">
        <v>4913520</v>
      </c>
      <c r="G568" s="76">
        <f aca="true" t="shared" si="83" ref="G568:G604">E568+F568</f>
        <v>4913520</v>
      </c>
      <c r="H568" s="75">
        <v>0</v>
      </c>
      <c r="I568" s="75">
        <v>0</v>
      </c>
      <c r="J568" s="75">
        <v>0</v>
      </c>
      <c r="K568" s="75">
        <v>0</v>
      </c>
      <c r="L568" s="75">
        <f aca="true" t="shared" si="84" ref="L568:L604">J568+I568+K568</f>
        <v>0</v>
      </c>
      <c r="M568" s="75">
        <v>0</v>
      </c>
      <c r="N568" s="75">
        <v>0</v>
      </c>
      <c r="O568" s="75">
        <v>0</v>
      </c>
      <c r="P568" s="75">
        <f aca="true" t="shared" si="85" ref="P568:P604">M568+N568+O568</f>
        <v>0</v>
      </c>
      <c r="Q568" s="76">
        <v>0</v>
      </c>
      <c r="R568" s="76">
        <v>0</v>
      </c>
      <c r="S568" s="76">
        <v>0</v>
      </c>
      <c r="T568" s="76">
        <v>0</v>
      </c>
      <c r="U568" s="76">
        <f aca="true" t="shared" si="86" ref="U568:U604">Q568+R568+S568+T568</f>
        <v>0</v>
      </c>
      <c r="V568" s="76">
        <f aca="true" t="shared" si="87" ref="V568:V604">G568+H568+L568+P568+U568</f>
        <v>4913520</v>
      </c>
      <c r="W568" s="75">
        <v>0</v>
      </c>
      <c r="X568" s="75">
        <f aca="true" t="shared" si="88" ref="X568:X604">V568+W568</f>
        <v>4913520</v>
      </c>
      <c r="Y568" s="76">
        <v>0</v>
      </c>
      <c r="Z568" s="75">
        <f aca="true" t="shared" si="89" ref="Z568:Z604">X568+Y568</f>
        <v>4913520</v>
      </c>
    </row>
    <row r="569" spans="1:26" ht="12.75" hidden="1" outlineLevel="1">
      <c r="A569" s="75" t="s">
        <v>986</v>
      </c>
      <c r="C569" s="76" t="s">
        <v>987</v>
      </c>
      <c r="D569" s="76" t="s">
        <v>988</v>
      </c>
      <c r="E569" s="75">
        <v>0</v>
      </c>
      <c r="F569" s="75">
        <v>9147507.76</v>
      </c>
      <c r="G569" s="76">
        <f t="shared" si="83"/>
        <v>9147507.76</v>
      </c>
      <c r="H569" s="75">
        <v>0</v>
      </c>
      <c r="I569" s="75">
        <v>0</v>
      </c>
      <c r="J569" s="75">
        <v>0</v>
      </c>
      <c r="K569" s="75">
        <v>0</v>
      </c>
      <c r="L569" s="75">
        <f t="shared" si="84"/>
        <v>0</v>
      </c>
      <c r="M569" s="75">
        <v>0</v>
      </c>
      <c r="N569" s="75">
        <v>0</v>
      </c>
      <c r="O569" s="75">
        <v>0</v>
      </c>
      <c r="P569" s="75">
        <f t="shared" si="85"/>
        <v>0</v>
      </c>
      <c r="Q569" s="76">
        <v>0</v>
      </c>
      <c r="R569" s="76">
        <v>0</v>
      </c>
      <c r="S569" s="76">
        <v>0</v>
      </c>
      <c r="T569" s="76">
        <v>0</v>
      </c>
      <c r="U569" s="76">
        <f t="shared" si="86"/>
        <v>0</v>
      </c>
      <c r="V569" s="76">
        <f t="shared" si="87"/>
        <v>9147507.76</v>
      </c>
      <c r="W569" s="75">
        <v>0</v>
      </c>
      <c r="X569" s="75">
        <f t="shared" si="88"/>
        <v>9147507.76</v>
      </c>
      <c r="Y569" s="76">
        <v>0</v>
      </c>
      <c r="Z569" s="75">
        <f t="shared" si="89"/>
        <v>9147507.76</v>
      </c>
    </row>
    <row r="570" spans="1:26" ht="12.75" hidden="1" outlineLevel="1">
      <c r="A570" s="75" t="s">
        <v>989</v>
      </c>
      <c r="C570" s="76" t="s">
        <v>990</v>
      </c>
      <c r="D570" s="76" t="s">
        <v>991</v>
      </c>
      <c r="E570" s="75">
        <v>0</v>
      </c>
      <c r="F570" s="75">
        <v>142387</v>
      </c>
      <c r="G570" s="76">
        <f t="shared" si="83"/>
        <v>142387</v>
      </c>
      <c r="H570" s="75">
        <v>0</v>
      </c>
      <c r="I570" s="75">
        <v>0</v>
      </c>
      <c r="J570" s="75">
        <v>0</v>
      </c>
      <c r="K570" s="75">
        <v>0</v>
      </c>
      <c r="L570" s="75">
        <f t="shared" si="84"/>
        <v>0</v>
      </c>
      <c r="M570" s="75">
        <v>0</v>
      </c>
      <c r="N570" s="75">
        <v>0</v>
      </c>
      <c r="O570" s="75">
        <v>0</v>
      </c>
      <c r="P570" s="75">
        <f t="shared" si="85"/>
        <v>0</v>
      </c>
      <c r="Q570" s="76">
        <v>0</v>
      </c>
      <c r="R570" s="76">
        <v>0</v>
      </c>
      <c r="S570" s="76">
        <v>0</v>
      </c>
      <c r="T570" s="76">
        <v>0</v>
      </c>
      <c r="U570" s="76">
        <f t="shared" si="86"/>
        <v>0</v>
      </c>
      <c r="V570" s="76">
        <f t="shared" si="87"/>
        <v>142387</v>
      </c>
      <c r="W570" s="75">
        <v>0</v>
      </c>
      <c r="X570" s="75">
        <f t="shared" si="88"/>
        <v>142387</v>
      </c>
      <c r="Y570" s="76">
        <v>0</v>
      </c>
      <c r="Z570" s="75">
        <f t="shared" si="89"/>
        <v>142387</v>
      </c>
    </row>
    <row r="571" spans="1:27" ht="12.75" collapsed="1">
      <c r="A571" s="119" t="s">
        <v>992</v>
      </c>
      <c r="B571" s="120"/>
      <c r="C571" s="119" t="s">
        <v>993</v>
      </c>
      <c r="D571" s="121"/>
      <c r="E571" s="97">
        <v>0</v>
      </c>
      <c r="F571" s="97">
        <v>14203414.76</v>
      </c>
      <c r="G571" s="123">
        <f t="shared" si="83"/>
        <v>14203414.76</v>
      </c>
      <c r="H571" s="123">
        <v>0</v>
      </c>
      <c r="I571" s="123">
        <v>0</v>
      </c>
      <c r="J571" s="123">
        <v>0</v>
      </c>
      <c r="K571" s="123">
        <v>0</v>
      </c>
      <c r="L571" s="123">
        <f t="shared" si="84"/>
        <v>0</v>
      </c>
      <c r="M571" s="123">
        <v>0</v>
      </c>
      <c r="N571" s="123">
        <v>0</v>
      </c>
      <c r="O571" s="123">
        <v>0</v>
      </c>
      <c r="P571" s="123">
        <f t="shared" si="85"/>
        <v>0</v>
      </c>
      <c r="Q571" s="123">
        <v>0</v>
      </c>
      <c r="R571" s="123">
        <v>0</v>
      </c>
      <c r="S571" s="123">
        <v>0</v>
      </c>
      <c r="T571" s="123">
        <v>0</v>
      </c>
      <c r="U571" s="123">
        <f t="shared" si="86"/>
        <v>0</v>
      </c>
      <c r="V571" s="123">
        <f t="shared" si="87"/>
        <v>14203414.76</v>
      </c>
      <c r="W571" s="123">
        <v>0</v>
      </c>
      <c r="X571" s="123">
        <f t="shared" si="88"/>
        <v>14203414.76</v>
      </c>
      <c r="Y571" s="123">
        <v>0</v>
      </c>
      <c r="Z571" s="123">
        <f t="shared" si="89"/>
        <v>14203414.76</v>
      </c>
      <c r="AA571" s="119"/>
    </row>
    <row r="572" spans="1:26" ht="12.75" hidden="1" outlineLevel="1">
      <c r="A572" s="75" t="s">
        <v>1672</v>
      </c>
      <c r="C572" s="76" t="s">
        <v>1673</v>
      </c>
      <c r="D572" s="76" t="s">
        <v>1674</v>
      </c>
      <c r="E572" s="75">
        <v>0</v>
      </c>
      <c r="F572" s="75">
        <v>0.78</v>
      </c>
      <c r="G572" s="76">
        <f t="shared" si="83"/>
        <v>0.78</v>
      </c>
      <c r="H572" s="75">
        <v>271.3</v>
      </c>
      <c r="I572" s="75">
        <v>0</v>
      </c>
      <c r="J572" s="75">
        <v>0</v>
      </c>
      <c r="K572" s="75">
        <v>0</v>
      </c>
      <c r="L572" s="75">
        <f t="shared" si="84"/>
        <v>0</v>
      </c>
      <c r="M572" s="75">
        <v>3034972.81</v>
      </c>
      <c r="N572" s="75">
        <v>11851326.97</v>
      </c>
      <c r="O572" s="75">
        <v>2397168.43</v>
      </c>
      <c r="P572" s="75">
        <f t="shared" si="85"/>
        <v>17283468.21</v>
      </c>
      <c r="Q572" s="76">
        <v>0</v>
      </c>
      <c r="R572" s="76">
        <v>0</v>
      </c>
      <c r="S572" s="76">
        <v>0</v>
      </c>
      <c r="T572" s="76">
        <v>0</v>
      </c>
      <c r="U572" s="76">
        <f t="shared" si="86"/>
        <v>0</v>
      </c>
      <c r="V572" s="76">
        <f t="shared" si="87"/>
        <v>17283740.29</v>
      </c>
      <c r="W572" s="75">
        <v>0</v>
      </c>
      <c r="X572" s="75">
        <f t="shared" si="88"/>
        <v>17283740.29</v>
      </c>
      <c r="Y572" s="76">
        <v>1012965.67</v>
      </c>
      <c r="Z572" s="75">
        <f t="shared" si="89"/>
        <v>18296705.96</v>
      </c>
    </row>
    <row r="573" spans="1:26" ht="12.75" hidden="1" outlineLevel="1">
      <c r="A573" s="75" t="s">
        <v>1675</v>
      </c>
      <c r="C573" s="76" t="s">
        <v>1676</v>
      </c>
      <c r="D573" s="76" t="s">
        <v>1677</v>
      </c>
      <c r="E573" s="75">
        <v>0</v>
      </c>
      <c r="F573" s="75">
        <v>69941.52</v>
      </c>
      <c r="G573" s="76">
        <f t="shared" si="83"/>
        <v>69941.52</v>
      </c>
      <c r="H573" s="75">
        <v>3327189.9</v>
      </c>
      <c r="I573" s="75">
        <v>0</v>
      </c>
      <c r="J573" s="75">
        <v>0</v>
      </c>
      <c r="K573" s="75">
        <v>52503.86</v>
      </c>
      <c r="L573" s="75">
        <f t="shared" si="84"/>
        <v>52503.86</v>
      </c>
      <c r="M573" s="75">
        <v>0</v>
      </c>
      <c r="N573" s="75">
        <v>118459.49</v>
      </c>
      <c r="O573" s="75">
        <v>10878.77</v>
      </c>
      <c r="P573" s="75">
        <f t="shared" si="85"/>
        <v>129338.26000000001</v>
      </c>
      <c r="Q573" s="76">
        <v>0</v>
      </c>
      <c r="R573" s="76">
        <v>0</v>
      </c>
      <c r="S573" s="76">
        <v>0</v>
      </c>
      <c r="T573" s="76">
        <v>0</v>
      </c>
      <c r="U573" s="76">
        <f t="shared" si="86"/>
        <v>0</v>
      </c>
      <c r="V573" s="76">
        <f t="shared" si="87"/>
        <v>3578973.54</v>
      </c>
      <c r="W573" s="75">
        <v>0</v>
      </c>
      <c r="X573" s="75">
        <f t="shared" si="88"/>
        <v>3578973.54</v>
      </c>
      <c r="Y573" s="76">
        <v>964.52</v>
      </c>
      <c r="Z573" s="75">
        <f t="shared" si="89"/>
        <v>3579938.06</v>
      </c>
    </row>
    <row r="574" spans="1:26" ht="12.75" hidden="1" outlineLevel="1">
      <c r="A574" s="75" t="s">
        <v>1678</v>
      </c>
      <c r="C574" s="76" t="s">
        <v>1679</v>
      </c>
      <c r="D574" s="76" t="s">
        <v>1680</v>
      </c>
      <c r="E574" s="75">
        <v>0</v>
      </c>
      <c r="F574" s="75">
        <v>2515245.31</v>
      </c>
      <c r="G574" s="76">
        <f t="shared" si="83"/>
        <v>2515245.31</v>
      </c>
      <c r="H574" s="75">
        <v>22391528.79</v>
      </c>
      <c r="I574" s="75">
        <v>0</v>
      </c>
      <c r="J574" s="75">
        <v>0</v>
      </c>
      <c r="K574" s="75">
        <v>308765.67</v>
      </c>
      <c r="L574" s="75">
        <f t="shared" si="84"/>
        <v>308765.67</v>
      </c>
      <c r="M574" s="75">
        <v>-2750726.44</v>
      </c>
      <c r="N574" s="75">
        <v>-17529571.73</v>
      </c>
      <c r="O574" s="75">
        <v>-3983528.09</v>
      </c>
      <c r="P574" s="75">
        <f t="shared" si="85"/>
        <v>-24263826.26</v>
      </c>
      <c r="Q574" s="76">
        <v>0</v>
      </c>
      <c r="R574" s="76">
        <v>0</v>
      </c>
      <c r="S574" s="76">
        <v>0</v>
      </c>
      <c r="T574" s="76">
        <v>0</v>
      </c>
      <c r="U574" s="76">
        <f t="shared" si="86"/>
        <v>0</v>
      </c>
      <c r="V574" s="76">
        <f t="shared" si="87"/>
        <v>951713.5099999979</v>
      </c>
      <c r="W574" s="75">
        <v>0</v>
      </c>
      <c r="X574" s="75">
        <f t="shared" si="88"/>
        <v>951713.5099999979</v>
      </c>
      <c r="Y574" s="76">
        <v>-134819.61</v>
      </c>
      <c r="Z574" s="75">
        <f t="shared" si="89"/>
        <v>816893.8999999979</v>
      </c>
    </row>
    <row r="575" spans="1:26" ht="12.75" hidden="1" outlineLevel="1">
      <c r="A575" s="75" t="s">
        <v>1681</v>
      </c>
      <c r="C575" s="76" t="s">
        <v>1682</v>
      </c>
      <c r="D575" s="76" t="s">
        <v>1683</v>
      </c>
      <c r="E575" s="75">
        <v>0</v>
      </c>
      <c r="F575" s="75">
        <v>-4173504.09</v>
      </c>
      <c r="G575" s="76">
        <f t="shared" si="83"/>
        <v>-4173504.09</v>
      </c>
      <c r="H575" s="75">
        <v>4953084.43</v>
      </c>
      <c r="I575" s="75">
        <v>0</v>
      </c>
      <c r="J575" s="75">
        <v>0</v>
      </c>
      <c r="K575" s="75">
        <v>0</v>
      </c>
      <c r="L575" s="75">
        <f t="shared" si="84"/>
        <v>0</v>
      </c>
      <c r="M575" s="75">
        <v>0</v>
      </c>
      <c r="N575" s="75">
        <v>-1239890.85</v>
      </c>
      <c r="O575" s="75">
        <v>0</v>
      </c>
      <c r="P575" s="75">
        <f t="shared" si="85"/>
        <v>-1239890.85</v>
      </c>
      <c r="Q575" s="76">
        <v>0</v>
      </c>
      <c r="R575" s="76">
        <v>0</v>
      </c>
      <c r="S575" s="76">
        <v>0</v>
      </c>
      <c r="T575" s="76">
        <v>0</v>
      </c>
      <c r="U575" s="76">
        <f t="shared" si="86"/>
        <v>0</v>
      </c>
      <c r="V575" s="76">
        <f t="shared" si="87"/>
        <v>-460310.51000000024</v>
      </c>
      <c r="W575" s="75">
        <v>0</v>
      </c>
      <c r="X575" s="75">
        <f t="shared" si="88"/>
        <v>-460310.51000000024</v>
      </c>
      <c r="Y575" s="76">
        <v>460310.51</v>
      </c>
      <c r="Z575" s="75">
        <f t="shared" si="89"/>
        <v>0</v>
      </c>
    </row>
    <row r="576" spans="1:26" ht="12.75" hidden="1" outlineLevel="1">
      <c r="A576" s="75" t="s">
        <v>1684</v>
      </c>
      <c r="C576" s="76" t="s">
        <v>1685</v>
      </c>
      <c r="D576" s="76" t="s">
        <v>1686</v>
      </c>
      <c r="E576" s="75">
        <v>0</v>
      </c>
      <c r="F576" s="75">
        <v>73936.24</v>
      </c>
      <c r="G576" s="76">
        <f t="shared" si="83"/>
        <v>73936.24</v>
      </c>
      <c r="H576" s="75">
        <v>30001.25</v>
      </c>
      <c r="I576" s="75">
        <v>0</v>
      </c>
      <c r="J576" s="75">
        <v>0</v>
      </c>
      <c r="K576" s="75">
        <v>14080</v>
      </c>
      <c r="L576" s="75">
        <f t="shared" si="84"/>
        <v>14080</v>
      </c>
      <c r="M576" s="75">
        <v>0</v>
      </c>
      <c r="N576" s="75">
        <v>135321.77</v>
      </c>
      <c r="O576" s="75">
        <v>411525.38</v>
      </c>
      <c r="P576" s="75">
        <f t="shared" si="85"/>
        <v>546847.15</v>
      </c>
      <c r="Q576" s="76">
        <v>0</v>
      </c>
      <c r="R576" s="76">
        <v>0</v>
      </c>
      <c r="S576" s="76">
        <v>0</v>
      </c>
      <c r="T576" s="76">
        <v>0</v>
      </c>
      <c r="U576" s="76">
        <f t="shared" si="86"/>
        <v>0</v>
      </c>
      <c r="V576" s="76">
        <f t="shared" si="87"/>
        <v>664864.64</v>
      </c>
      <c r="W576" s="75">
        <v>0</v>
      </c>
      <c r="X576" s="75">
        <f t="shared" si="88"/>
        <v>664864.64</v>
      </c>
      <c r="Y576" s="76">
        <v>3948.46</v>
      </c>
      <c r="Z576" s="75">
        <f t="shared" si="89"/>
        <v>668813.1</v>
      </c>
    </row>
    <row r="577" spans="1:26" ht="12.75" hidden="1" outlineLevel="1">
      <c r="A577" s="75" t="s">
        <v>1687</v>
      </c>
      <c r="C577" s="76" t="s">
        <v>1688</v>
      </c>
      <c r="D577" s="76" t="s">
        <v>1689</v>
      </c>
      <c r="E577" s="75">
        <v>-987.74</v>
      </c>
      <c r="F577" s="75">
        <v>0</v>
      </c>
      <c r="G577" s="76">
        <f t="shared" si="83"/>
        <v>-987.74</v>
      </c>
      <c r="H577" s="75">
        <v>8.2</v>
      </c>
      <c r="I577" s="75">
        <v>0</v>
      </c>
      <c r="J577" s="75">
        <v>0</v>
      </c>
      <c r="K577" s="75">
        <v>0</v>
      </c>
      <c r="L577" s="75">
        <f t="shared" si="84"/>
        <v>0</v>
      </c>
      <c r="M577" s="75">
        <v>0</v>
      </c>
      <c r="N577" s="75">
        <v>0</v>
      </c>
      <c r="O577" s="75">
        <v>0</v>
      </c>
      <c r="P577" s="75">
        <f t="shared" si="85"/>
        <v>0</v>
      </c>
      <c r="Q577" s="76">
        <v>0</v>
      </c>
      <c r="R577" s="76">
        <v>0</v>
      </c>
      <c r="S577" s="76">
        <v>0</v>
      </c>
      <c r="T577" s="76">
        <v>0</v>
      </c>
      <c r="U577" s="76">
        <f t="shared" si="86"/>
        <v>0</v>
      </c>
      <c r="V577" s="76">
        <f t="shared" si="87"/>
        <v>-979.54</v>
      </c>
      <c r="W577" s="75">
        <v>0</v>
      </c>
      <c r="X577" s="75">
        <f t="shared" si="88"/>
        <v>-979.54</v>
      </c>
      <c r="Y577" s="76">
        <v>-3.84</v>
      </c>
      <c r="Z577" s="75">
        <f t="shared" si="89"/>
        <v>-983.38</v>
      </c>
    </row>
    <row r="578" spans="1:26" ht="12.75" hidden="1" outlineLevel="1">
      <c r="A578" s="75" t="s">
        <v>1690</v>
      </c>
      <c r="C578" s="76" t="s">
        <v>1691</v>
      </c>
      <c r="D578" s="76" t="s">
        <v>1692</v>
      </c>
      <c r="E578" s="75">
        <v>0</v>
      </c>
      <c r="F578" s="75">
        <v>0</v>
      </c>
      <c r="G578" s="76">
        <f t="shared" si="83"/>
        <v>0</v>
      </c>
      <c r="H578" s="75">
        <v>0</v>
      </c>
      <c r="I578" s="75">
        <v>0</v>
      </c>
      <c r="J578" s="75">
        <v>0</v>
      </c>
      <c r="K578" s="75">
        <v>0</v>
      </c>
      <c r="L578" s="75">
        <f t="shared" si="84"/>
        <v>0</v>
      </c>
      <c r="M578" s="75">
        <v>0</v>
      </c>
      <c r="N578" s="75">
        <v>0</v>
      </c>
      <c r="O578" s="75">
        <v>30195.08</v>
      </c>
      <c r="P578" s="75">
        <f t="shared" si="85"/>
        <v>30195.08</v>
      </c>
      <c r="Q578" s="76">
        <v>0</v>
      </c>
      <c r="R578" s="76">
        <v>0</v>
      </c>
      <c r="S578" s="76">
        <v>0</v>
      </c>
      <c r="T578" s="76">
        <v>0</v>
      </c>
      <c r="U578" s="76">
        <f t="shared" si="86"/>
        <v>0</v>
      </c>
      <c r="V578" s="76">
        <f t="shared" si="87"/>
        <v>30195.08</v>
      </c>
      <c r="W578" s="75">
        <v>0</v>
      </c>
      <c r="X578" s="75">
        <f t="shared" si="88"/>
        <v>30195.08</v>
      </c>
      <c r="Y578" s="76">
        <v>0</v>
      </c>
      <c r="Z578" s="75">
        <f t="shared" si="89"/>
        <v>30195.08</v>
      </c>
    </row>
    <row r="579" spans="1:26" ht="12.75" hidden="1" outlineLevel="1">
      <c r="A579" s="75" t="s">
        <v>1693</v>
      </c>
      <c r="C579" s="76" t="s">
        <v>1694</v>
      </c>
      <c r="D579" s="76" t="s">
        <v>1695</v>
      </c>
      <c r="E579" s="75">
        <v>0</v>
      </c>
      <c r="F579" s="75">
        <v>0</v>
      </c>
      <c r="G579" s="76">
        <f t="shared" si="83"/>
        <v>0</v>
      </c>
      <c r="H579" s="75">
        <v>211.61</v>
      </c>
      <c r="I579" s="75">
        <v>0</v>
      </c>
      <c r="J579" s="75">
        <v>0</v>
      </c>
      <c r="K579" s="75">
        <v>9467.51</v>
      </c>
      <c r="L579" s="75">
        <f t="shared" si="84"/>
        <v>9467.51</v>
      </c>
      <c r="M579" s="75">
        <v>0</v>
      </c>
      <c r="N579" s="75">
        <v>5477.31</v>
      </c>
      <c r="O579" s="75">
        <v>0</v>
      </c>
      <c r="P579" s="75">
        <f t="shared" si="85"/>
        <v>5477.31</v>
      </c>
      <c r="Q579" s="76">
        <v>0</v>
      </c>
      <c r="R579" s="76">
        <v>0</v>
      </c>
      <c r="S579" s="76">
        <v>0</v>
      </c>
      <c r="T579" s="76">
        <v>0</v>
      </c>
      <c r="U579" s="76">
        <f t="shared" si="86"/>
        <v>0</v>
      </c>
      <c r="V579" s="76">
        <f t="shared" si="87"/>
        <v>15156.43</v>
      </c>
      <c r="W579" s="75">
        <v>0</v>
      </c>
      <c r="X579" s="75">
        <f t="shared" si="88"/>
        <v>15156.43</v>
      </c>
      <c r="Y579" s="76">
        <v>0</v>
      </c>
      <c r="Z579" s="75">
        <f t="shared" si="89"/>
        <v>15156.43</v>
      </c>
    </row>
    <row r="580" spans="1:26" ht="12.75" hidden="1" outlineLevel="1">
      <c r="A580" s="75" t="s">
        <v>1696</v>
      </c>
      <c r="C580" s="76" t="s">
        <v>1697</v>
      </c>
      <c r="D580" s="76" t="s">
        <v>1698</v>
      </c>
      <c r="E580" s="75">
        <v>0</v>
      </c>
      <c r="F580" s="75">
        <v>0</v>
      </c>
      <c r="G580" s="76">
        <f t="shared" si="83"/>
        <v>0</v>
      </c>
      <c r="H580" s="75">
        <v>14573.7</v>
      </c>
      <c r="I580" s="75">
        <v>0</v>
      </c>
      <c r="J580" s="75">
        <v>0</v>
      </c>
      <c r="K580" s="75">
        <v>46796.75</v>
      </c>
      <c r="L580" s="75">
        <f t="shared" si="84"/>
        <v>46796.75</v>
      </c>
      <c r="M580" s="75">
        <v>0</v>
      </c>
      <c r="N580" s="75">
        <v>593.3</v>
      </c>
      <c r="O580" s="75">
        <v>0</v>
      </c>
      <c r="P580" s="75">
        <f t="shared" si="85"/>
        <v>593.3</v>
      </c>
      <c r="Q580" s="76">
        <v>0</v>
      </c>
      <c r="R580" s="76">
        <v>0</v>
      </c>
      <c r="S580" s="76">
        <v>0</v>
      </c>
      <c r="T580" s="76">
        <v>0</v>
      </c>
      <c r="U580" s="76">
        <f t="shared" si="86"/>
        <v>0</v>
      </c>
      <c r="V580" s="76">
        <f t="shared" si="87"/>
        <v>61963.75</v>
      </c>
      <c r="W580" s="75">
        <v>0</v>
      </c>
      <c r="X580" s="75">
        <f t="shared" si="88"/>
        <v>61963.75</v>
      </c>
      <c r="Y580" s="76">
        <v>0</v>
      </c>
      <c r="Z580" s="75">
        <f t="shared" si="89"/>
        <v>61963.75</v>
      </c>
    </row>
    <row r="581" spans="1:26" ht="12.75" hidden="1" outlineLevel="1">
      <c r="A581" s="75" t="s">
        <v>1699</v>
      </c>
      <c r="C581" s="76" t="s">
        <v>1700</v>
      </c>
      <c r="D581" s="76" t="s">
        <v>1701</v>
      </c>
      <c r="E581" s="75">
        <v>0</v>
      </c>
      <c r="F581" s="75">
        <v>0</v>
      </c>
      <c r="G581" s="76">
        <f t="shared" si="83"/>
        <v>0</v>
      </c>
      <c r="H581" s="75">
        <v>105008.74</v>
      </c>
      <c r="I581" s="75">
        <v>0</v>
      </c>
      <c r="J581" s="75">
        <v>0</v>
      </c>
      <c r="K581" s="75">
        <v>40134.96</v>
      </c>
      <c r="L581" s="75">
        <f t="shared" si="84"/>
        <v>40134.96</v>
      </c>
      <c r="M581" s="75">
        <v>0</v>
      </c>
      <c r="N581" s="75">
        <v>0</v>
      </c>
      <c r="O581" s="75">
        <v>0</v>
      </c>
      <c r="P581" s="75">
        <f t="shared" si="85"/>
        <v>0</v>
      </c>
      <c r="Q581" s="76">
        <v>0</v>
      </c>
      <c r="R581" s="76">
        <v>0</v>
      </c>
      <c r="S581" s="76">
        <v>0</v>
      </c>
      <c r="T581" s="76">
        <v>0</v>
      </c>
      <c r="U581" s="76">
        <f t="shared" si="86"/>
        <v>0</v>
      </c>
      <c r="V581" s="76">
        <f t="shared" si="87"/>
        <v>145143.7</v>
      </c>
      <c r="W581" s="75">
        <v>0</v>
      </c>
      <c r="X581" s="75">
        <f t="shared" si="88"/>
        <v>145143.7</v>
      </c>
      <c r="Y581" s="76">
        <v>0</v>
      </c>
      <c r="Z581" s="75">
        <f t="shared" si="89"/>
        <v>145143.7</v>
      </c>
    </row>
    <row r="582" spans="1:26" ht="12.75" hidden="1" outlineLevel="1">
      <c r="A582" s="75" t="s">
        <v>1702</v>
      </c>
      <c r="C582" s="76" t="s">
        <v>1703</v>
      </c>
      <c r="D582" s="76" t="s">
        <v>1704</v>
      </c>
      <c r="E582" s="75">
        <v>0</v>
      </c>
      <c r="F582" s="75">
        <v>30490038.559999995</v>
      </c>
      <c r="G582" s="76">
        <f t="shared" si="83"/>
        <v>30490038.559999995</v>
      </c>
      <c r="H582" s="75">
        <v>3193788.36</v>
      </c>
      <c r="I582" s="75">
        <v>119848.8</v>
      </c>
      <c r="J582" s="75">
        <v>0</v>
      </c>
      <c r="K582" s="75">
        <v>665953.71</v>
      </c>
      <c r="L582" s="75">
        <f t="shared" si="84"/>
        <v>785802.51</v>
      </c>
      <c r="M582" s="75">
        <v>121659.86</v>
      </c>
      <c r="N582" s="75">
        <v>233283.66</v>
      </c>
      <c r="O582" s="75">
        <v>43948.96</v>
      </c>
      <c r="P582" s="75">
        <f t="shared" si="85"/>
        <v>398892.48000000004</v>
      </c>
      <c r="Q582" s="76">
        <v>2490973.17</v>
      </c>
      <c r="R582" s="76">
        <v>1128994.76</v>
      </c>
      <c r="S582" s="76">
        <v>363121.74</v>
      </c>
      <c r="T582" s="76">
        <v>0</v>
      </c>
      <c r="U582" s="76">
        <f t="shared" si="86"/>
        <v>3983089.67</v>
      </c>
      <c r="V582" s="76">
        <f t="shared" si="87"/>
        <v>38851611.57999999</v>
      </c>
      <c r="W582" s="75">
        <v>-621909.77</v>
      </c>
      <c r="X582" s="75">
        <f t="shared" si="88"/>
        <v>38229701.80999999</v>
      </c>
      <c r="Y582" s="76">
        <v>234956.17</v>
      </c>
      <c r="Z582" s="75">
        <f t="shared" si="89"/>
        <v>38464657.97999999</v>
      </c>
    </row>
    <row r="583" spans="1:26" ht="12.75" hidden="1" outlineLevel="1">
      <c r="A583" s="75" t="s">
        <v>1705</v>
      </c>
      <c r="C583" s="76" t="s">
        <v>1706</v>
      </c>
      <c r="D583" s="76" t="s">
        <v>1707</v>
      </c>
      <c r="E583" s="75">
        <v>0</v>
      </c>
      <c r="F583" s="75">
        <v>204895.87</v>
      </c>
      <c r="G583" s="76">
        <f t="shared" si="83"/>
        <v>204895.87</v>
      </c>
      <c r="H583" s="75">
        <v>-546.3</v>
      </c>
      <c r="I583" s="75">
        <v>0</v>
      </c>
      <c r="J583" s="75">
        <v>0</v>
      </c>
      <c r="K583" s="75">
        <v>0</v>
      </c>
      <c r="L583" s="75">
        <f t="shared" si="84"/>
        <v>0</v>
      </c>
      <c r="M583" s="75">
        <v>0</v>
      </c>
      <c r="N583" s="75">
        <v>7333.14</v>
      </c>
      <c r="O583" s="75">
        <v>19767</v>
      </c>
      <c r="P583" s="75">
        <f t="shared" si="85"/>
        <v>27100.14</v>
      </c>
      <c r="Q583" s="76">
        <v>0</v>
      </c>
      <c r="R583" s="76">
        <v>0</v>
      </c>
      <c r="S583" s="76">
        <v>0</v>
      </c>
      <c r="T583" s="76">
        <v>0</v>
      </c>
      <c r="U583" s="76">
        <f t="shared" si="86"/>
        <v>0</v>
      </c>
      <c r="V583" s="76">
        <f t="shared" si="87"/>
        <v>231449.71000000002</v>
      </c>
      <c r="W583" s="75">
        <v>0</v>
      </c>
      <c r="X583" s="75">
        <f t="shared" si="88"/>
        <v>231449.71000000002</v>
      </c>
      <c r="Y583" s="76">
        <v>0</v>
      </c>
      <c r="Z583" s="75">
        <f t="shared" si="89"/>
        <v>231449.71000000002</v>
      </c>
    </row>
    <row r="584" spans="1:26" ht="12.75" hidden="1" outlineLevel="1">
      <c r="A584" s="75" t="s">
        <v>1708</v>
      </c>
      <c r="C584" s="76" t="s">
        <v>1709</v>
      </c>
      <c r="D584" s="76" t="s">
        <v>1710</v>
      </c>
      <c r="E584" s="75">
        <v>0</v>
      </c>
      <c r="F584" s="75">
        <v>-2260356.27</v>
      </c>
      <c r="G584" s="76">
        <f t="shared" si="83"/>
        <v>-2260356.27</v>
      </c>
      <c r="H584" s="75">
        <v>0</v>
      </c>
      <c r="I584" s="75">
        <v>0</v>
      </c>
      <c r="J584" s="75">
        <v>0</v>
      </c>
      <c r="K584" s="75">
        <v>0</v>
      </c>
      <c r="L584" s="75">
        <f t="shared" si="84"/>
        <v>0</v>
      </c>
      <c r="M584" s="75">
        <v>0</v>
      </c>
      <c r="N584" s="75">
        <v>0</v>
      </c>
      <c r="O584" s="75">
        <v>0</v>
      </c>
      <c r="P584" s="75">
        <f t="shared" si="85"/>
        <v>0</v>
      </c>
      <c r="Q584" s="76">
        <v>0</v>
      </c>
      <c r="R584" s="76">
        <v>0</v>
      </c>
      <c r="S584" s="76">
        <v>0</v>
      </c>
      <c r="T584" s="76">
        <v>0</v>
      </c>
      <c r="U584" s="76">
        <f t="shared" si="86"/>
        <v>0</v>
      </c>
      <c r="V584" s="76">
        <f t="shared" si="87"/>
        <v>-2260356.27</v>
      </c>
      <c r="W584" s="75">
        <v>0</v>
      </c>
      <c r="X584" s="75">
        <f t="shared" si="88"/>
        <v>-2260356.27</v>
      </c>
      <c r="Y584" s="76">
        <v>0</v>
      </c>
      <c r="Z584" s="75">
        <f t="shared" si="89"/>
        <v>-2260356.27</v>
      </c>
    </row>
    <row r="585" spans="1:26" ht="12.75" hidden="1" outlineLevel="1">
      <c r="A585" s="75" t="s">
        <v>1711</v>
      </c>
      <c r="C585" s="76" t="s">
        <v>1712</v>
      </c>
      <c r="D585" s="76" t="s">
        <v>1713</v>
      </c>
      <c r="E585" s="75">
        <v>0</v>
      </c>
      <c r="F585" s="75">
        <v>1324664.88</v>
      </c>
      <c r="G585" s="76">
        <f t="shared" si="83"/>
        <v>1324664.88</v>
      </c>
      <c r="H585" s="75">
        <v>0</v>
      </c>
      <c r="I585" s="75">
        <v>0</v>
      </c>
      <c r="J585" s="75">
        <v>0</v>
      </c>
      <c r="K585" s="75">
        <v>0</v>
      </c>
      <c r="L585" s="75">
        <f t="shared" si="84"/>
        <v>0</v>
      </c>
      <c r="M585" s="75">
        <v>0</v>
      </c>
      <c r="N585" s="75">
        <v>0</v>
      </c>
      <c r="O585" s="75">
        <v>0</v>
      </c>
      <c r="P585" s="75">
        <f t="shared" si="85"/>
        <v>0</v>
      </c>
      <c r="Q585" s="76">
        <v>0</v>
      </c>
      <c r="R585" s="76">
        <v>0</v>
      </c>
      <c r="S585" s="76">
        <v>0</v>
      </c>
      <c r="T585" s="76">
        <v>0</v>
      </c>
      <c r="U585" s="76">
        <f t="shared" si="86"/>
        <v>0</v>
      </c>
      <c r="V585" s="76">
        <f t="shared" si="87"/>
        <v>1324664.88</v>
      </c>
      <c r="W585" s="75">
        <v>0</v>
      </c>
      <c r="X585" s="75">
        <f t="shared" si="88"/>
        <v>1324664.88</v>
      </c>
      <c r="Y585" s="76">
        <v>0</v>
      </c>
      <c r="Z585" s="75">
        <f t="shared" si="89"/>
        <v>1324664.88</v>
      </c>
    </row>
    <row r="586" spans="1:26" ht="12.75" hidden="1" outlineLevel="1">
      <c r="A586" s="75" t="s">
        <v>1714</v>
      </c>
      <c r="C586" s="76" t="s">
        <v>1715</v>
      </c>
      <c r="D586" s="76" t="s">
        <v>1716</v>
      </c>
      <c r="E586" s="75">
        <v>0</v>
      </c>
      <c r="F586" s="75">
        <v>0</v>
      </c>
      <c r="G586" s="76">
        <f t="shared" si="83"/>
        <v>0</v>
      </c>
      <c r="H586" s="75">
        <v>2029.34</v>
      </c>
      <c r="I586" s="75">
        <v>0</v>
      </c>
      <c r="J586" s="75">
        <v>0</v>
      </c>
      <c r="K586" s="75">
        <v>0</v>
      </c>
      <c r="L586" s="75">
        <f t="shared" si="84"/>
        <v>0</v>
      </c>
      <c r="M586" s="75">
        <v>0</v>
      </c>
      <c r="N586" s="75">
        <v>712.7</v>
      </c>
      <c r="O586" s="75">
        <v>1814.94</v>
      </c>
      <c r="P586" s="75">
        <f t="shared" si="85"/>
        <v>2527.6400000000003</v>
      </c>
      <c r="Q586" s="76">
        <v>0</v>
      </c>
      <c r="R586" s="76">
        <v>118421.58</v>
      </c>
      <c r="S586" s="76">
        <v>0</v>
      </c>
      <c r="T586" s="76">
        <v>0</v>
      </c>
      <c r="U586" s="76">
        <f t="shared" si="86"/>
        <v>118421.58</v>
      </c>
      <c r="V586" s="76">
        <f t="shared" si="87"/>
        <v>122978.56</v>
      </c>
      <c r="W586" s="75">
        <v>0</v>
      </c>
      <c r="X586" s="75">
        <f t="shared" si="88"/>
        <v>122978.56</v>
      </c>
      <c r="Y586" s="76">
        <v>0</v>
      </c>
      <c r="Z586" s="75">
        <f t="shared" si="89"/>
        <v>122978.56</v>
      </c>
    </row>
    <row r="587" spans="1:26" ht="12.75" hidden="1" outlineLevel="1">
      <c r="A587" s="75" t="s">
        <v>1717</v>
      </c>
      <c r="C587" s="76" t="s">
        <v>1718</v>
      </c>
      <c r="D587" s="76" t="s">
        <v>1719</v>
      </c>
      <c r="E587" s="75">
        <v>0</v>
      </c>
      <c r="F587" s="75">
        <v>0</v>
      </c>
      <c r="G587" s="76">
        <f t="shared" si="83"/>
        <v>0</v>
      </c>
      <c r="H587" s="75">
        <v>0</v>
      </c>
      <c r="I587" s="75">
        <v>0</v>
      </c>
      <c r="J587" s="75">
        <v>0</v>
      </c>
      <c r="K587" s="75">
        <v>0</v>
      </c>
      <c r="L587" s="75">
        <f t="shared" si="84"/>
        <v>0</v>
      </c>
      <c r="M587" s="75">
        <v>0</v>
      </c>
      <c r="N587" s="75">
        <v>0</v>
      </c>
      <c r="O587" s="75">
        <v>0</v>
      </c>
      <c r="P587" s="75">
        <f t="shared" si="85"/>
        <v>0</v>
      </c>
      <c r="Q587" s="76">
        <v>0</v>
      </c>
      <c r="R587" s="76">
        <v>0</v>
      </c>
      <c r="S587" s="76">
        <v>0</v>
      </c>
      <c r="T587" s="76">
        <v>0</v>
      </c>
      <c r="U587" s="76">
        <f t="shared" si="86"/>
        <v>0</v>
      </c>
      <c r="V587" s="76">
        <f t="shared" si="87"/>
        <v>0</v>
      </c>
      <c r="W587" s="75">
        <v>65088032.65</v>
      </c>
      <c r="X587" s="75">
        <f t="shared" si="88"/>
        <v>65088032.65</v>
      </c>
      <c r="Y587" s="76">
        <v>0</v>
      </c>
      <c r="Z587" s="75">
        <f t="shared" si="89"/>
        <v>65088032.65</v>
      </c>
    </row>
    <row r="588" spans="1:26" ht="12.75" hidden="1" outlineLevel="1">
      <c r="A588" s="75" t="s">
        <v>1720</v>
      </c>
      <c r="C588" s="76" t="s">
        <v>1721</v>
      </c>
      <c r="D588" s="76" t="s">
        <v>1722</v>
      </c>
      <c r="E588" s="75">
        <v>0</v>
      </c>
      <c r="F588" s="75">
        <v>227836.44</v>
      </c>
      <c r="G588" s="76">
        <f t="shared" si="83"/>
        <v>227836.44</v>
      </c>
      <c r="H588" s="75">
        <v>-1715.77</v>
      </c>
      <c r="I588" s="75">
        <v>0</v>
      </c>
      <c r="J588" s="75">
        <v>0</v>
      </c>
      <c r="K588" s="75">
        <v>0</v>
      </c>
      <c r="L588" s="75">
        <f t="shared" si="84"/>
        <v>0</v>
      </c>
      <c r="M588" s="75">
        <v>8627607.82</v>
      </c>
      <c r="N588" s="75">
        <v>33138775.57</v>
      </c>
      <c r="O588" s="75">
        <v>7484904.7299999995</v>
      </c>
      <c r="P588" s="75">
        <f t="shared" si="85"/>
        <v>49251288.12</v>
      </c>
      <c r="Q588" s="76">
        <v>0</v>
      </c>
      <c r="R588" s="76">
        <v>-908.96</v>
      </c>
      <c r="S588" s="76">
        <v>0</v>
      </c>
      <c r="T588" s="76">
        <v>0</v>
      </c>
      <c r="U588" s="76">
        <f t="shared" si="86"/>
        <v>-908.96</v>
      </c>
      <c r="V588" s="76">
        <f t="shared" si="87"/>
        <v>49476499.83</v>
      </c>
      <c r="W588" s="75">
        <v>202045797.17</v>
      </c>
      <c r="X588" s="75">
        <f t="shared" si="88"/>
        <v>251522297</v>
      </c>
      <c r="Y588" s="76">
        <v>2539081.95</v>
      </c>
      <c r="Z588" s="75">
        <f t="shared" si="89"/>
        <v>254061378.95</v>
      </c>
    </row>
    <row r="589" spans="1:26" ht="12.75" hidden="1" outlineLevel="1">
      <c r="A589" s="75" t="s">
        <v>1723</v>
      </c>
      <c r="C589" s="76" t="s">
        <v>1724</v>
      </c>
      <c r="D589" s="76" t="s">
        <v>1725</v>
      </c>
      <c r="E589" s="75">
        <v>0</v>
      </c>
      <c r="F589" s="75">
        <v>-12712124.740000002</v>
      </c>
      <c r="G589" s="76">
        <f t="shared" si="83"/>
        <v>-12712124.740000002</v>
      </c>
      <c r="H589" s="75">
        <v>2311.49</v>
      </c>
      <c r="I589" s="75">
        <v>0</v>
      </c>
      <c r="J589" s="75">
        <v>0</v>
      </c>
      <c r="K589" s="75">
        <v>0</v>
      </c>
      <c r="L589" s="75">
        <f t="shared" si="84"/>
        <v>0</v>
      </c>
      <c r="M589" s="75">
        <v>4201390.69</v>
      </c>
      <c r="N589" s="75">
        <v>10577092.12</v>
      </c>
      <c r="O589" s="75">
        <v>2420972.75</v>
      </c>
      <c r="P589" s="75">
        <f t="shared" si="85"/>
        <v>17199455.56</v>
      </c>
      <c r="Q589" s="76">
        <v>-2832347.93</v>
      </c>
      <c r="R589" s="76">
        <v>0</v>
      </c>
      <c r="S589" s="76">
        <v>0</v>
      </c>
      <c r="T589" s="76">
        <v>0</v>
      </c>
      <c r="U589" s="76">
        <f t="shared" si="86"/>
        <v>-2832347.93</v>
      </c>
      <c r="V589" s="76">
        <f t="shared" si="87"/>
        <v>1657294.3799999966</v>
      </c>
      <c r="W589" s="75">
        <v>41498642.71</v>
      </c>
      <c r="X589" s="75">
        <f t="shared" si="88"/>
        <v>43155937.089999996</v>
      </c>
      <c r="Y589" s="76">
        <v>1132294.08</v>
      </c>
      <c r="Z589" s="75">
        <f t="shared" si="89"/>
        <v>44288231.169999994</v>
      </c>
    </row>
    <row r="590" spans="1:27" ht="12.75" collapsed="1">
      <c r="A590" s="119" t="s">
        <v>1726</v>
      </c>
      <c r="B590" s="120"/>
      <c r="C590" s="119" t="s">
        <v>1727</v>
      </c>
      <c r="D590" s="121"/>
      <c r="E590" s="97">
        <v>-987.74</v>
      </c>
      <c r="F590" s="97">
        <v>15760574.5</v>
      </c>
      <c r="G590" s="123">
        <f t="shared" si="83"/>
        <v>15759586.76</v>
      </c>
      <c r="H590" s="123">
        <v>34017745.04</v>
      </c>
      <c r="I590" s="123">
        <v>119848.8</v>
      </c>
      <c r="J590" s="123">
        <v>0</v>
      </c>
      <c r="K590" s="123">
        <v>1137702.46</v>
      </c>
      <c r="L590" s="123">
        <f t="shared" si="84"/>
        <v>1257551.26</v>
      </c>
      <c r="M590" s="123">
        <v>13234904.740000002</v>
      </c>
      <c r="N590" s="123">
        <v>37298913.449999996</v>
      </c>
      <c r="O590" s="123">
        <v>8837647.950000001</v>
      </c>
      <c r="P590" s="123">
        <f t="shared" si="85"/>
        <v>59371466.14</v>
      </c>
      <c r="Q590" s="123">
        <v>-341374.76</v>
      </c>
      <c r="R590" s="123">
        <v>1246507.38</v>
      </c>
      <c r="S590" s="123">
        <v>363121.74</v>
      </c>
      <c r="T590" s="123">
        <v>0</v>
      </c>
      <c r="U590" s="123">
        <f t="shared" si="86"/>
        <v>1268254.3599999999</v>
      </c>
      <c r="V590" s="123">
        <f t="shared" si="87"/>
        <v>111674603.55999999</v>
      </c>
      <c r="W590" s="123">
        <v>308010562.76</v>
      </c>
      <c r="X590" s="123">
        <f t="shared" si="88"/>
        <v>419685166.32</v>
      </c>
      <c r="Y590" s="123">
        <v>5249697.91</v>
      </c>
      <c r="Z590" s="123">
        <f t="shared" si="89"/>
        <v>424934864.23</v>
      </c>
      <c r="AA590" s="119"/>
    </row>
    <row r="591" spans="1:27" ht="12.75">
      <c r="A591" s="119" t="s">
        <v>1864</v>
      </c>
      <c r="B591" s="120"/>
      <c r="C591" s="119" t="s">
        <v>1728</v>
      </c>
      <c r="D591" s="121"/>
      <c r="E591" s="97">
        <v>-0.15</v>
      </c>
      <c r="F591" s="97">
        <v>8862842.62</v>
      </c>
      <c r="G591" s="123">
        <f t="shared" si="83"/>
        <v>8862842.469999999</v>
      </c>
      <c r="H591" s="123">
        <v>47106581.720000006</v>
      </c>
      <c r="I591" s="123">
        <v>0</v>
      </c>
      <c r="J591" s="123">
        <v>0</v>
      </c>
      <c r="K591" s="123">
        <v>10146.71</v>
      </c>
      <c r="L591" s="123">
        <f t="shared" si="84"/>
        <v>10146.71</v>
      </c>
      <c r="M591" s="123">
        <v>0</v>
      </c>
      <c r="N591" s="123">
        <v>0</v>
      </c>
      <c r="O591" s="123">
        <v>0</v>
      </c>
      <c r="P591" s="123">
        <f t="shared" si="85"/>
        <v>0</v>
      </c>
      <c r="Q591" s="123">
        <v>0</v>
      </c>
      <c r="R591" s="123">
        <v>0</v>
      </c>
      <c r="S591" s="123">
        <v>0</v>
      </c>
      <c r="T591" s="123">
        <v>0</v>
      </c>
      <c r="U591" s="123">
        <f t="shared" si="86"/>
        <v>0</v>
      </c>
      <c r="V591" s="123">
        <f t="shared" si="87"/>
        <v>55979570.900000006</v>
      </c>
      <c r="W591" s="123">
        <v>0</v>
      </c>
      <c r="X591" s="123">
        <f t="shared" si="88"/>
        <v>55979570.900000006</v>
      </c>
      <c r="Y591" s="123">
        <v>4581105.1</v>
      </c>
      <c r="Z591" s="123">
        <f t="shared" si="89"/>
        <v>60560676.00000001</v>
      </c>
      <c r="AA591" s="119"/>
    </row>
    <row r="592" spans="1:26" ht="12.75" hidden="1" outlineLevel="1">
      <c r="A592" s="75" t="s">
        <v>1729</v>
      </c>
      <c r="C592" s="76" t="s">
        <v>1730</v>
      </c>
      <c r="D592" s="76" t="s">
        <v>1731</v>
      </c>
      <c r="E592" s="75">
        <v>0</v>
      </c>
      <c r="F592" s="75">
        <v>0</v>
      </c>
      <c r="G592" s="76">
        <f t="shared" si="83"/>
        <v>0</v>
      </c>
      <c r="H592" s="75">
        <v>0</v>
      </c>
      <c r="I592" s="75">
        <v>0</v>
      </c>
      <c r="J592" s="75">
        <v>0</v>
      </c>
      <c r="K592" s="75">
        <v>0</v>
      </c>
      <c r="L592" s="75">
        <f t="shared" si="84"/>
        <v>0</v>
      </c>
      <c r="M592" s="75">
        <v>0</v>
      </c>
      <c r="N592" s="75">
        <v>0</v>
      </c>
      <c r="O592" s="75">
        <v>0</v>
      </c>
      <c r="P592" s="75">
        <f t="shared" si="85"/>
        <v>0</v>
      </c>
      <c r="Q592" s="76">
        <v>0</v>
      </c>
      <c r="R592" s="76">
        <v>0</v>
      </c>
      <c r="S592" s="76">
        <v>4084217.68</v>
      </c>
      <c r="T592" s="76">
        <v>9792489.32</v>
      </c>
      <c r="U592" s="76">
        <f t="shared" si="86"/>
        <v>13876707</v>
      </c>
      <c r="V592" s="76">
        <f t="shared" si="87"/>
        <v>13876707</v>
      </c>
      <c r="W592" s="75">
        <v>0</v>
      </c>
      <c r="X592" s="75">
        <f t="shared" si="88"/>
        <v>13876707</v>
      </c>
      <c r="Y592" s="76">
        <v>0</v>
      </c>
      <c r="Z592" s="75">
        <f t="shared" si="89"/>
        <v>13876707</v>
      </c>
    </row>
    <row r="593" spans="1:26" ht="12.75" hidden="1" outlineLevel="1">
      <c r="A593" s="75" t="s">
        <v>1732</v>
      </c>
      <c r="C593" s="76" t="s">
        <v>1733</v>
      </c>
      <c r="D593" s="76" t="s">
        <v>1734</v>
      </c>
      <c r="E593" s="75">
        <v>0</v>
      </c>
      <c r="F593" s="75">
        <v>0</v>
      </c>
      <c r="G593" s="76">
        <f t="shared" si="83"/>
        <v>0</v>
      </c>
      <c r="H593" s="75">
        <v>0</v>
      </c>
      <c r="I593" s="75">
        <v>0</v>
      </c>
      <c r="J593" s="75">
        <v>0</v>
      </c>
      <c r="K593" s="75">
        <v>0</v>
      </c>
      <c r="L593" s="75">
        <f t="shared" si="84"/>
        <v>0</v>
      </c>
      <c r="M593" s="75">
        <v>0</v>
      </c>
      <c r="N593" s="75">
        <v>0</v>
      </c>
      <c r="O593" s="75">
        <v>0</v>
      </c>
      <c r="P593" s="75">
        <f t="shared" si="85"/>
        <v>0</v>
      </c>
      <c r="Q593" s="76">
        <v>0</v>
      </c>
      <c r="R593" s="76">
        <v>0</v>
      </c>
      <c r="S593" s="76">
        <v>-13876707</v>
      </c>
      <c r="T593" s="76">
        <v>0</v>
      </c>
      <c r="U593" s="76">
        <f t="shared" si="86"/>
        <v>-13876707</v>
      </c>
      <c r="V593" s="76">
        <f t="shared" si="87"/>
        <v>-13876707</v>
      </c>
      <c r="W593" s="75">
        <v>0</v>
      </c>
      <c r="X593" s="75">
        <f t="shared" si="88"/>
        <v>-13876707</v>
      </c>
      <c r="Y593" s="76">
        <v>0</v>
      </c>
      <c r="Z593" s="75">
        <f t="shared" si="89"/>
        <v>-13876707</v>
      </c>
    </row>
    <row r="594" spans="1:26" ht="12.75" hidden="1" outlineLevel="1">
      <c r="A594" s="75" t="s">
        <v>1735</v>
      </c>
      <c r="C594" s="76" t="s">
        <v>1736</v>
      </c>
      <c r="D594" s="76" t="s">
        <v>1737</v>
      </c>
      <c r="E594" s="75">
        <v>0</v>
      </c>
      <c r="F594" s="75">
        <v>3326.19</v>
      </c>
      <c r="G594" s="76">
        <f t="shared" si="83"/>
        <v>3326.19</v>
      </c>
      <c r="H594" s="75">
        <v>0</v>
      </c>
      <c r="I594" s="75">
        <v>0</v>
      </c>
      <c r="J594" s="75">
        <v>0</v>
      </c>
      <c r="K594" s="75">
        <v>0</v>
      </c>
      <c r="L594" s="75">
        <f t="shared" si="84"/>
        <v>0</v>
      </c>
      <c r="M594" s="75">
        <v>0</v>
      </c>
      <c r="N594" s="75">
        <v>0</v>
      </c>
      <c r="O594" s="75">
        <v>0</v>
      </c>
      <c r="P594" s="75">
        <f t="shared" si="85"/>
        <v>0</v>
      </c>
      <c r="Q594" s="76">
        <v>0</v>
      </c>
      <c r="R594" s="76">
        <v>0</v>
      </c>
      <c r="S594" s="76">
        <v>-24904307.5</v>
      </c>
      <c r="T594" s="76">
        <v>0</v>
      </c>
      <c r="U594" s="76">
        <f t="shared" si="86"/>
        <v>-24904307.5</v>
      </c>
      <c r="V594" s="76">
        <f t="shared" si="87"/>
        <v>-24900981.31</v>
      </c>
      <c r="W594" s="75">
        <v>0</v>
      </c>
      <c r="X594" s="75">
        <f t="shared" si="88"/>
        <v>-24900981.31</v>
      </c>
      <c r="Y594" s="76">
        <v>0</v>
      </c>
      <c r="Z594" s="75">
        <f t="shared" si="89"/>
        <v>-24900981.31</v>
      </c>
    </row>
    <row r="595" spans="1:26" ht="12.75" hidden="1" outlineLevel="1">
      <c r="A595" s="75" t="s">
        <v>1738</v>
      </c>
      <c r="C595" s="76" t="s">
        <v>1739</v>
      </c>
      <c r="D595" s="76" t="s">
        <v>1740</v>
      </c>
      <c r="E595" s="75">
        <v>0</v>
      </c>
      <c r="F595" s="75">
        <v>0</v>
      </c>
      <c r="G595" s="76">
        <f t="shared" si="83"/>
        <v>0</v>
      </c>
      <c r="H595" s="75">
        <v>0</v>
      </c>
      <c r="I595" s="75">
        <v>0</v>
      </c>
      <c r="J595" s="75">
        <v>0</v>
      </c>
      <c r="K595" s="75">
        <v>0</v>
      </c>
      <c r="L595" s="75">
        <f t="shared" si="84"/>
        <v>0</v>
      </c>
      <c r="M595" s="75">
        <v>0</v>
      </c>
      <c r="N595" s="75">
        <v>0</v>
      </c>
      <c r="O595" s="75">
        <v>0</v>
      </c>
      <c r="P595" s="75">
        <f t="shared" si="85"/>
        <v>0</v>
      </c>
      <c r="Q595" s="76">
        <v>0</v>
      </c>
      <c r="R595" s="76">
        <v>0</v>
      </c>
      <c r="S595" s="76">
        <v>-3132746.08</v>
      </c>
      <c r="T595" s="76">
        <v>0</v>
      </c>
      <c r="U595" s="76">
        <f t="shared" si="86"/>
        <v>-3132746.08</v>
      </c>
      <c r="V595" s="76">
        <f t="shared" si="87"/>
        <v>-3132746.08</v>
      </c>
      <c r="W595" s="75">
        <v>0</v>
      </c>
      <c r="X595" s="75">
        <f t="shared" si="88"/>
        <v>-3132746.08</v>
      </c>
      <c r="Y595" s="76">
        <v>0</v>
      </c>
      <c r="Z595" s="75">
        <f t="shared" si="89"/>
        <v>-3132746.08</v>
      </c>
    </row>
    <row r="596" spans="1:26" ht="12.75" hidden="1" outlineLevel="1">
      <c r="A596" s="75" t="s">
        <v>1741</v>
      </c>
      <c r="C596" s="76" t="s">
        <v>1742</v>
      </c>
      <c r="D596" s="76" t="s">
        <v>1743</v>
      </c>
      <c r="E596" s="75">
        <v>0</v>
      </c>
      <c r="F596" s="75">
        <v>0</v>
      </c>
      <c r="G596" s="76">
        <f t="shared" si="83"/>
        <v>0</v>
      </c>
      <c r="H596" s="75">
        <v>0</v>
      </c>
      <c r="I596" s="75">
        <v>0</v>
      </c>
      <c r="J596" s="75">
        <v>0</v>
      </c>
      <c r="K596" s="75">
        <v>0</v>
      </c>
      <c r="L596" s="75">
        <f t="shared" si="84"/>
        <v>0</v>
      </c>
      <c r="M596" s="75">
        <v>0</v>
      </c>
      <c r="N596" s="75">
        <v>0</v>
      </c>
      <c r="O596" s="75">
        <v>0</v>
      </c>
      <c r="P596" s="75">
        <f t="shared" si="85"/>
        <v>0</v>
      </c>
      <c r="Q596" s="76">
        <v>0</v>
      </c>
      <c r="R596" s="76">
        <v>0</v>
      </c>
      <c r="S596" s="76">
        <v>387561.6</v>
      </c>
      <c r="T596" s="76">
        <v>0</v>
      </c>
      <c r="U596" s="76">
        <f t="shared" si="86"/>
        <v>387561.6</v>
      </c>
      <c r="V596" s="76">
        <f t="shared" si="87"/>
        <v>387561.6</v>
      </c>
      <c r="W596" s="75">
        <v>0</v>
      </c>
      <c r="X596" s="75">
        <f t="shared" si="88"/>
        <v>387561.6</v>
      </c>
      <c r="Y596" s="76">
        <v>0</v>
      </c>
      <c r="Z596" s="75">
        <f t="shared" si="89"/>
        <v>387561.6</v>
      </c>
    </row>
    <row r="597" spans="1:26" ht="12.75" hidden="1" outlineLevel="1">
      <c r="A597" s="75" t="s">
        <v>1744</v>
      </c>
      <c r="C597" s="76" t="s">
        <v>1745</v>
      </c>
      <c r="D597" s="76" t="s">
        <v>1746</v>
      </c>
      <c r="E597" s="75">
        <v>0</v>
      </c>
      <c r="F597" s="75">
        <v>0</v>
      </c>
      <c r="G597" s="76">
        <f t="shared" si="83"/>
        <v>0</v>
      </c>
      <c r="H597" s="75">
        <v>0</v>
      </c>
      <c r="I597" s="75">
        <v>0</v>
      </c>
      <c r="J597" s="75">
        <v>0</v>
      </c>
      <c r="K597" s="75">
        <v>0</v>
      </c>
      <c r="L597" s="75">
        <f t="shared" si="84"/>
        <v>0</v>
      </c>
      <c r="M597" s="75">
        <v>0</v>
      </c>
      <c r="N597" s="75">
        <v>0</v>
      </c>
      <c r="O597" s="75">
        <v>0</v>
      </c>
      <c r="P597" s="75">
        <f t="shared" si="85"/>
        <v>0</v>
      </c>
      <c r="Q597" s="76">
        <v>0</v>
      </c>
      <c r="R597" s="76">
        <v>0</v>
      </c>
      <c r="S597" s="76">
        <v>-227483.53</v>
      </c>
      <c r="T597" s="76">
        <v>0</v>
      </c>
      <c r="U597" s="76">
        <f t="shared" si="86"/>
        <v>-227483.53</v>
      </c>
      <c r="V597" s="76">
        <f t="shared" si="87"/>
        <v>-227483.53</v>
      </c>
      <c r="W597" s="75">
        <v>0</v>
      </c>
      <c r="X597" s="75">
        <f t="shared" si="88"/>
        <v>-227483.53</v>
      </c>
      <c r="Y597" s="76">
        <v>0</v>
      </c>
      <c r="Z597" s="75">
        <f t="shared" si="89"/>
        <v>-227483.53</v>
      </c>
    </row>
    <row r="598" spans="1:26" ht="12.75" hidden="1" outlineLevel="1">
      <c r="A598" s="75" t="s">
        <v>1747</v>
      </c>
      <c r="C598" s="76" t="s">
        <v>1748</v>
      </c>
      <c r="D598" s="76" t="s">
        <v>1749</v>
      </c>
      <c r="E598" s="75">
        <v>0</v>
      </c>
      <c r="F598" s="75">
        <v>0</v>
      </c>
      <c r="G598" s="76">
        <f t="shared" si="83"/>
        <v>0</v>
      </c>
      <c r="H598" s="75">
        <v>0</v>
      </c>
      <c r="I598" s="75">
        <v>0</v>
      </c>
      <c r="J598" s="75">
        <v>0</v>
      </c>
      <c r="K598" s="75">
        <v>0</v>
      </c>
      <c r="L598" s="75">
        <f t="shared" si="84"/>
        <v>0</v>
      </c>
      <c r="M598" s="75">
        <v>0</v>
      </c>
      <c r="N598" s="75">
        <v>0</v>
      </c>
      <c r="O598" s="75">
        <v>0</v>
      </c>
      <c r="P598" s="75">
        <f t="shared" si="85"/>
        <v>0</v>
      </c>
      <c r="Q598" s="76">
        <v>0</v>
      </c>
      <c r="R598" s="76">
        <v>0</v>
      </c>
      <c r="S598" s="76">
        <v>-689751.6</v>
      </c>
      <c r="T598" s="76">
        <v>0</v>
      </c>
      <c r="U598" s="76">
        <f t="shared" si="86"/>
        <v>-689751.6</v>
      </c>
      <c r="V598" s="76">
        <f t="shared" si="87"/>
        <v>-689751.6</v>
      </c>
      <c r="W598" s="75">
        <v>0</v>
      </c>
      <c r="X598" s="75">
        <f t="shared" si="88"/>
        <v>-689751.6</v>
      </c>
      <c r="Y598" s="76">
        <v>0</v>
      </c>
      <c r="Z598" s="75">
        <f t="shared" si="89"/>
        <v>-689751.6</v>
      </c>
    </row>
    <row r="599" spans="1:27" ht="12.75" collapsed="1">
      <c r="A599" s="119" t="s">
        <v>1750</v>
      </c>
      <c r="B599" s="120"/>
      <c r="C599" s="119" t="s">
        <v>1751</v>
      </c>
      <c r="D599" s="121"/>
      <c r="E599" s="97">
        <v>0</v>
      </c>
      <c r="F599" s="97">
        <v>3326.19</v>
      </c>
      <c r="G599" s="123">
        <f t="shared" si="83"/>
        <v>3326.19</v>
      </c>
      <c r="H599" s="123">
        <v>0</v>
      </c>
      <c r="I599" s="123">
        <v>0</v>
      </c>
      <c r="J599" s="123">
        <v>0</v>
      </c>
      <c r="K599" s="123">
        <v>0</v>
      </c>
      <c r="L599" s="123">
        <f t="shared" si="84"/>
        <v>0</v>
      </c>
      <c r="M599" s="123">
        <v>0</v>
      </c>
      <c r="N599" s="123">
        <v>0</v>
      </c>
      <c r="O599" s="123">
        <v>0</v>
      </c>
      <c r="P599" s="123">
        <f t="shared" si="85"/>
        <v>0</v>
      </c>
      <c r="Q599" s="123">
        <v>0</v>
      </c>
      <c r="R599" s="123">
        <v>0</v>
      </c>
      <c r="S599" s="123">
        <v>-38359216.43</v>
      </c>
      <c r="T599" s="123">
        <v>9792489.32</v>
      </c>
      <c r="U599" s="123">
        <f t="shared" si="86"/>
        <v>-28566727.11</v>
      </c>
      <c r="V599" s="123">
        <f t="shared" si="87"/>
        <v>-28563400.919999998</v>
      </c>
      <c r="W599" s="123">
        <v>0</v>
      </c>
      <c r="X599" s="123">
        <f t="shared" si="88"/>
        <v>-28563400.919999998</v>
      </c>
      <c r="Y599" s="123">
        <v>0</v>
      </c>
      <c r="Z599" s="123">
        <f t="shared" si="89"/>
        <v>-28563400.919999998</v>
      </c>
      <c r="AA599" s="119"/>
    </row>
    <row r="600" spans="1:26" ht="12.75" hidden="1" outlineLevel="1">
      <c r="A600" s="75" t="s">
        <v>1752</v>
      </c>
      <c r="C600" s="76" t="s">
        <v>1753</v>
      </c>
      <c r="D600" s="76" t="s">
        <v>1754</v>
      </c>
      <c r="E600" s="75">
        <v>0</v>
      </c>
      <c r="F600" s="75">
        <v>0</v>
      </c>
      <c r="G600" s="76">
        <f t="shared" si="83"/>
        <v>0</v>
      </c>
      <c r="H600" s="75">
        <v>0</v>
      </c>
      <c r="I600" s="75">
        <v>0</v>
      </c>
      <c r="J600" s="75">
        <v>0</v>
      </c>
      <c r="K600" s="75">
        <v>0</v>
      </c>
      <c r="L600" s="75">
        <f t="shared" si="84"/>
        <v>0</v>
      </c>
      <c r="M600" s="75">
        <v>0</v>
      </c>
      <c r="N600" s="75">
        <v>0</v>
      </c>
      <c r="O600" s="75">
        <v>0</v>
      </c>
      <c r="P600" s="75">
        <f t="shared" si="85"/>
        <v>0</v>
      </c>
      <c r="Q600" s="76">
        <v>0</v>
      </c>
      <c r="R600" s="76">
        <v>0</v>
      </c>
      <c r="S600" s="76">
        <v>0</v>
      </c>
      <c r="T600" s="76">
        <v>0</v>
      </c>
      <c r="U600" s="76">
        <f t="shared" si="86"/>
        <v>0</v>
      </c>
      <c r="V600" s="76">
        <f t="shared" si="87"/>
        <v>0</v>
      </c>
      <c r="W600" s="75">
        <v>64399297.28</v>
      </c>
      <c r="X600" s="75">
        <f t="shared" si="88"/>
        <v>64399297.28</v>
      </c>
      <c r="Y600" s="76">
        <v>0</v>
      </c>
      <c r="Z600" s="75">
        <f t="shared" si="89"/>
        <v>64399297.28</v>
      </c>
    </row>
    <row r="601" spans="1:26" ht="12.75" hidden="1" outlineLevel="1">
      <c r="A601" s="75" t="s">
        <v>1755</v>
      </c>
      <c r="C601" s="76" t="s">
        <v>1756</v>
      </c>
      <c r="D601" s="76" t="s">
        <v>1757</v>
      </c>
      <c r="E601" s="75">
        <v>0</v>
      </c>
      <c r="F601" s="75">
        <v>0</v>
      </c>
      <c r="G601" s="76">
        <f t="shared" si="83"/>
        <v>0</v>
      </c>
      <c r="H601" s="75">
        <v>0</v>
      </c>
      <c r="I601" s="75">
        <v>0</v>
      </c>
      <c r="J601" s="75">
        <v>0</v>
      </c>
      <c r="K601" s="75">
        <v>0</v>
      </c>
      <c r="L601" s="75">
        <f t="shared" si="84"/>
        <v>0</v>
      </c>
      <c r="M601" s="75">
        <v>0</v>
      </c>
      <c r="N601" s="75">
        <v>0</v>
      </c>
      <c r="O601" s="75">
        <v>0</v>
      </c>
      <c r="P601" s="75">
        <f t="shared" si="85"/>
        <v>0</v>
      </c>
      <c r="Q601" s="76">
        <v>0</v>
      </c>
      <c r="R601" s="76">
        <v>0</v>
      </c>
      <c r="S601" s="76">
        <v>0</v>
      </c>
      <c r="T601" s="76">
        <v>0</v>
      </c>
      <c r="U601" s="76">
        <f t="shared" si="86"/>
        <v>0</v>
      </c>
      <c r="V601" s="76">
        <f t="shared" si="87"/>
        <v>0</v>
      </c>
      <c r="W601" s="75">
        <v>-111093941.39</v>
      </c>
      <c r="X601" s="75">
        <f t="shared" si="88"/>
        <v>-111093941.39</v>
      </c>
      <c r="Y601" s="76">
        <v>0</v>
      </c>
      <c r="Z601" s="75">
        <f t="shared" si="89"/>
        <v>-111093941.39</v>
      </c>
    </row>
    <row r="602" spans="1:27" ht="12.75" collapsed="1">
      <c r="A602" s="119" t="s">
        <v>1758</v>
      </c>
      <c r="B602" s="120"/>
      <c r="C602" s="119" t="s">
        <v>1759</v>
      </c>
      <c r="D602" s="121"/>
      <c r="E602" s="97">
        <v>0</v>
      </c>
      <c r="F602" s="97">
        <v>0</v>
      </c>
      <c r="G602" s="123">
        <f t="shared" si="83"/>
        <v>0</v>
      </c>
      <c r="H602" s="123">
        <v>0</v>
      </c>
      <c r="I602" s="123">
        <v>0</v>
      </c>
      <c r="J602" s="123">
        <v>0</v>
      </c>
      <c r="K602" s="123">
        <v>0</v>
      </c>
      <c r="L602" s="123">
        <f t="shared" si="84"/>
        <v>0</v>
      </c>
      <c r="M602" s="123">
        <v>0</v>
      </c>
      <c r="N602" s="123">
        <v>0</v>
      </c>
      <c r="O602" s="123">
        <v>0</v>
      </c>
      <c r="P602" s="123">
        <f t="shared" si="85"/>
        <v>0</v>
      </c>
      <c r="Q602" s="123">
        <v>0</v>
      </c>
      <c r="R602" s="123">
        <v>0</v>
      </c>
      <c r="S602" s="123">
        <v>0</v>
      </c>
      <c r="T602" s="123">
        <v>0</v>
      </c>
      <c r="U602" s="123">
        <f t="shared" si="86"/>
        <v>0</v>
      </c>
      <c r="V602" s="123">
        <f t="shared" si="87"/>
        <v>0</v>
      </c>
      <c r="W602" s="123">
        <v>-46694644.11</v>
      </c>
      <c r="X602" s="123">
        <f t="shared" si="88"/>
        <v>-46694644.11</v>
      </c>
      <c r="Y602" s="123">
        <v>0</v>
      </c>
      <c r="Z602" s="123">
        <f t="shared" si="89"/>
        <v>-46694644.11</v>
      </c>
      <c r="AA602" s="119"/>
    </row>
    <row r="603" spans="1:26" ht="12.75" hidden="1" outlineLevel="1">
      <c r="A603" s="75" t="s">
        <v>1760</v>
      </c>
      <c r="C603" s="76" t="s">
        <v>1761</v>
      </c>
      <c r="D603" s="76" t="s">
        <v>1762</v>
      </c>
      <c r="E603" s="75">
        <v>0</v>
      </c>
      <c r="F603" s="75">
        <v>0</v>
      </c>
      <c r="G603" s="76">
        <f t="shared" si="83"/>
        <v>0</v>
      </c>
      <c r="H603" s="75">
        <v>0</v>
      </c>
      <c r="I603" s="75">
        <v>0</v>
      </c>
      <c r="J603" s="75">
        <v>0</v>
      </c>
      <c r="K603" s="75">
        <v>0</v>
      </c>
      <c r="L603" s="75">
        <f t="shared" si="84"/>
        <v>0</v>
      </c>
      <c r="M603" s="75">
        <v>0</v>
      </c>
      <c r="N603" s="75">
        <v>0</v>
      </c>
      <c r="O603" s="75">
        <v>-1319245.87</v>
      </c>
      <c r="P603" s="75">
        <f t="shared" si="85"/>
        <v>-1319245.87</v>
      </c>
      <c r="Q603" s="76">
        <v>0</v>
      </c>
      <c r="R603" s="76">
        <v>0</v>
      </c>
      <c r="S603" s="76">
        <v>0</v>
      </c>
      <c r="T603" s="76">
        <v>0</v>
      </c>
      <c r="U603" s="76">
        <f t="shared" si="86"/>
        <v>0</v>
      </c>
      <c r="V603" s="76">
        <f t="shared" si="87"/>
        <v>-1319245.87</v>
      </c>
      <c r="W603" s="75">
        <v>0</v>
      </c>
      <c r="X603" s="75">
        <f t="shared" si="88"/>
        <v>-1319245.87</v>
      </c>
      <c r="Y603" s="76">
        <v>-16862.52</v>
      </c>
      <c r="Z603" s="75">
        <f t="shared" si="89"/>
        <v>-1336108.3900000001</v>
      </c>
    </row>
    <row r="604" spans="1:27" ht="12.75" collapsed="1">
      <c r="A604" s="119" t="s">
        <v>1763</v>
      </c>
      <c r="B604" s="120"/>
      <c r="C604" s="119" t="s">
        <v>1764</v>
      </c>
      <c r="D604" s="121"/>
      <c r="E604" s="97">
        <v>0</v>
      </c>
      <c r="F604" s="97">
        <v>0</v>
      </c>
      <c r="G604" s="123">
        <f t="shared" si="83"/>
        <v>0</v>
      </c>
      <c r="H604" s="123">
        <v>0</v>
      </c>
      <c r="I604" s="123">
        <v>0</v>
      </c>
      <c r="J604" s="123">
        <v>0</v>
      </c>
      <c r="K604" s="123">
        <v>0</v>
      </c>
      <c r="L604" s="123">
        <f t="shared" si="84"/>
        <v>0</v>
      </c>
      <c r="M604" s="123">
        <v>0</v>
      </c>
      <c r="N604" s="123">
        <v>0</v>
      </c>
      <c r="O604" s="123">
        <v>-1319245.87</v>
      </c>
      <c r="P604" s="123">
        <f t="shared" si="85"/>
        <v>-1319245.87</v>
      </c>
      <c r="Q604" s="123">
        <v>0</v>
      </c>
      <c r="R604" s="123">
        <v>0</v>
      </c>
      <c r="S604" s="123">
        <v>0</v>
      </c>
      <c r="T604" s="123">
        <v>0</v>
      </c>
      <c r="U604" s="123">
        <f t="shared" si="86"/>
        <v>0</v>
      </c>
      <c r="V604" s="123">
        <f t="shared" si="87"/>
        <v>-1319245.87</v>
      </c>
      <c r="W604" s="123">
        <v>0</v>
      </c>
      <c r="X604" s="123">
        <f t="shared" si="88"/>
        <v>-1319245.87</v>
      </c>
      <c r="Y604" s="123">
        <v>-16862.52</v>
      </c>
      <c r="Z604" s="123">
        <f t="shared" si="89"/>
        <v>-1336108.3900000001</v>
      </c>
      <c r="AA604" s="119"/>
    </row>
    <row r="605" spans="2:26" ht="12.75">
      <c r="B605" s="120"/>
      <c r="C605" s="119"/>
      <c r="D605" s="121"/>
      <c r="E605" s="97"/>
      <c r="F605" s="97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</row>
    <row r="606" spans="1:27" s="132" customFormat="1" ht="15.75">
      <c r="A606" s="124"/>
      <c r="B606" s="125"/>
      <c r="C606" s="126" t="s">
        <v>1765</v>
      </c>
      <c r="D606" s="127"/>
      <c r="E606" s="47"/>
      <c r="F606" s="47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  <c r="Y606" s="128"/>
      <c r="Z606" s="128"/>
      <c r="AA606" s="124"/>
    </row>
    <row r="607" spans="1:27" s="132" customFormat="1" ht="15.75">
      <c r="A607" s="124"/>
      <c r="B607" s="125"/>
      <c r="C607" s="126" t="s">
        <v>1766</v>
      </c>
      <c r="D607" s="127"/>
      <c r="E607" s="47">
        <f aca="true" t="shared" si="90" ref="E607:Z607">E604+E599+E591+E590+E571+E602</f>
        <v>-987.89</v>
      </c>
      <c r="F607" s="47">
        <f t="shared" si="90"/>
        <v>38830158.07</v>
      </c>
      <c r="G607" s="128">
        <f t="shared" si="90"/>
        <v>38829170.18</v>
      </c>
      <c r="H607" s="128">
        <f t="shared" si="90"/>
        <v>81124326.76</v>
      </c>
      <c r="I607" s="128">
        <f t="shared" si="90"/>
        <v>119848.8</v>
      </c>
      <c r="J607" s="128">
        <f t="shared" si="90"/>
        <v>0</v>
      </c>
      <c r="K607" s="128">
        <f t="shared" si="90"/>
        <v>1147849.17</v>
      </c>
      <c r="L607" s="128">
        <f t="shared" si="90"/>
        <v>1267697.97</v>
      </c>
      <c r="M607" s="128">
        <f t="shared" si="90"/>
        <v>13234904.740000002</v>
      </c>
      <c r="N607" s="128">
        <f t="shared" si="90"/>
        <v>37298913.449999996</v>
      </c>
      <c r="O607" s="128">
        <f t="shared" si="90"/>
        <v>7518402.080000001</v>
      </c>
      <c r="P607" s="128">
        <f t="shared" si="90"/>
        <v>58052220.27</v>
      </c>
      <c r="Q607" s="128">
        <f t="shared" si="90"/>
        <v>-341374.76</v>
      </c>
      <c r="R607" s="128">
        <f t="shared" si="90"/>
        <v>1246507.38</v>
      </c>
      <c r="S607" s="128">
        <f t="shared" si="90"/>
        <v>-37996094.69</v>
      </c>
      <c r="T607" s="128">
        <f t="shared" si="90"/>
        <v>9792489.32</v>
      </c>
      <c r="U607" s="128">
        <f t="shared" si="90"/>
        <v>-27298472.75</v>
      </c>
      <c r="V607" s="128">
        <f t="shared" si="90"/>
        <v>151974942.42999998</v>
      </c>
      <c r="W607" s="128">
        <f t="shared" si="90"/>
        <v>261315918.64999998</v>
      </c>
      <c r="X607" s="128">
        <f t="shared" si="90"/>
        <v>413290861.08</v>
      </c>
      <c r="Y607" s="128">
        <f t="shared" si="90"/>
        <v>9813940.49</v>
      </c>
      <c r="Z607" s="128">
        <f t="shared" si="90"/>
        <v>423104801.57</v>
      </c>
      <c r="AA607" s="124"/>
    </row>
    <row r="608" spans="2:26" ht="12.75">
      <c r="B608" s="120"/>
      <c r="C608" s="119"/>
      <c r="D608" s="121"/>
      <c r="E608" s="97"/>
      <c r="F608" s="97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</row>
    <row r="609" spans="1:27" ht="12.75">
      <c r="A609" s="119"/>
      <c r="B609" s="120"/>
      <c r="C609" s="119" t="s">
        <v>1135</v>
      </c>
      <c r="D609" s="121"/>
      <c r="E609" s="97">
        <v>0</v>
      </c>
      <c r="F609" s="97">
        <v>0</v>
      </c>
      <c r="G609" s="123">
        <f>E609+F609</f>
        <v>0</v>
      </c>
      <c r="H609" s="123">
        <v>0</v>
      </c>
      <c r="I609" s="123">
        <v>0</v>
      </c>
      <c r="J609" s="123">
        <v>0</v>
      </c>
      <c r="K609" s="123">
        <v>0</v>
      </c>
      <c r="L609" s="123">
        <f>J609+I609+K609</f>
        <v>0</v>
      </c>
      <c r="M609" s="123">
        <v>0</v>
      </c>
      <c r="N609" s="123">
        <v>0</v>
      </c>
      <c r="O609" s="123">
        <v>0</v>
      </c>
      <c r="P609" s="123">
        <f>M609+N609+O609</f>
        <v>0</v>
      </c>
      <c r="Q609" s="123">
        <v>0</v>
      </c>
      <c r="R609" s="123">
        <v>8502576.42</v>
      </c>
      <c r="S609" s="123">
        <v>0</v>
      </c>
      <c r="T609" s="123">
        <v>0</v>
      </c>
      <c r="U609" s="123">
        <f>Q609+R609+S609+T609</f>
        <v>8502576.42</v>
      </c>
      <c r="V609" s="123">
        <f>G609+H609+L609+P609+U609</f>
        <v>8502576.42</v>
      </c>
      <c r="W609" s="123">
        <v>0</v>
      </c>
      <c r="X609" s="123">
        <f>V609+W609</f>
        <v>8502576.42</v>
      </c>
      <c r="Y609" s="123">
        <v>0</v>
      </c>
      <c r="Z609" s="123">
        <f>X609+Y609</f>
        <v>8502576.42</v>
      </c>
      <c r="AA609" s="119"/>
    </row>
    <row r="610" spans="1:27" ht="12.75">
      <c r="A610" s="119"/>
      <c r="B610" s="120"/>
      <c r="C610" s="119" t="s">
        <v>1136</v>
      </c>
      <c r="D610" s="121"/>
      <c r="E610" s="97">
        <v>0</v>
      </c>
      <c r="F610" s="97">
        <v>0</v>
      </c>
      <c r="G610" s="123">
        <f>E610+F610</f>
        <v>0</v>
      </c>
      <c r="H610" s="123">
        <v>0</v>
      </c>
      <c r="I610" s="123">
        <v>0</v>
      </c>
      <c r="J610" s="123">
        <v>0</v>
      </c>
      <c r="K610" s="123">
        <v>0</v>
      </c>
      <c r="L610" s="123">
        <f>J610+I610+K610</f>
        <v>0</v>
      </c>
      <c r="M610" s="123">
        <v>0</v>
      </c>
      <c r="N610" s="123">
        <v>0</v>
      </c>
      <c r="O610" s="123">
        <v>0</v>
      </c>
      <c r="P610" s="123">
        <f>M610+N610+O610</f>
        <v>0</v>
      </c>
      <c r="Q610" s="123">
        <v>0</v>
      </c>
      <c r="R610" s="123">
        <v>15458837.19</v>
      </c>
      <c r="S610" s="123">
        <v>0</v>
      </c>
      <c r="T610" s="123">
        <v>649620</v>
      </c>
      <c r="U610" s="123">
        <f>Q610+R610+S610+T610</f>
        <v>16108457.19</v>
      </c>
      <c r="V610" s="123">
        <f>G610+H610+L610+P610+U610</f>
        <v>16108457.19</v>
      </c>
      <c r="W610" s="123">
        <v>0</v>
      </c>
      <c r="X610" s="123">
        <f>V610+W610</f>
        <v>16108457.19</v>
      </c>
      <c r="Y610" s="123">
        <v>0</v>
      </c>
      <c r="Z610" s="123">
        <f>X610+Y610</f>
        <v>16108457.19</v>
      </c>
      <c r="AA610" s="119"/>
    </row>
    <row r="611" spans="1:27" ht="12.75">
      <c r="A611" s="133"/>
      <c r="B611" s="120"/>
      <c r="C611" s="119" t="s">
        <v>1137</v>
      </c>
      <c r="D611" s="121"/>
      <c r="E611" s="97">
        <v>0</v>
      </c>
      <c r="F611" s="97">
        <v>0</v>
      </c>
      <c r="G611" s="123">
        <f>E611+F611</f>
        <v>0</v>
      </c>
      <c r="H611" s="123">
        <v>0</v>
      </c>
      <c r="I611" s="123">
        <v>0</v>
      </c>
      <c r="J611" s="123">
        <v>0</v>
      </c>
      <c r="K611" s="123">
        <v>0</v>
      </c>
      <c r="L611" s="123">
        <f>J611+I611+K611</f>
        <v>0</v>
      </c>
      <c r="M611" s="123">
        <v>0</v>
      </c>
      <c r="N611" s="123">
        <v>0</v>
      </c>
      <c r="O611" s="123">
        <v>0</v>
      </c>
      <c r="P611" s="123">
        <f>M611+N611+O611</f>
        <v>0</v>
      </c>
      <c r="Q611" s="123">
        <v>0</v>
      </c>
      <c r="R611" s="123">
        <v>176785.31</v>
      </c>
      <c r="S611" s="123">
        <v>0</v>
      </c>
      <c r="T611" s="123">
        <v>0</v>
      </c>
      <c r="U611" s="123">
        <f>Q611+R611+S611+T611</f>
        <v>176785.31</v>
      </c>
      <c r="V611" s="123">
        <f>G611+H611+L611+P611+U611</f>
        <v>176785.31</v>
      </c>
      <c r="W611" s="123">
        <v>0</v>
      </c>
      <c r="X611" s="123">
        <f>V611+W611</f>
        <v>176785.31</v>
      </c>
      <c r="Y611" s="123">
        <v>0</v>
      </c>
      <c r="Z611" s="123">
        <f>X611+Y611</f>
        <v>176785.31</v>
      </c>
      <c r="AA611" s="133"/>
    </row>
    <row r="612" spans="1:27" ht="12.75">
      <c r="A612" s="133" t="s">
        <v>1864</v>
      </c>
      <c r="B612" s="120"/>
      <c r="C612" s="119" t="s">
        <v>1138</v>
      </c>
      <c r="D612" s="121"/>
      <c r="E612" s="97">
        <v>0</v>
      </c>
      <c r="F612" s="97">
        <v>0</v>
      </c>
      <c r="G612" s="123">
        <f>E612+F612</f>
        <v>0</v>
      </c>
      <c r="H612" s="123">
        <v>0</v>
      </c>
      <c r="I612" s="123">
        <v>0</v>
      </c>
      <c r="J612" s="123">
        <v>0</v>
      </c>
      <c r="K612" s="123">
        <v>0</v>
      </c>
      <c r="L612" s="123">
        <f>J612+I612+K612</f>
        <v>0</v>
      </c>
      <c r="M612" s="123">
        <v>123295.32</v>
      </c>
      <c r="N612" s="123">
        <v>26607522.02</v>
      </c>
      <c r="O612" s="123">
        <v>8379554.62</v>
      </c>
      <c r="P612" s="123">
        <f>M612+N612+O612</f>
        <v>35110371.96</v>
      </c>
      <c r="Q612" s="123">
        <v>0</v>
      </c>
      <c r="R612" s="123">
        <v>0</v>
      </c>
      <c r="S612" s="123">
        <v>0</v>
      </c>
      <c r="T612" s="123">
        <v>0</v>
      </c>
      <c r="U612" s="123">
        <f>Q612+R612+S612+T612</f>
        <v>0</v>
      </c>
      <c r="V612" s="123">
        <f>G612+H612+L612+P612+U612</f>
        <v>35110371.96</v>
      </c>
      <c r="W612" s="123">
        <v>0</v>
      </c>
      <c r="X612" s="123">
        <f>V612+W612</f>
        <v>35110371.96</v>
      </c>
      <c r="Y612" s="123">
        <v>0</v>
      </c>
      <c r="Z612" s="123">
        <f>X612+Y612</f>
        <v>35110371.96</v>
      </c>
      <c r="AA612" s="133"/>
    </row>
    <row r="613" spans="1:27" ht="12.75">
      <c r="A613" s="95"/>
      <c r="B613" s="125"/>
      <c r="C613" s="126"/>
      <c r="D613" s="127"/>
      <c r="E613" s="47"/>
      <c r="F613" s="47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  <c r="Y613" s="128"/>
      <c r="Z613" s="128"/>
      <c r="AA613" s="95"/>
    </row>
    <row r="614" spans="1:27" ht="12.75">
      <c r="A614" s="95"/>
      <c r="B614" s="125"/>
      <c r="C614" s="126" t="s">
        <v>1139</v>
      </c>
      <c r="D614" s="127"/>
      <c r="E614" s="47">
        <f aca="true" t="shared" si="91" ref="E614:Z614">E607+E609+E610+E611+E612</f>
        <v>-987.89</v>
      </c>
      <c r="F614" s="47">
        <f t="shared" si="91"/>
        <v>38830158.07</v>
      </c>
      <c r="G614" s="128">
        <f t="shared" si="91"/>
        <v>38829170.18</v>
      </c>
      <c r="H614" s="128">
        <f t="shared" si="91"/>
        <v>81124326.76</v>
      </c>
      <c r="I614" s="128">
        <f t="shared" si="91"/>
        <v>119848.8</v>
      </c>
      <c r="J614" s="128">
        <f t="shared" si="91"/>
        <v>0</v>
      </c>
      <c r="K614" s="128">
        <f t="shared" si="91"/>
        <v>1147849.17</v>
      </c>
      <c r="L614" s="128">
        <f t="shared" si="91"/>
        <v>1267697.97</v>
      </c>
      <c r="M614" s="128">
        <f t="shared" si="91"/>
        <v>13358200.060000002</v>
      </c>
      <c r="N614" s="128">
        <f t="shared" si="91"/>
        <v>63906435.47</v>
      </c>
      <c r="O614" s="128">
        <f t="shared" si="91"/>
        <v>15897956.700000001</v>
      </c>
      <c r="P614" s="128">
        <f t="shared" si="91"/>
        <v>93162592.23</v>
      </c>
      <c r="Q614" s="128">
        <f t="shared" si="91"/>
        <v>-341374.76</v>
      </c>
      <c r="R614" s="128">
        <f t="shared" si="91"/>
        <v>25384706.3</v>
      </c>
      <c r="S614" s="128">
        <f t="shared" si="91"/>
        <v>-37996094.69</v>
      </c>
      <c r="T614" s="128">
        <f t="shared" si="91"/>
        <v>10442109.32</v>
      </c>
      <c r="U614" s="128">
        <f t="shared" si="91"/>
        <v>-2510653.8299999987</v>
      </c>
      <c r="V614" s="128">
        <f t="shared" si="91"/>
        <v>211873133.30999997</v>
      </c>
      <c r="W614" s="128">
        <f t="shared" si="91"/>
        <v>261315918.64999998</v>
      </c>
      <c r="X614" s="128">
        <f t="shared" si="91"/>
        <v>473189051.96</v>
      </c>
      <c r="Y614" s="128">
        <f t="shared" si="91"/>
        <v>9813940.49</v>
      </c>
      <c r="Z614" s="128">
        <f t="shared" si="91"/>
        <v>483002992.45</v>
      </c>
      <c r="AA614" s="95"/>
    </row>
    <row r="615" spans="1:27" ht="12.75">
      <c r="A615" s="95"/>
      <c r="B615" s="125"/>
      <c r="C615" s="126"/>
      <c r="D615" s="127"/>
      <c r="E615" s="47"/>
      <c r="F615" s="47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8"/>
      <c r="Z615" s="128"/>
      <c r="AA615" s="95"/>
    </row>
    <row r="616" spans="1:26" ht="12.75" hidden="1" outlineLevel="1">
      <c r="A616" s="75" t="s">
        <v>1140</v>
      </c>
      <c r="C616" s="76" t="s">
        <v>1141</v>
      </c>
      <c r="D616" s="76" t="s">
        <v>1142</v>
      </c>
      <c r="E616" s="75">
        <v>0</v>
      </c>
      <c r="F616" s="75">
        <v>374</v>
      </c>
      <c r="G616" s="76">
        <f aca="true" t="shared" si="92" ref="G616:G645">E616+F616</f>
        <v>374</v>
      </c>
      <c r="H616" s="75">
        <v>46717.96</v>
      </c>
      <c r="I616" s="75">
        <v>0</v>
      </c>
      <c r="J616" s="75">
        <v>0</v>
      </c>
      <c r="K616" s="75">
        <v>0</v>
      </c>
      <c r="L616" s="75">
        <f aca="true" t="shared" si="93" ref="L616:L645">J616+I616+K616</f>
        <v>0</v>
      </c>
      <c r="M616" s="75">
        <v>0</v>
      </c>
      <c r="N616" s="75">
        <v>5000</v>
      </c>
      <c r="O616" s="75">
        <v>0</v>
      </c>
      <c r="P616" s="75">
        <f aca="true" t="shared" si="94" ref="P616:P645">M616+N616+O616</f>
        <v>5000</v>
      </c>
      <c r="Q616" s="76">
        <v>0</v>
      </c>
      <c r="R616" s="76">
        <v>0</v>
      </c>
      <c r="S616" s="76">
        <v>0</v>
      </c>
      <c r="T616" s="76">
        <v>0</v>
      </c>
      <c r="U616" s="76">
        <f aca="true" t="shared" si="95" ref="U616:U645">Q616+R616+S616+T616</f>
        <v>0</v>
      </c>
      <c r="V616" s="76">
        <f aca="true" t="shared" si="96" ref="V616:V645">G616+H616+L616+P616+U616</f>
        <v>52091.96</v>
      </c>
      <c r="W616" s="75">
        <v>0</v>
      </c>
      <c r="X616" s="75">
        <f aca="true" t="shared" si="97" ref="X616:X645">V616+W616</f>
        <v>52091.96</v>
      </c>
      <c r="Y616" s="76">
        <v>0</v>
      </c>
      <c r="Z616" s="75">
        <f aca="true" t="shared" si="98" ref="Z616:Z645">X616+Y616</f>
        <v>52091.96</v>
      </c>
    </row>
    <row r="617" spans="1:26" ht="12.75" hidden="1" outlineLevel="1">
      <c r="A617" s="75" t="s">
        <v>1143</v>
      </c>
      <c r="C617" s="76" t="s">
        <v>1144</v>
      </c>
      <c r="D617" s="76" t="s">
        <v>1145</v>
      </c>
      <c r="E617" s="75">
        <v>0</v>
      </c>
      <c r="F617" s="75">
        <v>0</v>
      </c>
      <c r="G617" s="76">
        <f t="shared" si="92"/>
        <v>0</v>
      </c>
      <c r="H617" s="75">
        <v>0</v>
      </c>
      <c r="I617" s="75">
        <v>0</v>
      </c>
      <c r="J617" s="75">
        <v>0</v>
      </c>
      <c r="K617" s="75">
        <v>0</v>
      </c>
      <c r="L617" s="75">
        <f t="shared" si="93"/>
        <v>0</v>
      </c>
      <c r="M617" s="75">
        <v>0</v>
      </c>
      <c r="N617" s="75">
        <v>0</v>
      </c>
      <c r="O617" s="75">
        <v>0</v>
      </c>
      <c r="P617" s="75">
        <f t="shared" si="94"/>
        <v>0</v>
      </c>
      <c r="Q617" s="76">
        <v>27987030.77</v>
      </c>
      <c r="R617" s="76">
        <v>0</v>
      </c>
      <c r="S617" s="76">
        <v>38234712.55</v>
      </c>
      <c r="T617" s="76">
        <v>0</v>
      </c>
      <c r="U617" s="76">
        <f t="shared" si="95"/>
        <v>66221743.31999999</v>
      </c>
      <c r="V617" s="76">
        <f t="shared" si="96"/>
        <v>66221743.31999999</v>
      </c>
      <c r="W617" s="75">
        <v>0</v>
      </c>
      <c r="X617" s="75">
        <f t="shared" si="97"/>
        <v>66221743.31999999</v>
      </c>
      <c r="Y617" s="76">
        <v>0</v>
      </c>
      <c r="Z617" s="75">
        <f t="shared" si="98"/>
        <v>66221743.31999999</v>
      </c>
    </row>
    <row r="618" spans="1:26" ht="12.75" hidden="1" outlineLevel="1">
      <c r="A618" s="75" t="s">
        <v>1146</v>
      </c>
      <c r="C618" s="76" t="s">
        <v>1147</v>
      </c>
      <c r="D618" s="76" t="s">
        <v>1148</v>
      </c>
      <c r="E618" s="75">
        <v>0</v>
      </c>
      <c r="F618" s="75">
        <v>0</v>
      </c>
      <c r="G618" s="76">
        <f t="shared" si="92"/>
        <v>0</v>
      </c>
      <c r="H618" s="75">
        <v>156411.8</v>
      </c>
      <c r="I618" s="75">
        <v>0</v>
      </c>
      <c r="J618" s="75">
        <v>0</v>
      </c>
      <c r="K618" s="75">
        <v>6114</v>
      </c>
      <c r="L618" s="75">
        <f t="shared" si="93"/>
        <v>6114</v>
      </c>
      <c r="M618" s="75">
        <v>11321.72</v>
      </c>
      <c r="N618" s="75">
        <v>436132.89</v>
      </c>
      <c r="O618" s="75">
        <v>50000</v>
      </c>
      <c r="P618" s="75">
        <f t="shared" si="94"/>
        <v>497454.61</v>
      </c>
      <c r="Q618" s="76">
        <v>0</v>
      </c>
      <c r="R618" s="76">
        <v>0</v>
      </c>
      <c r="S618" s="76">
        <v>0</v>
      </c>
      <c r="T618" s="76">
        <v>0</v>
      </c>
      <c r="U618" s="76">
        <f t="shared" si="95"/>
        <v>0</v>
      </c>
      <c r="V618" s="76">
        <f t="shared" si="96"/>
        <v>659980.4099999999</v>
      </c>
      <c r="W618" s="75">
        <v>0</v>
      </c>
      <c r="X618" s="75">
        <f t="shared" si="97"/>
        <v>659980.4099999999</v>
      </c>
      <c r="Y618" s="76">
        <v>0</v>
      </c>
      <c r="Z618" s="75">
        <f t="shared" si="98"/>
        <v>659980.4099999999</v>
      </c>
    </row>
    <row r="619" spans="1:26" ht="12.75" hidden="1" outlineLevel="1">
      <c r="A619" s="75" t="s">
        <v>1149</v>
      </c>
      <c r="C619" s="76" t="s">
        <v>1150</v>
      </c>
      <c r="D619" s="76" t="s">
        <v>1151</v>
      </c>
      <c r="E619" s="75">
        <v>0</v>
      </c>
      <c r="F619" s="75">
        <v>0</v>
      </c>
      <c r="G619" s="76">
        <f t="shared" si="92"/>
        <v>0</v>
      </c>
      <c r="H619" s="75">
        <v>-5000</v>
      </c>
      <c r="I619" s="75">
        <v>0</v>
      </c>
      <c r="J619" s="75">
        <v>0</v>
      </c>
      <c r="K619" s="75">
        <v>-374</v>
      </c>
      <c r="L619" s="75">
        <f t="shared" si="93"/>
        <v>-374</v>
      </c>
      <c r="M619" s="75">
        <v>0</v>
      </c>
      <c r="N619" s="75">
        <v>-46717.96</v>
      </c>
      <c r="O619" s="75">
        <v>0</v>
      </c>
      <c r="P619" s="75">
        <f t="shared" si="94"/>
        <v>-46717.96</v>
      </c>
      <c r="Q619" s="76">
        <v>0</v>
      </c>
      <c r="R619" s="76">
        <v>0</v>
      </c>
      <c r="S619" s="76">
        <v>0</v>
      </c>
      <c r="T619" s="76">
        <v>0</v>
      </c>
      <c r="U619" s="76">
        <f t="shared" si="95"/>
        <v>0</v>
      </c>
      <c r="V619" s="76">
        <f t="shared" si="96"/>
        <v>-52091.96</v>
      </c>
      <c r="W619" s="75">
        <v>0</v>
      </c>
      <c r="X619" s="75">
        <f t="shared" si="97"/>
        <v>-52091.96</v>
      </c>
      <c r="Y619" s="76">
        <v>0</v>
      </c>
      <c r="Z619" s="75">
        <f t="shared" si="98"/>
        <v>-52091.96</v>
      </c>
    </row>
    <row r="620" spans="1:26" ht="12.75" hidden="1" outlineLevel="1">
      <c r="A620" s="75" t="s">
        <v>1152</v>
      </c>
      <c r="C620" s="76" t="s">
        <v>1153</v>
      </c>
      <c r="D620" s="76" t="s">
        <v>1154</v>
      </c>
      <c r="E620" s="75">
        <v>0</v>
      </c>
      <c r="F620" s="75">
        <v>-36894061.04</v>
      </c>
      <c r="G620" s="76">
        <f t="shared" si="92"/>
        <v>-36894061.04</v>
      </c>
      <c r="H620" s="75">
        <v>0</v>
      </c>
      <c r="I620" s="75">
        <v>0</v>
      </c>
      <c r="J620" s="75">
        <v>0</v>
      </c>
      <c r="K620" s="75">
        <v>0</v>
      </c>
      <c r="L620" s="75">
        <f t="shared" si="93"/>
        <v>0</v>
      </c>
      <c r="M620" s="75">
        <v>0</v>
      </c>
      <c r="N620" s="75">
        <v>0</v>
      </c>
      <c r="O620" s="75">
        <v>0</v>
      </c>
      <c r="P620" s="75">
        <f t="shared" si="94"/>
        <v>0</v>
      </c>
      <c r="Q620" s="76">
        <v>-27989882.59</v>
      </c>
      <c r="R620" s="76">
        <v>0</v>
      </c>
      <c r="S620" s="76">
        <v>-1337799.69</v>
      </c>
      <c r="T620" s="76">
        <v>0</v>
      </c>
      <c r="U620" s="76">
        <f t="shared" si="95"/>
        <v>-29327682.28</v>
      </c>
      <c r="V620" s="76">
        <f t="shared" si="96"/>
        <v>-66221743.32</v>
      </c>
      <c r="W620" s="75">
        <v>0</v>
      </c>
      <c r="X620" s="75">
        <f t="shared" si="97"/>
        <v>-66221743.32</v>
      </c>
      <c r="Y620" s="76">
        <v>0</v>
      </c>
      <c r="Z620" s="75">
        <f t="shared" si="98"/>
        <v>-66221743.32</v>
      </c>
    </row>
    <row r="621" spans="1:26" ht="12.75" hidden="1" outlineLevel="1">
      <c r="A621" s="75" t="s">
        <v>1155</v>
      </c>
      <c r="C621" s="76" t="s">
        <v>1156</v>
      </c>
      <c r="D621" s="76" t="s">
        <v>1157</v>
      </c>
      <c r="E621" s="75">
        <v>0</v>
      </c>
      <c r="F621" s="75">
        <v>-7114</v>
      </c>
      <c r="G621" s="76">
        <f t="shared" si="92"/>
        <v>-7114</v>
      </c>
      <c r="H621" s="75">
        <v>-93623.8</v>
      </c>
      <c r="I621" s="75">
        <v>-115939.59</v>
      </c>
      <c r="J621" s="75">
        <v>0</v>
      </c>
      <c r="K621" s="75">
        <v>-142344.33</v>
      </c>
      <c r="L621" s="75">
        <f t="shared" si="93"/>
        <v>-258283.91999999998</v>
      </c>
      <c r="M621" s="75">
        <v>0</v>
      </c>
      <c r="N621" s="75">
        <v>-122063.74</v>
      </c>
      <c r="O621" s="75">
        <v>-178894.95</v>
      </c>
      <c r="P621" s="75">
        <f t="shared" si="94"/>
        <v>-300958.69</v>
      </c>
      <c r="Q621" s="76">
        <v>0</v>
      </c>
      <c r="R621" s="76">
        <v>0</v>
      </c>
      <c r="S621" s="76">
        <v>0</v>
      </c>
      <c r="T621" s="76">
        <v>0</v>
      </c>
      <c r="U621" s="76">
        <f t="shared" si="95"/>
        <v>0</v>
      </c>
      <c r="V621" s="76">
        <f t="shared" si="96"/>
        <v>-659980.4099999999</v>
      </c>
      <c r="W621" s="75">
        <v>0</v>
      </c>
      <c r="X621" s="75">
        <f t="shared" si="97"/>
        <v>-659980.4099999999</v>
      </c>
      <c r="Y621" s="76">
        <v>0</v>
      </c>
      <c r="Z621" s="75">
        <f t="shared" si="98"/>
        <v>-659980.4099999999</v>
      </c>
    </row>
    <row r="622" spans="1:27" ht="12.75" collapsed="1">
      <c r="A622" s="119" t="s">
        <v>1158</v>
      </c>
      <c r="B622" s="120"/>
      <c r="C622" s="119" t="s">
        <v>1159</v>
      </c>
      <c r="D622" s="121"/>
      <c r="E622" s="97">
        <v>0</v>
      </c>
      <c r="F622" s="97">
        <v>-36900801.04</v>
      </c>
      <c r="G622" s="123">
        <f t="shared" si="92"/>
        <v>-36900801.04</v>
      </c>
      <c r="H622" s="123">
        <v>104505.96</v>
      </c>
      <c r="I622" s="123">
        <v>-115939.59</v>
      </c>
      <c r="J622" s="123">
        <v>0</v>
      </c>
      <c r="K622" s="123">
        <v>-136604.33</v>
      </c>
      <c r="L622" s="123">
        <f t="shared" si="93"/>
        <v>-252543.91999999998</v>
      </c>
      <c r="M622" s="123">
        <v>11321.72</v>
      </c>
      <c r="N622" s="123">
        <v>272351.19</v>
      </c>
      <c r="O622" s="123">
        <v>-128894.95</v>
      </c>
      <c r="P622" s="123">
        <f t="shared" si="94"/>
        <v>154777.95999999996</v>
      </c>
      <c r="Q622" s="123">
        <v>-2851.820000000298</v>
      </c>
      <c r="R622" s="123">
        <v>0</v>
      </c>
      <c r="S622" s="123">
        <v>36896912.86</v>
      </c>
      <c r="T622" s="123">
        <v>0</v>
      </c>
      <c r="U622" s="123">
        <f t="shared" si="95"/>
        <v>36894061.04</v>
      </c>
      <c r="V622" s="123">
        <f t="shared" si="96"/>
        <v>0</v>
      </c>
      <c r="W622" s="123">
        <v>0</v>
      </c>
      <c r="X622" s="123">
        <f t="shared" si="97"/>
        <v>0</v>
      </c>
      <c r="Y622" s="123">
        <v>0</v>
      </c>
      <c r="Z622" s="123">
        <f t="shared" si="98"/>
        <v>0</v>
      </c>
      <c r="AA622" s="119"/>
    </row>
    <row r="623" spans="1:26" ht="12.75" hidden="1" outlineLevel="1">
      <c r="A623" s="75" t="s">
        <v>1160</v>
      </c>
      <c r="C623" s="76" t="s">
        <v>1161</v>
      </c>
      <c r="D623" s="76" t="s">
        <v>1162</v>
      </c>
      <c r="E623" s="75">
        <v>0</v>
      </c>
      <c r="F623" s="75">
        <v>1275876.77</v>
      </c>
      <c r="G623" s="76">
        <f t="shared" si="92"/>
        <v>1275876.77</v>
      </c>
      <c r="H623" s="75">
        <v>1437598.08</v>
      </c>
      <c r="I623" s="75">
        <v>95017.81</v>
      </c>
      <c r="J623" s="75">
        <v>0</v>
      </c>
      <c r="K623" s="75">
        <v>479307.09</v>
      </c>
      <c r="L623" s="75">
        <f t="shared" si="93"/>
        <v>574324.9</v>
      </c>
      <c r="M623" s="75">
        <v>14000</v>
      </c>
      <c r="N623" s="75">
        <v>9411788.86</v>
      </c>
      <c r="O623" s="75">
        <v>4090600.29</v>
      </c>
      <c r="P623" s="75">
        <f t="shared" si="94"/>
        <v>13516389.149999999</v>
      </c>
      <c r="Q623" s="76">
        <v>10242042.87</v>
      </c>
      <c r="R623" s="76">
        <v>5442579.19</v>
      </c>
      <c r="S623" s="76">
        <v>0</v>
      </c>
      <c r="T623" s="76">
        <v>0</v>
      </c>
      <c r="U623" s="76">
        <f t="shared" si="95"/>
        <v>15684622.059999999</v>
      </c>
      <c r="V623" s="76">
        <f t="shared" si="96"/>
        <v>32488810.959999997</v>
      </c>
      <c r="W623" s="75">
        <v>0</v>
      </c>
      <c r="X623" s="75">
        <f t="shared" si="97"/>
        <v>32488810.959999997</v>
      </c>
      <c r="Y623" s="76">
        <v>178793.23</v>
      </c>
      <c r="Z623" s="75">
        <f t="shared" si="98"/>
        <v>32667604.189999998</v>
      </c>
    </row>
    <row r="624" spans="1:26" ht="12.75" hidden="1" outlineLevel="1">
      <c r="A624" s="75" t="s">
        <v>1163</v>
      </c>
      <c r="C624" s="76" t="s">
        <v>1164</v>
      </c>
      <c r="D624" s="76" t="s">
        <v>1165</v>
      </c>
      <c r="E624" s="75">
        <v>0</v>
      </c>
      <c r="F624" s="75">
        <v>988944.25</v>
      </c>
      <c r="G624" s="76">
        <f t="shared" si="92"/>
        <v>988944.25</v>
      </c>
      <c r="H624" s="75">
        <v>0</v>
      </c>
      <c r="I624" s="75">
        <v>0</v>
      </c>
      <c r="J624" s="75">
        <v>0</v>
      </c>
      <c r="K624" s="75">
        <v>0</v>
      </c>
      <c r="L624" s="75">
        <f t="shared" si="93"/>
        <v>0</v>
      </c>
      <c r="M624" s="75">
        <v>0</v>
      </c>
      <c r="N624" s="75">
        <v>0</v>
      </c>
      <c r="O624" s="75">
        <v>0</v>
      </c>
      <c r="P624" s="75">
        <f t="shared" si="94"/>
        <v>0</v>
      </c>
      <c r="Q624" s="76">
        <v>30911858.76</v>
      </c>
      <c r="R624" s="76">
        <v>-2701938</v>
      </c>
      <c r="S624" s="76">
        <v>0</v>
      </c>
      <c r="T624" s="76">
        <v>0</v>
      </c>
      <c r="U624" s="76">
        <f t="shared" si="95"/>
        <v>28209920.76</v>
      </c>
      <c r="V624" s="76">
        <f t="shared" si="96"/>
        <v>29198865.01</v>
      </c>
      <c r="W624" s="75">
        <v>0</v>
      </c>
      <c r="X624" s="75">
        <f t="shared" si="97"/>
        <v>29198865.01</v>
      </c>
      <c r="Y624" s="76">
        <v>0</v>
      </c>
      <c r="Z624" s="75">
        <f t="shared" si="98"/>
        <v>29198865.01</v>
      </c>
    </row>
    <row r="625" spans="1:26" ht="12.75" hidden="1" outlineLevel="1">
      <c r="A625" s="75" t="s">
        <v>1166</v>
      </c>
      <c r="C625" s="76" t="s">
        <v>1167</v>
      </c>
      <c r="D625" s="76" t="s">
        <v>1168</v>
      </c>
      <c r="E625" s="75">
        <v>0</v>
      </c>
      <c r="F625" s="75">
        <v>0</v>
      </c>
      <c r="G625" s="76">
        <f t="shared" si="92"/>
        <v>0</v>
      </c>
      <c r="H625" s="75">
        <v>0</v>
      </c>
      <c r="I625" s="75">
        <v>0</v>
      </c>
      <c r="J625" s="75">
        <v>0</v>
      </c>
      <c r="K625" s="75">
        <v>0</v>
      </c>
      <c r="L625" s="75">
        <f t="shared" si="93"/>
        <v>0</v>
      </c>
      <c r="M625" s="75">
        <v>0</v>
      </c>
      <c r="N625" s="75">
        <v>0</v>
      </c>
      <c r="O625" s="75">
        <v>0</v>
      </c>
      <c r="P625" s="75">
        <f t="shared" si="94"/>
        <v>0</v>
      </c>
      <c r="Q625" s="76">
        <v>23857786.4</v>
      </c>
      <c r="R625" s="76">
        <v>0</v>
      </c>
      <c r="S625" s="76">
        <v>0</v>
      </c>
      <c r="T625" s="76">
        <v>0</v>
      </c>
      <c r="U625" s="76">
        <f t="shared" si="95"/>
        <v>23857786.4</v>
      </c>
      <c r="V625" s="76">
        <f t="shared" si="96"/>
        <v>23857786.4</v>
      </c>
      <c r="W625" s="75">
        <v>0</v>
      </c>
      <c r="X625" s="75">
        <f t="shared" si="97"/>
        <v>23857786.4</v>
      </c>
      <c r="Y625" s="76">
        <v>0</v>
      </c>
      <c r="Z625" s="75">
        <f t="shared" si="98"/>
        <v>23857786.4</v>
      </c>
    </row>
    <row r="626" spans="1:26" ht="12.75" hidden="1" outlineLevel="1">
      <c r="A626" s="75" t="s">
        <v>1169</v>
      </c>
      <c r="C626" s="76" t="s">
        <v>1170</v>
      </c>
      <c r="D626" s="76" t="s">
        <v>1171</v>
      </c>
      <c r="E626" s="75">
        <v>0</v>
      </c>
      <c r="F626" s="75">
        <v>11647359.57</v>
      </c>
      <c r="G626" s="76">
        <f t="shared" si="92"/>
        <v>11647359.57</v>
      </c>
      <c r="H626" s="75">
        <v>210418.93</v>
      </c>
      <c r="I626" s="75">
        <v>-24645.08</v>
      </c>
      <c r="J626" s="75">
        <v>0</v>
      </c>
      <c r="K626" s="75">
        <v>-1411922.58</v>
      </c>
      <c r="L626" s="75">
        <f t="shared" si="93"/>
        <v>-1436567.6600000001</v>
      </c>
      <c r="M626" s="75">
        <v>4256016.09</v>
      </c>
      <c r="N626" s="75">
        <v>1363786.45</v>
      </c>
      <c r="O626" s="75">
        <v>125500</v>
      </c>
      <c r="P626" s="75">
        <f t="shared" si="94"/>
        <v>5745302.54</v>
      </c>
      <c r="Q626" s="76">
        <v>76991808.86</v>
      </c>
      <c r="R626" s="76">
        <v>1574848.33</v>
      </c>
      <c r="S626" s="76">
        <v>1754065.58</v>
      </c>
      <c r="T626" s="76">
        <v>0</v>
      </c>
      <c r="U626" s="76">
        <f t="shared" si="95"/>
        <v>80320722.77</v>
      </c>
      <c r="V626" s="76">
        <f t="shared" si="96"/>
        <v>96487236.14999999</v>
      </c>
      <c r="W626" s="75">
        <v>0</v>
      </c>
      <c r="X626" s="75">
        <f t="shared" si="97"/>
        <v>96487236.14999999</v>
      </c>
      <c r="Y626" s="76">
        <v>120000</v>
      </c>
      <c r="Z626" s="75">
        <f t="shared" si="98"/>
        <v>96607236.14999999</v>
      </c>
    </row>
    <row r="627" spans="1:26" ht="12.75" hidden="1" outlineLevel="1">
      <c r="A627" s="75" t="s">
        <v>1172</v>
      </c>
      <c r="C627" s="76" t="s">
        <v>1173</v>
      </c>
      <c r="D627" s="76" t="s">
        <v>1174</v>
      </c>
      <c r="E627" s="75">
        <v>0</v>
      </c>
      <c r="F627" s="75">
        <v>-6174215.51</v>
      </c>
      <c r="G627" s="76">
        <f t="shared" si="92"/>
        <v>-6174215.51</v>
      </c>
      <c r="H627" s="75">
        <v>-7514286.370000001</v>
      </c>
      <c r="I627" s="75">
        <v>-201529.64</v>
      </c>
      <c r="J627" s="75">
        <v>0</v>
      </c>
      <c r="K627" s="75">
        <v>-195708.13</v>
      </c>
      <c r="L627" s="75">
        <f t="shared" si="93"/>
        <v>-397237.77</v>
      </c>
      <c r="M627" s="75">
        <v>-4032123.4</v>
      </c>
      <c r="N627" s="75">
        <v>-6689678.03</v>
      </c>
      <c r="O627" s="75">
        <v>-1980980.07</v>
      </c>
      <c r="P627" s="75">
        <f t="shared" si="94"/>
        <v>-12702781.5</v>
      </c>
      <c r="Q627" s="76">
        <v>-1396922.54</v>
      </c>
      <c r="R627" s="76">
        <v>-4253756.39</v>
      </c>
      <c r="S627" s="76">
        <v>0</v>
      </c>
      <c r="T627" s="76">
        <v>0</v>
      </c>
      <c r="U627" s="76">
        <f t="shared" si="95"/>
        <v>-5650678.93</v>
      </c>
      <c r="V627" s="76">
        <f t="shared" si="96"/>
        <v>-32439200.08</v>
      </c>
      <c r="W627" s="75">
        <v>0</v>
      </c>
      <c r="X627" s="75">
        <f t="shared" si="97"/>
        <v>-32439200.08</v>
      </c>
      <c r="Y627" s="76">
        <v>-226793.23</v>
      </c>
      <c r="Z627" s="75">
        <f t="shared" si="98"/>
        <v>-32665993.31</v>
      </c>
    </row>
    <row r="628" spans="1:26" ht="12.75" hidden="1" outlineLevel="1">
      <c r="A628" s="75" t="s">
        <v>1175</v>
      </c>
      <c r="C628" s="76" t="s">
        <v>1176</v>
      </c>
      <c r="D628" s="76" t="s">
        <v>1177</v>
      </c>
      <c r="E628" s="75">
        <v>0</v>
      </c>
      <c r="F628" s="75">
        <v>-26940283.419999998</v>
      </c>
      <c r="G628" s="76">
        <f t="shared" si="92"/>
        <v>-26940283.419999998</v>
      </c>
      <c r="H628" s="75">
        <v>-528833.63</v>
      </c>
      <c r="I628" s="75">
        <v>0</v>
      </c>
      <c r="J628" s="75">
        <v>0</v>
      </c>
      <c r="K628" s="75">
        <v>0</v>
      </c>
      <c r="L628" s="75">
        <f t="shared" si="93"/>
        <v>0</v>
      </c>
      <c r="M628" s="75">
        <v>0</v>
      </c>
      <c r="N628" s="75">
        <v>0</v>
      </c>
      <c r="O628" s="75">
        <v>0</v>
      </c>
      <c r="P628" s="75">
        <f t="shared" si="94"/>
        <v>0</v>
      </c>
      <c r="Q628" s="76">
        <v>-1631167.32</v>
      </c>
      <c r="R628" s="76">
        <v>-417603.56</v>
      </c>
      <c r="S628" s="76">
        <v>0</v>
      </c>
      <c r="T628" s="76">
        <v>0</v>
      </c>
      <c r="U628" s="76">
        <f t="shared" si="95"/>
        <v>-2048770.8800000001</v>
      </c>
      <c r="V628" s="76">
        <f t="shared" si="96"/>
        <v>-29517887.929999996</v>
      </c>
      <c r="W628" s="75">
        <v>0</v>
      </c>
      <c r="X628" s="75">
        <f t="shared" si="97"/>
        <v>-29517887.929999996</v>
      </c>
      <c r="Y628" s="76">
        <v>0</v>
      </c>
      <c r="Z628" s="75">
        <f t="shared" si="98"/>
        <v>-29517887.929999996</v>
      </c>
    </row>
    <row r="629" spans="1:26" ht="12.75" hidden="1" outlineLevel="1">
      <c r="A629" s="75" t="s">
        <v>1178</v>
      </c>
      <c r="C629" s="76" t="s">
        <v>1179</v>
      </c>
      <c r="D629" s="76" t="s">
        <v>1180</v>
      </c>
      <c r="E629" s="75">
        <v>0</v>
      </c>
      <c r="F629" s="75">
        <v>-15347283.7</v>
      </c>
      <c r="G629" s="76">
        <f t="shared" si="92"/>
        <v>-15347283.7</v>
      </c>
      <c r="H629" s="75">
        <v>0</v>
      </c>
      <c r="I629" s="75">
        <v>0</v>
      </c>
      <c r="J629" s="75">
        <v>0</v>
      </c>
      <c r="K629" s="75">
        <v>0</v>
      </c>
      <c r="L629" s="75">
        <f t="shared" si="93"/>
        <v>0</v>
      </c>
      <c r="M629" s="75">
        <v>0</v>
      </c>
      <c r="N629" s="75">
        <v>0</v>
      </c>
      <c r="O629" s="75">
        <v>0</v>
      </c>
      <c r="P629" s="75">
        <f t="shared" si="94"/>
        <v>0</v>
      </c>
      <c r="Q629" s="76">
        <v>-8459901.46</v>
      </c>
      <c r="R629" s="76">
        <v>0</v>
      </c>
      <c r="S629" s="76">
        <v>0</v>
      </c>
      <c r="T629" s="76">
        <v>0</v>
      </c>
      <c r="U629" s="76">
        <f t="shared" si="95"/>
        <v>-8459901.46</v>
      </c>
      <c r="V629" s="76">
        <f t="shared" si="96"/>
        <v>-23807185.16</v>
      </c>
      <c r="W629" s="75">
        <v>0</v>
      </c>
      <c r="X629" s="75">
        <f t="shared" si="97"/>
        <v>-23807185.16</v>
      </c>
      <c r="Y629" s="76">
        <v>0</v>
      </c>
      <c r="Z629" s="75">
        <f t="shared" si="98"/>
        <v>-23807185.16</v>
      </c>
    </row>
    <row r="630" spans="1:26" ht="12.75" hidden="1" outlineLevel="1">
      <c r="A630" s="75" t="s">
        <v>1181</v>
      </c>
      <c r="C630" s="76" t="s">
        <v>1182</v>
      </c>
      <c r="D630" s="76" t="s">
        <v>1183</v>
      </c>
      <c r="E630" s="75">
        <v>0</v>
      </c>
      <c r="F630" s="75">
        <v>-77870921.32000001</v>
      </c>
      <c r="G630" s="76">
        <f t="shared" si="92"/>
        <v>-77870921.32000001</v>
      </c>
      <c r="H630" s="75">
        <v>-3273384.79</v>
      </c>
      <c r="I630" s="75">
        <v>768628.99</v>
      </c>
      <c r="J630" s="75">
        <v>0</v>
      </c>
      <c r="K630" s="75">
        <v>1404324.47</v>
      </c>
      <c r="L630" s="75">
        <f t="shared" si="93"/>
        <v>2172953.46</v>
      </c>
      <c r="M630" s="75">
        <v>-1963048.87</v>
      </c>
      <c r="N630" s="75">
        <v>-55791.61</v>
      </c>
      <c r="O630" s="75">
        <v>-55500</v>
      </c>
      <c r="P630" s="75">
        <f t="shared" si="94"/>
        <v>-2074340.4800000002</v>
      </c>
      <c r="Q630" s="76">
        <v>-15656515.35</v>
      </c>
      <c r="R630" s="76">
        <v>508783.13</v>
      </c>
      <c r="S630" s="76">
        <v>-75000</v>
      </c>
      <c r="T630" s="76">
        <v>0</v>
      </c>
      <c r="U630" s="76">
        <f t="shared" si="95"/>
        <v>-15222732.219999999</v>
      </c>
      <c r="V630" s="76">
        <f t="shared" si="96"/>
        <v>-96268425.35000002</v>
      </c>
      <c r="W630" s="75">
        <v>0</v>
      </c>
      <c r="X630" s="75">
        <f t="shared" si="97"/>
        <v>-96268425.35000002</v>
      </c>
      <c r="Y630" s="76">
        <v>-72000</v>
      </c>
      <c r="Z630" s="75">
        <f t="shared" si="98"/>
        <v>-96340425.35000002</v>
      </c>
    </row>
    <row r="631" spans="1:26" ht="12.75" hidden="1" outlineLevel="1">
      <c r="A631" s="75" t="s">
        <v>1184</v>
      </c>
      <c r="C631" s="76" t="s">
        <v>1185</v>
      </c>
      <c r="D631" s="76" t="s">
        <v>1186</v>
      </c>
      <c r="E631" s="75">
        <v>0</v>
      </c>
      <c r="F631" s="75">
        <v>-84665.47</v>
      </c>
      <c r="G631" s="76">
        <f t="shared" si="92"/>
        <v>-84665.47</v>
      </c>
      <c r="H631" s="75">
        <v>0</v>
      </c>
      <c r="I631" s="75">
        <v>0</v>
      </c>
      <c r="J631" s="75">
        <v>0</v>
      </c>
      <c r="K631" s="75">
        <v>0</v>
      </c>
      <c r="L631" s="75">
        <f t="shared" si="93"/>
        <v>0</v>
      </c>
      <c r="M631" s="75">
        <v>0</v>
      </c>
      <c r="N631" s="75">
        <v>0</v>
      </c>
      <c r="O631" s="75">
        <v>0</v>
      </c>
      <c r="P631" s="75">
        <f t="shared" si="94"/>
        <v>0</v>
      </c>
      <c r="Q631" s="76">
        <v>0</v>
      </c>
      <c r="R631" s="76">
        <v>0</v>
      </c>
      <c r="S631" s="76">
        <v>0</v>
      </c>
      <c r="T631" s="76">
        <v>0</v>
      </c>
      <c r="U631" s="76">
        <f t="shared" si="95"/>
        <v>0</v>
      </c>
      <c r="V631" s="76">
        <f t="shared" si="96"/>
        <v>-84665.47</v>
      </c>
      <c r="W631" s="75">
        <v>0</v>
      </c>
      <c r="X631" s="75">
        <f t="shared" si="97"/>
        <v>-84665.47</v>
      </c>
      <c r="Y631" s="76">
        <v>0</v>
      </c>
      <c r="Z631" s="75">
        <f t="shared" si="98"/>
        <v>-84665.47</v>
      </c>
    </row>
    <row r="632" spans="1:27" ht="12.75" collapsed="1">
      <c r="A632" s="119" t="s">
        <v>1187</v>
      </c>
      <c r="B632" s="120"/>
      <c r="C632" s="119" t="s">
        <v>1188</v>
      </c>
      <c r="D632" s="121"/>
      <c r="E632" s="97">
        <v>0</v>
      </c>
      <c r="F632" s="97">
        <v>-112505188.82999998</v>
      </c>
      <c r="G632" s="123">
        <f t="shared" si="92"/>
        <v>-112505188.82999998</v>
      </c>
      <c r="H632" s="123">
        <v>-9668487.780000001</v>
      </c>
      <c r="I632" s="123">
        <v>637472.08</v>
      </c>
      <c r="J632" s="123">
        <v>0</v>
      </c>
      <c r="K632" s="123">
        <v>276000.85</v>
      </c>
      <c r="L632" s="123">
        <f t="shared" si="93"/>
        <v>913472.9299999999</v>
      </c>
      <c r="M632" s="123">
        <v>-1725156.18</v>
      </c>
      <c r="N632" s="123">
        <v>4030105.67</v>
      </c>
      <c r="O632" s="123">
        <v>2179620.22</v>
      </c>
      <c r="P632" s="123">
        <f t="shared" si="94"/>
        <v>4484569.710000001</v>
      </c>
      <c r="Q632" s="123">
        <v>114858990.22</v>
      </c>
      <c r="R632" s="123">
        <v>152912.70000000083</v>
      </c>
      <c r="S632" s="123">
        <v>1679065.58</v>
      </c>
      <c r="T632" s="123">
        <v>0</v>
      </c>
      <c r="U632" s="123">
        <f t="shared" si="95"/>
        <v>116690968.5</v>
      </c>
      <c r="V632" s="123">
        <f t="shared" si="96"/>
        <v>-84665.469999969</v>
      </c>
      <c r="W632" s="123">
        <v>0</v>
      </c>
      <c r="X632" s="123">
        <f t="shared" si="97"/>
        <v>-84665.469999969</v>
      </c>
      <c r="Y632" s="123">
        <v>-2.9103830456733704E-11</v>
      </c>
      <c r="Z632" s="123">
        <f t="shared" si="98"/>
        <v>-84665.46999996903</v>
      </c>
      <c r="AA632" s="119"/>
    </row>
    <row r="633" spans="1:26" ht="12.75" hidden="1" outlineLevel="1">
      <c r="A633" s="75" t="s">
        <v>1189</v>
      </c>
      <c r="C633" s="76" t="s">
        <v>1190</v>
      </c>
      <c r="D633" s="76" t="s">
        <v>1191</v>
      </c>
      <c r="E633" s="75">
        <v>3318.19</v>
      </c>
      <c r="F633" s="75">
        <v>487253.45</v>
      </c>
      <c r="G633" s="76">
        <f t="shared" si="92"/>
        <v>490571.64</v>
      </c>
      <c r="H633" s="75">
        <v>-418792.81</v>
      </c>
      <c r="I633" s="75">
        <v>0</v>
      </c>
      <c r="J633" s="75">
        <v>0</v>
      </c>
      <c r="K633" s="75">
        <v>-2648.83</v>
      </c>
      <c r="L633" s="75">
        <f t="shared" si="93"/>
        <v>-2648.83</v>
      </c>
      <c r="M633" s="75">
        <v>0</v>
      </c>
      <c r="N633" s="75">
        <v>440842.63</v>
      </c>
      <c r="O633" s="75">
        <v>-416760.2</v>
      </c>
      <c r="P633" s="75">
        <f t="shared" si="94"/>
        <v>24082.429999999993</v>
      </c>
      <c r="Q633" s="76">
        <v>-81719.7</v>
      </c>
      <c r="R633" s="76">
        <v>-17612.84</v>
      </c>
      <c r="S633" s="76">
        <v>0</v>
      </c>
      <c r="T633" s="76">
        <v>0</v>
      </c>
      <c r="U633" s="76">
        <f t="shared" si="95"/>
        <v>-99332.54</v>
      </c>
      <c r="V633" s="76">
        <f t="shared" si="96"/>
        <v>-6120.109999999986</v>
      </c>
      <c r="W633" s="75">
        <v>0</v>
      </c>
      <c r="X633" s="75">
        <f t="shared" si="97"/>
        <v>-6120.109999999986</v>
      </c>
      <c r="Y633" s="76">
        <v>0</v>
      </c>
      <c r="Z633" s="75">
        <f t="shared" si="98"/>
        <v>-6120.109999999986</v>
      </c>
    </row>
    <row r="634" spans="1:26" ht="12.75" hidden="1" outlineLevel="1">
      <c r="A634" s="75" t="s">
        <v>1192</v>
      </c>
      <c r="C634" s="76" t="s">
        <v>1193</v>
      </c>
      <c r="D634" s="76" t="s">
        <v>1194</v>
      </c>
      <c r="E634" s="75">
        <v>0</v>
      </c>
      <c r="F634" s="75">
        <v>-701019.21</v>
      </c>
      <c r="G634" s="76">
        <f t="shared" si="92"/>
        <v>-701019.21</v>
      </c>
      <c r="H634" s="75">
        <v>574</v>
      </c>
      <c r="I634" s="75">
        <v>0</v>
      </c>
      <c r="J634" s="75">
        <v>0</v>
      </c>
      <c r="K634" s="75">
        <v>0</v>
      </c>
      <c r="L634" s="75">
        <f t="shared" si="93"/>
        <v>0</v>
      </c>
      <c r="M634" s="75">
        <v>0</v>
      </c>
      <c r="N634" s="75">
        <v>0</v>
      </c>
      <c r="O634" s="75">
        <v>0</v>
      </c>
      <c r="P634" s="75">
        <f t="shared" si="94"/>
        <v>0</v>
      </c>
      <c r="Q634" s="76">
        <v>-78739.27</v>
      </c>
      <c r="R634" s="76">
        <v>0</v>
      </c>
      <c r="S634" s="76">
        <v>779184.48</v>
      </c>
      <c r="T634" s="76">
        <v>0</v>
      </c>
      <c r="U634" s="76">
        <f t="shared" si="95"/>
        <v>700445.21</v>
      </c>
      <c r="V634" s="76">
        <f t="shared" si="96"/>
        <v>0</v>
      </c>
      <c r="W634" s="75">
        <v>0</v>
      </c>
      <c r="X634" s="75">
        <f t="shared" si="97"/>
        <v>0</v>
      </c>
      <c r="Y634" s="76">
        <v>0</v>
      </c>
      <c r="Z634" s="75">
        <f t="shared" si="98"/>
        <v>0</v>
      </c>
    </row>
    <row r="635" spans="1:26" ht="12.75" hidden="1" outlineLevel="1">
      <c r="A635" s="75" t="s">
        <v>1195</v>
      </c>
      <c r="C635" s="76" t="s">
        <v>1196</v>
      </c>
      <c r="D635" s="76" t="s">
        <v>1197</v>
      </c>
      <c r="E635" s="75">
        <v>692.83</v>
      </c>
      <c r="F635" s="75">
        <v>36394395.75999999</v>
      </c>
      <c r="G635" s="76">
        <f t="shared" si="92"/>
        <v>36395088.58999999</v>
      </c>
      <c r="H635" s="75">
        <v>2284590.49</v>
      </c>
      <c r="I635" s="75">
        <v>25616.35</v>
      </c>
      <c r="J635" s="75">
        <v>0</v>
      </c>
      <c r="K635" s="75">
        <v>1492781.15</v>
      </c>
      <c r="L635" s="75">
        <f t="shared" si="93"/>
        <v>1518397.5</v>
      </c>
      <c r="M635" s="75">
        <v>0</v>
      </c>
      <c r="N635" s="75">
        <v>6019923.12</v>
      </c>
      <c r="O635" s="75">
        <v>443355.9</v>
      </c>
      <c r="P635" s="75">
        <f t="shared" si="94"/>
        <v>6463279.0200000005</v>
      </c>
      <c r="Q635" s="76">
        <v>32618942.47</v>
      </c>
      <c r="R635" s="76">
        <v>-1078045.02</v>
      </c>
      <c r="S635" s="76">
        <v>0</v>
      </c>
      <c r="T635" s="76">
        <v>0</v>
      </c>
      <c r="U635" s="76">
        <f t="shared" si="95"/>
        <v>31540897.45</v>
      </c>
      <c r="V635" s="76">
        <f t="shared" si="96"/>
        <v>78202253.05</v>
      </c>
      <c r="W635" s="75">
        <v>0</v>
      </c>
      <c r="X635" s="75">
        <f t="shared" si="97"/>
        <v>78202253.05</v>
      </c>
      <c r="Y635" s="76">
        <v>348130.32</v>
      </c>
      <c r="Z635" s="75">
        <f t="shared" si="98"/>
        <v>78550383.36999999</v>
      </c>
    </row>
    <row r="636" spans="1:26" ht="12.75" hidden="1" outlineLevel="1">
      <c r="A636" s="75" t="s">
        <v>1198</v>
      </c>
      <c r="C636" s="76" t="s">
        <v>1199</v>
      </c>
      <c r="D636" s="76" t="s">
        <v>1200</v>
      </c>
      <c r="E636" s="75">
        <v>0</v>
      </c>
      <c r="F636" s="75">
        <v>-1570942.16</v>
      </c>
      <c r="G636" s="76">
        <f t="shared" si="92"/>
        <v>-1570942.16</v>
      </c>
      <c r="H636" s="75">
        <v>0</v>
      </c>
      <c r="I636" s="75">
        <v>0</v>
      </c>
      <c r="J636" s="75">
        <v>0</v>
      </c>
      <c r="K636" s="75">
        <v>0</v>
      </c>
      <c r="L636" s="75">
        <f t="shared" si="93"/>
        <v>0</v>
      </c>
      <c r="M636" s="75">
        <v>0</v>
      </c>
      <c r="N636" s="75">
        <v>0</v>
      </c>
      <c r="O636" s="75">
        <v>0</v>
      </c>
      <c r="P636" s="75">
        <f t="shared" si="94"/>
        <v>0</v>
      </c>
      <c r="Q636" s="76">
        <v>440994.36</v>
      </c>
      <c r="R636" s="76">
        <v>0</v>
      </c>
      <c r="S636" s="76">
        <v>1129947.8</v>
      </c>
      <c r="T636" s="76">
        <v>0</v>
      </c>
      <c r="U636" s="76">
        <f t="shared" si="95"/>
        <v>1570942.1600000001</v>
      </c>
      <c r="V636" s="76">
        <f t="shared" si="96"/>
        <v>0</v>
      </c>
      <c r="W636" s="75">
        <v>0</v>
      </c>
      <c r="X636" s="75">
        <f t="shared" si="97"/>
        <v>0</v>
      </c>
      <c r="Y636" s="76">
        <v>0</v>
      </c>
      <c r="Z636" s="75">
        <f t="shared" si="98"/>
        <v>0</v>
      </c>
    </row>
    <row r="637" spans="1:26" ht="12.75" hidden="1" outlineLevel="1">
      <c r="A637" s="75" t="s">
        <v>1201</v>
      </c>
      <c r="C637" s="76" t="s">
        <v>1202</v>
      </c>
      <c r="D637" s="76" t="s">
        <v>1203</v>
      </c>
      <c r="E637" s="75">
        <v>0</v>
      </c>
      <c r="F637" s="75">
        <v>2235632.18</v>
      </c>
      <c r="G637" s="76">
        <f t="shared" si="92"/>
        <v>2235632.18</v>
      </c>
      <c r="H637" s="75">
        <v>-4710.33</v>
      </c>
      <c r="I637" s="75">
        <v>0</v>
      </c>
      <c r="J637" s="75">
        <v>0</v>
      </c>
      <c r="K637" s="75">
        <v>0</v>
      </c>
      <c r="L637" s="75">
        <f t="shared" si="93"/>
        <v>0</v>
      </c>
      <c r="M637" s="75">
        <v>0</v>
      </c>
      <c r="N637" s="75">
        <v>0</v>
      </c>
      <c r="O637" s="75">
        <v>0</v>
      </c>
      <c r="P637" s="75">
        <f t="shared" si="94"/>
        <v>0</v>
      </c>
      <c r="Q637" s="76">
        <v>0</v>
      </c>
      <c r="R637" s="76">
        <v>0</v>
      </c>
      <c r="S637" s="76">
        <v>0</v>
      </c>
      <c r="T637" s="76">
        <v>0</v>
      </c>
      <c r="U637" s="76">
        <f t="shared" si="95"/>
        <v>0</v>
      </c>
      <c r="V637" s="76">
        <f t="shared" si="96"/>
        <v>2230921.85</v>
      </c>
      <c r="W637" s="75">
        <v>0</v>
      </c>
      <c r="X637" s="75">
        <f t="shared" si="97"/>
        <v>2230921.85</v>
      </c>
      <c r="Y637" s="76">
        <v>0</v>
      </c>
      <c r="Z637" s="75">
        <f t="shared" si="98"/>
        <v>2230921.85</v>
      </c>
    </row>
    <row r="638" spans="1:26" ht="12.75" hidden="1" outlineLevel="1">
      <c r="A638" s="75" t="s">
        <v>1204</v>
      </c>
      <c r="C638" s="76" t="s">
        <v>1205</v>
      </c>
      <c r="D638" s="76" t="s">
        <v>1206</v>
      </c>
      <c r="E638" s="75">
        <v>0</v>
      </c>
      <c r="F638" s="75">
        <v>-30611111.75</v>
      </c>
      <c r="G638" s="76">
        <f t="shared" si="92"/>
        <v>-30611111.75</v>
      </c>
      <c r="H638" s="75">
        <v>-3695233.77</v>
      </c>
      <c r="I638" s="75">
        <v>-25616.35</v>
      </c>
      <c r="J638" s="75">
        <v>0</v>
      </c>
      <c r="K638" s="75">
        <v>-1492631.93</v>
      </c>
      <c r="L638" s="75">
        <f t="shared" si="93"/>
        <v>-1518248.28</v>
      </c>
      <c r="M638" s="75">
        <v>0</v>
      </c>
      <c r="N638" s="75">
        <v>-5520965.61</v>
      </c>
      <c r="O638" s="75">
        <v>-518332.27</v>
      </c>
      <c r="P638" s="75">
        <f t="shared" si="94"/>
        <v>-6039297.880000001</v>
      </c>
      <c r="Q638" s="76">
        <v>-21719228.81</v>
      </c>
      <c r="R638" s="76">
        <v>-9975973.51</v>
      </c>
      <c r="S638" s="76">
        <v>0</v>
      </c>
      <c r="T638" s="76">
        <v>0</v>
      </c>
      <c r="U638" s="76">
        <f t="shared" si="95"/>
        <v>-31695202.32</v>
      </c>
      <c r="V638" s="76">
        <f t="shared" si="96"/>
        <v>-73559094</v>
      </c>
      <c r="W638" s="75">
        <v>0</v>
      </c>
      <c r="X638" s="75">
        <f t="shared" si="97"/>
        <v>-73559094</v>
      </c>
      <c r="Y638" s="76">
        <v>-348130.32</v>
      </c>
      <c r="Z638" s="75">
        <f t="shared" si="98"/>
        <v>-73907224.32</v>
      </c>
    </row>
    <row r="639" spans="1:26" ht="12.75" hidden="1" outlineLevel="1">
      <c r="A639" s="75" t="s">
        <v>1207</v>
      </c>
      <c r="C639" s="76" t="s">
        <v>1208</v>
      </c>
      <c r="D639" s="76" t="s">
        <v>1209</v>
      </c>
      <c r="E639" s="75">
        <v>0</v>
      </c>
      <c r="F639" s="75">
        <v>-65482.63</v>
      </c>
      <c r="G639" s="76">
        <f t="shared" si="92"/>
        <v>-65482.63</v>
      </c>
      <c r="H639" s="75">
        <v>-3112.94</v>
      </c>
      <c r="I639" s="75">
        <v>0</v>
      </c>
      <c r="J639" s="75">
        <v>0</v>
      </c>
      <c r="K639" s="75">
        <v>0</v>
      </c>
      <c r="L639" s="75">
        <f t="shared" si="93"/>
        <v>0</v>
      </c>
      <c r="M639" s="75">
        <v>0</v>
      </c>
      <c r="N639" s="75">
        <v>0</v>
      </c>
      <c r="O639" s="75">
        <v>0</v>
      </c>
      <c r="P639" s="75">
        <f t="shared" si="94"/>
        <v>0</v>
      </c>
      <c r="Q639" s="76">
        <v>0</v>
      </c>
      <c r="R639" s="76">
        <v>0</v>
      </c>
      <c r="S639" s="76">
        <v>0</v>
      </c>
      <c r="T639" s="76">
        <v>0</v>
      </c>
      <c r="U639" s="76">
        <f t="shared" si="95"/>
        <v>0</v>
      </c>
      <c r="V639" s="76">
        <f t="shared" si="96"/>
        <v>-68595.56999999999</v>
      </c>
      <c r="W639" s="75">
        <v>0</v>
      </c>
      <c r="X639" s="75">
        <f t="shared" si="97"/>
        <v>-68595.56999999999</v>
      </c>
      <c r="Y639" s="76">
        <v>0</v>
      </c>
      <c r="Z639" s="75">
        <f t="shared" si="98"/>
        <v>-68595.56999999999</v>
      </c>
    </row>
    <row r="640" spans="1:26" ht="12.75" hidden="1" outlineLevel="1">
      <c r="A640" s="75" t="s">
        <v>1210</v>
      </c>
      <c r="C640" s="76" t="s">
        <v>1211</v>
      </c>
      <c r="D640" s="76" t="s">
        <v>1212</v>
      </c>
      <c r="E640" s="75">
        <v>0</v>
      </c>
      <c r="F640" s="75">
        <v>-1896286.75</v>
      </c>
      <c r="G640" s="76">
        <f t="shared" si="92"/>
        <v>-1896286.75</v>
      </c>
      <c r="H640" s="75">
        <v>1896286.75</v>
      </c>
      <c r="I640" s="75">
        <v>0</v>
      </c>
      <c r="J640" s="75">
        <v>0</v>
      </c>
      <c r="K640" s="75">
        <v>0</v>
      </c>
      <c r="L640" s="75">
        <f t="shared" si="93"/>
        <v>0</v>
      </c>
      <c r="M640" s="75">
        <v>0</v>
      </c>
      <c r="N640" s="75">
        <v>0</v>
      </c>
      <c r="O640" s="75">
        <v>0</v>
      </c>
      <c r="P640" s="75">
        <f t="shared" si="94"/>
        <v>0</v>
      </c>
      <c r="Q640" s="76">
        <v>0</v>
      </c>
      <c r="R640" s="76">
        <v>0</v>
      </c>
      <c r="S640" s="76">
        <v>0</v>
      </c>
      <c r="T640" s="76">
        <v>0</v>
      </c>
      <c r="U640" s="76">
        <f t="shared" si="95"/>
        <v>0</v>
      </c>
      <c r="V640" s="76">
        <f t="shared" si="96"/>
        <v>0</v>
      </c>
      <c r="W640" s="75">
        <v>0</v>
      </c>
      <c r="X640" s="75">
        <f t="shared" si="97"/>
        <v>0</v>
      </c>
      <c r="Y640" s="76">
        <v>0</v>
      </c>
      <c r="Z640" s="75">
        <f t="shared" si="98"/>
        <v>0</v>
      </c>
    </row>
    <row r="641" spans="1:26" ht="12.75" hidden="1" outlineLevel="1">
      <c r="A641" s="75" t="s">
        <v>1213</v>
      </c>
      <c r="C641" s="76" t="s">
        <v>1214</v>
      </c>
      <c r="D641" s="76" t="s">
        <v>1215</v>
      </c>
      <c r="E641" s="75">
        <v>0</v>
      </c>
      <c r="F641" s="75">
        <v>-21316.45</v>
      </c>
      <c r="G641" s="76">
        <f t="shared" si="92"/>
        <v>-21316.45</v>
      </c>
      <c r="H641" s="75">
        <v>-2040441.92</v>
      </c>
      <c r="I641" s="75">
        <v>0</v>
      </c>
      <c r="J641" s="75">
        <v>0</v>
      </c>
      <c r="K641" s="75">
        <v>0</v>
      </c>
      <c r="L641" s="75">
        <f t="shared" si="93"/>
        <v>0</v>
      </c>
      <c r="M641" s="75">
        <v>0</v>
      </c>
      <c r="N641" s="75">
        <v>0</v>
      </c>
      <c r="O641" s="75">
        <v>0</v>
      </c>
      <c r="P641" s="75">
        <f t="shared" si="94"/>
        <v>0</v>
      </c>
      <c r="Q641" s="76">
        <v>0</v>
      </c>
      <c r="R641" s="76">
        <v>0</v>
      </c>
      <c r="S641" s="76">
        <v>0</v>
      </c>
      <c r="T641" s="76">
        <v>0</v>
      </c>
      <c r="U641" s="76">
        <f t="shared" si="95"/>
        <v>0</v>
      </c>
      <c r="V641" s="76">
        <f t="shared" si="96"/>
        <v>-2061758.3699999999</v>
      </c>
      <c r="W641" s="75">
        <v>0</v>
      </c>
      <c r="X641" s="75">
        <f t="shared" si="97"/>
        <v>-2061758.3699999999</v>
      </c>
      <c r="Y641" s="76">
        <v>0</v>
      </c>
      <c r="Z641" s="75">
        <f t="shared" si="98"/>
        <v>-2061758.3699999999</v>
      </c>
    </row>
    <row r="642" spans="1:26" ht="12.75" hidden="1" outlineLevel="1">
      <c r="A642" s="75" t="s">
        <v>1216</v>
      </c>
      <c r="C642" s="76" t="s">
        <v>3719</v>
      </c>
      <c r="D642" s="76" t="s">
        <v>1217</v>
      </c>
      <c r="E642" s="75">
        <v>0</v>
      </c>
      <c r="F642" s="75">
        <v>-15499.81</v>
      </c>
      <c r="G642" s="76">
        <f t="shared" si="92"/>
        <v>-15499.81</v>
      </c>
      <c r="H642" s="75">
        <v>101835.8</v>
      </c>
      <c r="I642" s="75">
        <v>0</v>
      </c>
      <c r="J642" s="75">
        <v>0</v>
      </c>
      <c r="K642" s="75">
        <v>0</v>
      </c>
      <c r="L642" s="75">
        <f t="shared" si="93"/>
        <v>0</v>
      </c>
      <c r="M642" s="75">
        <v>0</v>
      </c>
      <c r="N642" s="75">
        <v>0</v>
      </c>
      <c r="O642" s="75">
        <v>0</v>
      </c>
      <c r="P642" s="75">
        <f t="shared" si="94"/>
        <v>0</v>
      </c>
      <c r="Q642" s="76">
        <v>0</v>
      </c>
      <c r="R642" s="76">
        <v>-61792.44</v>
      </c>
      <c r="S642" s="76">
        <v>0</v>
      </c>
      <c r="T642" s="76">
        <v>0</v>
      </c>
      <c r="U642" s="76">
        <f t="shared" si="95"/>
        <v>-61792.44</v>
      </c>
      <c r="V642" s="76">
        <f t="shared" si="96"/>
        <v>24543.550000000003</v>
      </c>
      <c r="W642" s="75">
        <v>0</v>
      </c>
      <c r="X642" s="75">
        <f t="shared" si="97"/>
        <v>24543.550000000003</v>
      </c>
      <c r="Y642" s="76">
        <v>0</v>
      </c>
      <c r="Z642" s="75">
        <f t="shared" si="98"/>
        <v>24543.550000000003</v>
      </c>
    </row>
    <row r="643" spans="1:26" ht="12.75" hidden="1" outlineLevel="1">
      <c r="A643" s="75" t="s">
        <v>1218</v>
      </c>
      <c r="C643" s="76" t="s">
        <v>1219</v>
      </c>
      <c r="D643" s="76" t="s">
        <v>1220</v>
      </c>
      <c r="E643" s="75">
        <v>0</v>
      </c>
      <c r="F643" s="75">
        <v>-4762150.4</v>
      </c>
      <c r="G643" s="76">
        <f t="shared" si="92"/>
        <v>-4762150.4</v>
      </c>
      <c r="H643" s="75">
        <v>0</v>
      </c>
      <c r="I643" s="75">
        <v>0</v>
      </c>
      <c r="J643" s="75">
        <v>0</v>
      </c>
      <c r="K643" s="75">
        <v>0</v>
      </c>
      <c r="L643" s="75">
        <f t="shared" si="93"/>
        <v>0</v>
      </c>
      <c r="M643" s="75">
        <v>0</v>
      </c>
      <c r="N643" s="75">
        <v>0</v>
      </c>
      <c r="O643" s="75">
        <v>0</v>
      </c>
      <c r="P643" s="75">
        <f t="shared" si="94"/>
        <v>0</v>
      </c>
      <c r="Q643" s="76">
        <v>0</v>
      </c>
      <c r="R643" s="76">
        <v>0</v>
      </c>
      <c r="S643" s="76">
        <v>0</v>
      </c>
      <c r="T643" s="76">
        <v>0</v>
      </c>
      <c r="U643" s="76">
        <f t="shared" si="95"/>
        <v>0</v>
      </c>
      <c r="V643" s="76">
        <f t="shared" si="96"/>
        <v>-4762150.4</v>
      </c>
      <c r="W643" s="75">
        <v>0</v>
      </c>
      <c r="X643" s="75">
        <f t="shared" si="97"/>
        <v>-4762150.4</v>
      </c>
      <c r="Y643" s="76">
        <v>0</v>
      </c>
      <c r="Z643" s="75">
        <f t="shared" si="98"/>
        <v>-4762150.4</v>
      </c>
    </row>
    <row r="644" spans="1:27" ht="12.75" collapsed="1">
      <c r="A644" s="76" t="s">
        <v>1221</v>
      </c>
      <c r="B644" s="120"/>
      <c r="C644" s="119" t="s">
        <v>1222</v>
      </c>
      <c r="D644" s="121"/>
      <c r="E644" s="97">
        <v>4011.02</v>
      </c>
      <c r="F644" s="97">
        <v>-526527.7700000025</v>
      </c>
      <c r="G644" s="123">
        <f t="shared" si="92"/>
        <v>-522516.75000000244</v>
      </c>
      <c r="H644" s="123">
        <v>-1879004.73</v>
      </c>
      <c r="I644" s="123">
        <v>0</v>
      </c>
      <c r="J644" s="123">
        <v>0</v>
      </c>
      <c r="K644" s="123">
        <v>-2499.6100000001024</v>
      </c>
      <c r="L644" s="123">
        <f t="shared" si="93"/>
        <v>-2499.6100000001024</v>
      </c>
      <c r="M644" s="123">
        <v>0</v>
      </c>
      <c r="N644" s="123">
        <v>939800.14</v>
      </c>
      <c r="O644" s="123">
        <v>-491736.57</v>
      </c>
      <c r="P644" s="123">
        <f t="shared" si="94"/>
        <v>448063.57</v>
      </c>
      <c r="Q644" s="123">
        <v>11180249.05</v>
      </c>
      <c r="R644" s="123">
        <v>-11133423.809999999</v>
      </c>
      <c r="S644" s="123">
        <v>1909132.28</v>
      </c>
      <c r="T644" s="123">
        <v>0</v>
      </c>
      <c r="U644" s="123">
        <f t="shared" si="95"/>
        <v>1955957.520000002</v>
      </c>
      <c r="V644" s="123">
        <f t="shared" si="96"/>
        <v>0</v>
      </c>
      <c r="W644" s="123">
        <v>0</v>
      </c>
      <c r="X644" s="123">
        <f t="shared" si="97"/>
        <v>0</v>
      </c>
      <c r="Y644" s="123">
        <v>0</v>
      </c>
      <c r="Z644" s="123">
        <f t="shared" si="98"/>
        <v>0</v>
      </c>
      <c r="AA644" s="76"/>
    </row>
    <row r="645" spans="1:27" ht="12.75">
      <c r="A645" s="76" t="s">
        <v>1223</v>
      </c>
      <c r="B645" s="120"/>
      <c r="C645" s="119" t="s">
        <v>1224</v>
      </c>
      <c r="D645" s="121"/>
      <c r="E645" s="97">
        <v>0</v>
      </c>
      <c r="F645" s="97">
        <v>0</v>
      </c>
      <c r="G645" s="123">
        <f t="shared" si="92"/>
        <v>0</v>
      </c>
      <c r="H645" s="123">
        <v>0</v>
      </c>
      <c r="I645" s="123">
        <v>0</v>
      </c>
      <c r="J645" s="123">
        <v>0</v>
      </c>
      <c r="K645" s="123">
        <v>0</v>
      </c>
      <c r="L645" s="123">
        <f t="shared" si="93"/>
        <v>0</v>
      </c>
      <c r="M645" s="123">
        <v>0</v>
      </c>
      <c r="N645" s="123">
        <v>0</v>
      </c>
      <c r="O645" s="123">
        <v>0</v>
      </c>
      <c r="P645" s="123">
        <f t="shared" si="94"/>
        <v>0</v>
      </c>
      <c r="Q645" s="123">
        <v>0</v>
      </c>
      <c r="R645" s="123">
        <v>0</v>
      </c>
      <c r="S645" s="123">
        <v>0</v>
      </c>
      <c r="T645" s="123">
        <v>0</v>
      </c>
      <c r="U645" s="123">
        <f t="shared" si="95"/>
        <v>0</v>
      </c>
      <c r="V645" s="123">
        <f t="shared" si="96"/>
        <v>0</v>
      </c>
      <c r="W645" s="123">
        <v>0</v>
      </c>
      <c r="X645" s="123">
        <f t="shared" si="97"/>
        <v>0</v>
      </c>
      <c r="Y645" s="123">
        <v>0</v>
      </c>
      <c r="Z645" s="123">
        <f t="shared" si="98"/>
        <v>0</v>
      </c>
      <c r="AA645" s="76"/>
    </row>
    <row r="646" spans="1:27" ht="15">
      <c r="A646" s="115"/>
      <c r="B646" s="120"/>
      <c r="C646" s="119"/>
      <c r="D646" s="121"/>
      <c r="E646" s="97"/>
      <c r="F646" s="97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  <c r="AA646" s="115"/>
    </row>
    <row r="647" spans="1:27" s="132" customFormat="1" ht="15.75">
      <c r="A647" s="124"/>
      <c r="B647" s="125"/>
      <c r="C647" s="126" t="s">
        <v>1225</v>
      </c>
      <c r="D647" s="127"/>
      <c r="E647" s="47">
        <f aca="true" t="shared" si="99" ref="E647:Z647">E614+E622+E632+E644+E645</f>
        <v>3023.13</v>
      </c>
      <c r="F647" s="47">
        <f t="shared" si="99"/>
        <v>-111102359.56999998</v>
      </c>
      <c r="G647" s="128">
        <f t="shared" si="99"/>
        <v>-111099336.43999998</v>
      </c>
      <c r="H647" s="128">
        <f t="shared" si="99"/>
        <v>69681340.21</v>
      </c>
      <c r="I647" s="128">
        <f t="shared" si="99"/>
        <v>641381.2899999999</v>
      </c>
      <c r="J647" s="128">
        <f t="shared" si="99"/>
        <v>0</v>
      </c>
      <c r="K647" s="128">
        <f t="shared" si="99"/>
        <v>1284746.0799999998</v>
      </c>
      <c r="L647" s="128">
        <f t="shared" si="99"/>
        <v>1926127.3699999999</v>
      </c>
      <c r="M647" s="128">
        <f t="shared" si="99"/>
        <v>11644365.600000003</v>
      </c>
      <c r="N647" s="128">
        <f t="shared" si="99"/>
        <v>69148692.47</v>
      </c>
      <c r="O647" s="128">
        <f t="shared" si="99"/>
        <v>17456945.400000002</v>
      </c>
      <c r="P647" s="128">
        <f t="shared" si="99"/>
        <v>98250003.47</v>
      </c>
      <c r="Q647" s="128">
        <f t="shared" si="99"/>
        <v>125695012.69</v>
      </c>
      <c r="R647" s="128">
        <f t="shared" si="99"/>
        <v>14404195.190000001</v>
      </c>
      <c r="S647" s="128">
        <f t="shared" si="99"/>
        <v>2489016.030000002</v>
      </c>
      <c r="T647" s="128">
        <f t="shared" si="99"/>
        <v>10442109.32</v>
      </c>
      <c r="U647" s="128">
        <f t="shared" si="99"/>
        <v>153030333.23000002</v>
      </c>
      <c r="V647" s="128">
        <f t="shared" si="99"/>
        <v>211788467.84</v>
      </c>
      <c r="W647" s="128">
        <f t="shared" si="99"/>
        <v>261315918.64999998</v>
      </c>
      <c r="X647" s="128">
        <f t="shared" si="99"/>
        <v>473104386.49</v>
      </c>
      <c r="Y647" s="128">
        <f t="shared" si="99"/>
        <v>9813940.49</v>
      </c>
      <c r="Z647" s="128">
        <f t="shared" si="99"/>
        <v>482918326.98</v>
      </c>
      <c r="AA647" s="124"/>
    </row>
    <row r="648" spans="1:27" ht="15">
      <c r="A648" s="115"/>
      <c r="B648" s="120"/>
      <c r="C648" s="126"/>
      <c r="D648" s="121"/>
      <c r="E648" s="97"/>
      <c r="F648" s="97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  <c r="AA648" s="115"/>
    </row>
    <row r="649" spans="1:27" ht="15.75">
      <c r="A649" s="129"/>
      <c r="B649" s="125"/>
      <c r="C649" s="126" t="s">
        <v>1226</v>
      </c>
      <c r="D649" s="127"/>
      <c r="E649" s="47">
        <f aca="true" t="shared" si="100" ref="E649:Z649">E647+E565</f>
        <v>55034.818999999465</v>
      </c>
      <c r="F649" s="47">
        <f t="shared" si="100"/>
        <v>15816073.52200003</v>
      </c>
      <c r="G649" s="47">
        <f t="shared" si="100"/>
        <v>15871108.340999678</v>
      </c>
      <c r="H649" s="47">
        <f t="shared" si="100"/>
        <v>9816322.242999822</v>
      </c>
      <c r="I649" s="47">
        <f t="shared" si="100"/>
        <v>538421.0399999999</v>
      </c>
      <c r="J649" s="47">
        <f t="shared" si="100"/>
        <v>0</v>
      </c>
      <c r="K649" s="47">
        <f t="shared" si="100"/>
        <v>-844726.4000000001</v>
      </c>
      <c r="L649" s="47">
        <f t="shared" si="100"/>
        <v>-306305.36000000057</v>
      </c>
      <c r="M649" s="47">
        <f t="shared" si="100"/>
        <v>11644365.600000003</v>
      </c>
      <c r="N649" s="47">
        <f t="shared" si="100"/>
        <v>69163068.41</v>
      </c>
      <c r="O649" s="47">
        <f t="shared" si="100"/>
        <v>18115207.060000002</v>
      </c>
      <c r="P649" s="128">
        <f t="shared" si="100"/>
        <v>98922641.07</v>
      </c>
      <c r="Q649" s="128">
        <f t="shared" si="100"/>
        <v>26932329.600000024</v>
      </c>
      <c r="R649" s="128">
        <f t="shared" si="100"/>
        <v>-1961533.3800000027</v>
      </c>
      <c r="S649" s="128">
        <f t="shared" si="100"/>
        <v>5444867.530000002</v>
      </c>
      <c r="T649" s="128">
        <f t="shared" si="100"/>
        <v>36225555.48999999</v>
      </c>
      <c r="U649" s="128">
        <f t="shared" si="100"/>
        <v>66641219.24000004</v>
      </c>
      <c r="V649" s="128">
        <f t="shared" si="100"/>
        <v>190944985.53400037</v>
      </c>
      <c r="W649" s="128">
        <f t="shared" si="100"/>
        <v>249428010.98599997</v>
      </c>
      <c r="X649" s="128">
        <f t="shared" si="100"/>
        <v>440372996.52000034</v>
      </c>
      <c r="Y649" s="128">
        <f t="shared" si="100"/>
        <v>5688547.678999862</v>
      </c>
      <c r="Z649" s="128">
        <f t="shared" si="100"/>
        <v>446061544.19899976</v>
      </c>
      <c r="AA649" s="134"/>
    </row>
    <row r="650" spans="1:27" ht="15">
      <c r="A650" s="115"/>
      <c r="B650" s="120"/>
      <c r="C650" s="119"/>
      <c r="D650" s="121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  <c r="AA650" s="115"/>
    </row>
    <row r="651" spans="1:26" ht="12.75" hidden="1" outlineLevel="1">
      <c r="A651" s="75" t="s">
        <v>1227</v>
      </c>
      <c r="C651" s="76" t="s">
        <v>1228</v>
      </c>
      <c r="D651" s="76" t="s">
        <v>1229</v>
      </c>
      <c r="E651" s="75">
        <v>-62463.019</v>
      </c>
      <c r="F651" s="75">
        <v>479454819.01699996</v>
      </c>
      <c r="G651" s="76">
        <f>E651+F651</f>
        <v>479392355.99799997</v>
      </c>
      <c r="H651" s="75">
        <v>122569478.571</v>
      </c>
      <c r="I651" s="75">
        <v>3369826.79</v>
      </c>
      <c r="J651" s="75">
        <v>0</v>
      </c>
      <c r="K651" s="75">
        <v>75670185.37</v>
      </c>
      <c r="L651" s="75">
        <f>J651+I651+K651</f>
        <v>79040012.16000001</v>
      </c>
      <c r="M651" s="75">
        <v>121822042.19</v>
      </c>
      <c r="N651" s="75">
        <v>555658366.94</v>
      </c>
      <c r="O651" s="75">
        <v>117016128.14999999</v>
      </c>
      <c r="P651" s="75">
        <f>M651+N651+O651</f>
        <v>794496537.2800001</v>
      </c>
      <c r="Q651" s="76">
        <v>81360975.07</v>
      </c>
      <c r="R651" s="76">
        <v>18732543.41</v>
      </c>
      <c r="S651" s="76">
        <v>1480803.59</v>
      </c>
      <c r="T651" s="76">
        <v>1226961870.01</v>
      </c>
      <c r="U651" s="76">
        <f>Q651+R651+S651+T651</f>
        <v>1328536192.08</v>
      </c>
      <c r="V651" s="76">
        <f>G651+H651+L651+P651+U651</f>
        <v>2804034576.0889997</v>
      </c>
      <c r="W651" s="75">
        <v>2245312897.144</v>
      </c>
      <c r="X651" s="75">
        <f>V651+W651</f>
        <v>5049347473.233</v>
      </c>
      <c r="Y651" s="76">
        <v>56323967.031</v>
      </c>
      <c r="Z651" s="75">
        <f>X651+Y651</f>
        <v>5105671440.264</v>
      </c>
    </row>
    <row r="652" spans="1:27" ht="15.75" collapsed="1">
      <c r="A652" s="124" t="s">
        <v>1230</v>
      </c>
      <c r="B652" s="125" t="s">
        <v>1231</v>
      </c>
      <c r="D652" s="127"/>
      <c r="E652" s="47">
        <v>-62463.019</v>
      </c>
      <c r="F652" s="47">
        <v>479454819.01699996</v>
      </c>
      <c r="G652" s="47">
        <f>E652+F652</f>
        <v>479392355.99799997</v>
      </c>
      <c r="H652" s="47">
        <v>122569478.571</v>
      </c>
      <c r="I652" s="47">
        <v>3369826.79</v>
      </c>
      <c r="J652" s="47">
        <v>0</v>
      </c>
      <c r="K652" s="47">
        <v>75670185.37</v>
      </c>
      <c r="L652" s="47">
        <f>J652+I652+K652</f>
        <v>79040012.16000001</v>
      </c>
      <c r="M652" s="47">
        <v>121822042.19</v>
      </c>
      <c r="N652" s="47">
        <v>555658366.94</v>
      </c>
      <c r="O652" s="47">
        <v>117016128.14999999</v>
      </c>
      <c r="P652" s="128">
        <f>M652+N652+O652</f>
        <v>794496537.2800001</v>
      </c>
      <c r="Q652" s="128">
        <v>81360975.07</v>
      </c>
      <c r="R652" s="128">
        <v>18732543.41</v>
      </c>
      <c r="S652" s="128">
        <v>1480803.59</v>
      </c>
      <c r="T652" s="128">
        <v>1226961870.01</v>
      </c>
      <c r="U652" s="128">
        <f>Q652+R652+S652+T652</f>
        <v>1328536192.08</v>
      </c>
      <c r="V652" s="128">
        <f>G652+H652+L652+P652+U652</f>
        <v>2804034576.0889997</v>
      </c>
      <c r="W652" s="128">
        <v>2245312897.144</v>
      </c>
      <c r="X652" s="128">
        <f>V652+W652</f>
        <v>5049347473.233</v>
      </c>
      <c r="Y652" s="128">
        <v>56323967.031</v>
      </c>
      <c r="Z652" s="128">
        <f>X652+Y652</f>
        <v>5105671440.264</v>
      </c>
      <c r="AA652" s="124"/>
    </row>
    <row r="653" spans="1:27" ht="15.75">
      <c r="A653" s="124"/>
      <c r="B653" s="120"/>
      <c r="C653" s="126"/>
      <c r="D653" s="12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  <c r="AA653" s="124"/>
    </row>
    <row r="654" spans="1:27" ht="16.5" customHeight="1" hidden="1">
      <c r="A654" s="124" t="s">
        <v>1232</v>
      </c>
      <c r="B654" s="120"/>
      <c r="C654" s="126" t="s">
        <v>1233</v>
      </c>
      <c r="D654" s="127"/>
      <c r="E654" s="47">
        <v>0</v>
      </c>
      <c r="F654" s="47">
        <v>0</v>
      </c>
      <c r="G654" s="47">
        <f>E654+F654</f>
        <v>0</v>
      </c>
      <c r="H654" s="47">
        <v>0</v>
      </c>
      <c r="I654" s="47">
        <v>0</v>
      </c>
      <c r="J654" s="47">
        <v>0</v>
      </c>
      <c r="K654" s="47">
        <v>0</v>
      </c>
      <c r="L654" s="47">
        <f>J654+I654+K654</f>
        <v>0</v>
      </c>
      <c r="M654" s="47">
        <v>0</v>
      </c>
      <c r="N654" s="47">
        <v>0</v>
      </c>
      <c r="O654" s="47">
        <v>0</v>
      </c>
      <c r="P654" s="128">
        <f>M654+N654+O654</f>
        <v>0</v>
      </c>
      <c r="Q654" s="128">
        <v>0</v>
      </c>
      <c r="R654" s="128">
        <v>0</v>
      </c>
      <c r="S654" s="128">
        <v>0</v>
      </c>
      <c r="T654" s="128">
        <v>0</v>
      </c>
      <c r="U654" s="128">
        <f>Q654+R654+S654+T654</f>
        <v>0</v>
      </c>
      <c r="V654" s="128">
        <f>G654+H654+L654+P654+U654</f>
        <v>0</v>
      </c>
      <c r="W654" s="128">
        <v>0</v>
      </c>
      <c r="X654" s="128">
        <f>V654+W654</f>
        <v>0</v>
      </c>
      <c r="Y654" s="128">
        <v>0</v>
      </c>
      <c r="Z654" s="128">
        <f>X654+Y654</f>
        <v>0</v>
      </c>
      <c r="AA654" s="124"/>
    </row>
    <row r="655" spans="1:27" s="136" customFormat="1" ht="15.75" hidden="1">
      <c r="A655" s="135" t="s">
        <v>1234</v>
      </c>
      <c r="B655" s="125"/>
      <c r="C655" s="126" t="s">
        <v>1235</v>
      </c>
      <c r="D655" s="127"/>
      <c r="E655" s="47">
        <v>0</v>
      </c>
      <c r="F655" s="47">
        <v>0</v>
      </c>
      <c r="G655" s="47">
        <f>E655+F655</f>
        <v>0</v>
      </c>
      <c r="H655" s="47">
        <v>0</v>
      </c>
      <c r="I655" s="47">
        <v>0</v>
      </c>
      <c r="J655" s="47">
        <v>0</v>
      </c>
      <c r="K655" s="47">
        <v>0</v>
      </c>
      <c r="L655" s="47">
        <f>J655+I655+K655</f>
        <v>0</v>
      </c>
      <c r="M655" s="47">
        <v>0</v>
      </c>
      <c r="N655" s="47">
        <v>0</v>
      </c>
      <c r="O655" s="47">
        <v>0</v>
      </c>
      <c r="P655" s="128">
        <f>M655+N655+O655</f>
        <v>0</v>
      </c>
      <c r="Q655" s="128">
        <v>0</v>
      </c>
      <c r="R655" s="128">
        <v>0</v>
      </c>
      <c r="S655" s="128">
        <v>0</v>
      </c>
      <c r="T655" s="128">
        <v>0</v>
      </c>
      <c r="U655" s="128">
        <f>Q655+R655+S655+T655</f>
        <v>0</v>
      </c>
      <c r="V655" s="128">
        <f>G655+H655+L655+P655+U655</f>
        <v>0</v>
      </c>
      <c r="W655" s="128">
        <v>0</v>
      </c>
      <c r="X655" s="128">
        <f>V655+W655</f>
        <v>0</v>
      </c>
      <c r="Y655" s="128">
        <v>0</v>
      </c>
      <c r="Z655" s="128">
        <f>X655+Y655</f>
        <v>0</v>
      </c>
      <c r="AA655" s="135"/>
    </row>
    <row r="656" spans="1:27" ht="15.75" hidden="1">
      <c r="A656" s="124"/>
      <c r="B656" s="120"/>
      <c r="C656" s="126"/>
      <c r="D656" s="12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  <c r="AA656" s="124"/>
    </row>
    <row r="657" spans="1:27" ht="15.75" hidden="1">
      <c r="A657" s="124"/>
      <c r="B657" s="120"/>
      <c r="C657" s="126" t="s">
        <v>1236</v>
      </c>
      <c r="D657" s="127"/>
      <c r="E657" s="47">
        <f aca="true" t="shared" si="101" ref="E657:Z657">E652-E654-E655</f>
        <v>-62463.019</v>
      </c>
      <c r="F657" s="47">
        <f t="shared" si="101"/>
        <v>479454819.01699996</v>
      </c>
      <c r="G657" s="47">
        <f t="shared" si="101"/>
        <v>479392355.99799997</v>
      </c>
      <c r="H657" s="47">
        <f t="shared" si="101"/>
        <v>122569478.571</v>
      </c>
      <c r="I657" s="47">
        <f t="shared" si="101"/>
        <v>3369826.79</v>
      </c>
      <c r="J657" s="47">
        <f t="shared" si="101"/>
        <v>0</v>
      </c>
      <c r="K657" s="47">
        <f t="shared" si="101"/>
        <v>75670185.37</v>
      </c>
      <c r="L657" s="47">
        <f t="shared" si="101"/>
        <v>79040012.16000001</v>
      </c>
      <c r="M657" s="47">
        <f t="shared" si="101"/>
        <v>121822042.19</v>
      </c>
      <c r="N657" s="47">
        <f t="shared" si="101"/>
        <v>555658366.94</v>
      </c>
      <c r="O657" s="47">
        <f t="shared" si="101"/>
        <v>117016128.14999999</v>
      </c>
      <c r="P657" s="128">
        <f t="shared" si="101"/>
        <v>794496537.2800001</v>
      </c>
      <c r="Q657" s="128">
        <f t="shared" si="101"/>
        <v>81360975.07</v>
      </c>
      <c r="R657" s="128">
        <f t="shared" si="101"/>
        <v>18732543.41</v>
      </c>
      <c r="S657" s="128">
        <f t="shared" si="101"/>
        <v>1480803.59</v>
      </c>
      <c r="T657" s="128">
        <f t="shared" si="101"/>
        <v>1226961870.01</v>
      </c>
      <c r="U657" s="128">
        <f t="shared" si="101"/>
        <v>1328536192.08</v>
      </c>
      <c r="V657" s="128">
        <f t="shared" si="101"/>
        <v>2804034576.0889997</v>
      </c>
      <c r="W657" s="128">
        <f t="shared" si="101"/>
        <v>2245312897.144</v>
      </c>
      <c r="X657" s="128">
        <f t="shared" si="101"/>
        <v>5049347473.233</v>
      </c>
      <c r="Y657" s="128">
        <f t="shared" si="101"/>
        <v>56323967.031</v>
      </c>
      <c r="Z657" s="128">
        <f t="shared" si="101"/>
        <v>5105671440.264</v>
      </c>
      <c r="AA657" s="124"/>
    </row>
    <row r="658" spans="1:27" ht="15" hidden="1">
      <c r="A658" s="115"/>
      <c r="B658" s="120"/>
      <c r="C658" s="119"/>
      <c r="D658" s="121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  <c r="AA658" s="115"/>
    </row>
    <row r="659" spans="1:27" ht="15.75">
      <c r="A659" s="124"/>
      <c r="B659" s="125" t="s">
        <v>1237</v>
      </c>
      <c r="C659" s="126"/>
      <c r="D659" s="127"/>
      <c r="E659" s="47">
        <f aca="true" t="shared" si="102" ref="E659:Z659">E649+E657</f>
        <v>-7428.2000000005355</v>
      </c>
      <c r="F659" s="47">
        <f t="shared" si="102"/>
        <v>495270892.539</v>
      </c>
      <c r="G659" s="137">
        <f t="shared" si="102"/>
        <v>495263464.3389996</v>
      </c>
      <c r="H659" s="137">
        <f t="shared" si="102"/>
        <v>132385800.81399982</v>
      </c>
      <c r="I659" s="137">
        <f t="shared" si="102"/>
        <v>3908247.83</v>
      </c>
      <c r="J659" s="137">
        <f t="shared" si="102"/>
        <v>0</v>
      </c>
      <c r="K659" s="137">
        <f t="shared" si="102"/>
        <v>74825458.97</v>
      </c>
      <c r="L659" s="137">
        <f t="shared" si="102"/>
        <v>78733706.80000001</v>
      </c>
      <c r="M659" s="137">
        <f t="shared" si="102"/>
        <v>133466407.79</v>
      </c>
      <c r="N659" s="137">
        <f t="shared" si="102"/>
        <v>624821435.35</v>
      </c>
      <c r="O659" s="137">
        <f t="shared" si="102"/>
        <v>135131335.20999998</v>
      </c>
      <c r="P659" s="137">
        <f t="shared" si="102"/>
        <v>893419178.3500001</v>
      </c>
      <c r="Q659" s="137">
        <f t="shared" si="102"/>
        <v>108293304.67000002</v>
      </c>
      <c r="R659" s="137">
        <f t="shared" si="102"/>
        <v>16771010.029999997</v>
      </c>
      <c r="S659" s="137">
        <f t="shared" si="102"/>
        <v>6925671.120000002</v>
      </c>
      <c r="T659" s="137">
        <f t="shared" si="102"/>
        <v>1263187425.5</v>
      </c>
      <c r="U659" s="137">
        <f t="shared" si="102"/>
        <v>1395177411.32</v>
      </c>
      <c r="V659" s="137">
        <f t="shared" si="102"/>
        <v>2994979561.623</v>
      </c>
      <c r="W659" s="137">
        <f t="shared" si="102"/>
        <v>2494740908.13</v>
      </c>
      <c r="X659" s="137">
        <f t="shared" si="102"/>
        <v>5489720469.753</v>
      </c>
      <c r="Y659" s="137">
        <f t="shared" si="102"/>
        <v>62012514.70999987</v>
      </c>
      <c r="Z659" s="137">
        <f t="shared" si="102"/>
        <v>5551732984.462999</v>
      </c>
      <c r="AA659" s="124"/>
    </row>
    <row r="660" spans="5:25" ht="12.75">
      <c r="E660" s="138"/>
      <c r="F660" s="138"/>
      <c r="G660" s="75"/>
      <c r="U660" s="75"/>
      <c r="V660" s="75"/>
      <c r="Y660" s="75"/>
    </row>
    <row r="661" spans="5:25" ht="12.75">
      <c r="E661" s="138"/>
      <c r="F661" s="138"/>
      <c r="G661" s="75"/>
      <c r="U661" s="75"/>
      <c r="V661" s="75"/>
      <c r="Y661" s="75"/>
    </row>
    <row r="662" spans="5:25" ht="12.75">
      <c r="E662" s="138"/>
      <c r="F662" s="138"/>
      <c r="G662" s="75"/>
      <c r="I662" s="138"/>
      <c r="J662" s="138"/>
      <c r="K662" s="138"/>
      <c r="M662" s="138"/>
      <c r="N662" s="138"/>
      <c r="O662" s="138"/>
      <c r="Q662" s="138"/>
      <c r="R662" s="138"/>
      <c r="S662" s="138"/>
      <c r="T662" s="138"/>
      <c r="U662" s="75"/>
      <c r="V662" s="75"/>
      <c r="Y662" s="75"/>
    </row>
    <row r="663" spans="5:25" ht="12.75">
      <c r="E663" s="138"/>
      <c r="F663" s="138"/>
      <c r="G663" s="75"/>
      <c r="I663" s="138"/>
      <c r="J663" s="138"/>
      <c r="K663" s="138"/>
      <c r="M663" s="138"/>
      <c r="N663" s="138"/>
      <c r="O663" s="138"/>
      <c r="Q663" s="138"/>
      <c r="R663" s="138"/>
      <c r="S663" s="138"/>
      <c r="T663" s="138"/>
      <c r="U663" s="75"/>
      <c r="V663" s="75"/>
      <c r="Y663" s="75"/>
    </row>
    <row r="664" spans="5:25" ht="12.75">
      <c r="E664" s="138"/>
      <c r="F664" s="138"/>
      <c r="G664" s="75"/>
      <c r="I664" s="138"/>
      <c r="J664" s="138"/>
      <c r="K664" s="138"/>
      <c r="M664" s="138"/>
      <c r="N664" s="138"/>
      <c r="O664" s="138"/>
      <c r="Q664" s="138"/>
      <c r="R664" s="138"/>
      <c r="S664" s="138"/>
      <c r="T664" s="138"/>
      <c r="U664" s="75"/>
      <c r="V664" s="75"/>
      <c r="Y664" s="75"/>
    </row>
    <row r="665" spans="5:25" ht="12.75">
      <c r="E665" s="138"/>
      <c r="F665" s="138"/>
      <c r="G665" s="75"/>
      <c r="I665" s="138"/>
      <c r="J665" s="138"/>
      <c r="K665" s="138"/>
      <c r="M665" s="138"/>
      <c r="N665" s="138"/>
      <c r="O665" s="138"/>
      <c r="Q665" s="138"/>
      <c r="R665" s="138"/>
      <c r="S665" s="138"/>
      <c r="T665" s="138"/>
      <c r="U665" s="75"/>
      <c r="V665" s="75"/>
      <c r="Y665" s="75"/>
    </row>
    <row r="666" spans="5:25" ht="12.75">
      <c r="E666" s="138"/>
      <c r="F666" s="138"/>
      <c r="G666" s="75"/>
      <c r="I666" s="138"/>
      <c r="J666" s="138"/>
      <c r="K666" s="138"/>
      <c r="M666" s="138"/>
      <c r="N666" s="138"/>
      <c r="O666" s="138"/>
      <c r="Q666" s="138"/>
      <c r="R666" s="138"/>
      <c r="S666" s="138"/>
      <c r="T666" s="138"/>
      <c r="U666" s="75"/>
      <c r="V666" s="75"/>
      <c r="Y666" s="75"/>
    </row>
    <row r="667" spans="5:25" ht="12.75">
      <c r="E667" s="138"/>
      <c r="F667" s="138"/>
      <c r="G667" s="75"/>
      <c r="I667" s="138"/>
      <c r="J667" s="138"/>
      <c r="K667" s="138"/>
      <c r="M667" s="138"/>
      <c r="N667" s="138"/>
      <c r="O667" s="138"/>
      <c r="Q667" s="138"/>
      <c r="R667" s="138"/>
      <c r="S667" s="138"/>
      <c r="T667" s="138"/>
      <c r="U667" s="75"/>
      <c r="V667" s="75"/>
      <c r="Y667" s="75"/>
    </row>
    <row r="668" spans="5:25" ht="12.75">
      <c r="E668" s="138"/>
      <c r="F668" s="138"/>
      <c r="G668" s="75"/>
      <c r="I668" s="138"/>
      <c r="J668" s="138"/>
      <c r="K668" s="138"/>
      <c r="M668" s="138"/>
      <c r="N668" s="138"/>
      <c r="O668" s="138"/>
      <c r="Q668" s="138"/>
      <c r="R668" s="138"/>
      <c r="S668" s="138"/>
      <c r="T668" s="138"/>
      <c r="U668" s="75"/>
      <c r="V668" s="75"/>
      <c r="Y668" s="75"/>
    </row>
    <row r="669" spans="5:25" ht="12.75">
      <c r="E669" s="138"/>
      <c r="F669" s="138"/>
      <c r="G669" s="75"/>
      <c r="I669" s="138"/>
      <c r="J669" s="138"/>
      <c r="K669" s="138"/>
      <c r="M669" s="138"/>
      <c r="N669" s="138"/>
      <c r="O669" s="138"/>
      <c r="Q669" s="138"/>
      <c r="R669" s="138"/>
      <c r="S669" s="138"/>
      <c r="T669" s="138"/>
      <c r="U669" s="75"/>
      <c r="V669" s="75"/>
      <c r="Y669" s="75"/>
    </row>
    <row r="670" spans="5:25" ht="12.75">
      <c r="E670" s="138"/>
      <c r="F670" s="138"/>
      <c r="G670" s="75"/>
      <c r="I670" s="138"/>
      <c r="J670" s="138"/>
      <c r="K670" s="138"/>
      <c r="M670" s="138"/>
      <c r="N670" s="138"/>
      <c r="O670" s="138"/>
      <c r="Q670" s="138"/>
      <c r="R670" s="138"/>
      <c r="S670" s="138"/>
      <c r="T670" s="138"/>
      <c r="U670" s="75"/>
      <c r="V670" s="75"/>
      <c r="Y670" s="75"/>
    </row>
    <row r="671" spans="5:25" ht="12.75">
      <c r="E671" s="138"/>
      <c r="F671" s="138"/>
      <c r="G671" s="75"/>
      <c r="I671" s="138"/>
      <c r="J671" s="138"/>
      <c r="K671" s="138"/>
      <c r="M671" s="138"/>
      <c r="N671" s="138"/>
      <c r="O671" s="138"/>
      <c r="Q671" s="138"/>
      <c r="R671" s="138"/>
      <c r="S671" s="138"/>
      <c r="T671" s="138"/>
      <c r="U671" s="75"/>
      <c r="V671" s="75"/>
      <c r="Y671" s="75"/>
    </row>
    <row r="672" spans="5:25" ht="12.75">
      <c r="E672" s="138"/>
      <c r="F672" s="138"/>
      <c r="G672" s="75"/>
      <c r="I672" s="138"/>
      <c r="J672" s="138"/>
      <c r="K672" s="138"/>
      <c r="M672" s="138"/>
      <c r="N672" s="138"/>
      <c r="O672" s="138"/>
      <c r="Q672" s="138"/>
      <c r="R672" s="138"/>
      <c r="S672" s="138"/>
      <c r="T672" s="138"/>
      <c r="U672" s="75"/>
      <c r="V672" s="75"/>
      <c r="Y672" s="75"/>
    </row>
    <row r="673" spans="5:25" ht="12.75">
      <c r="E673" s="138"/>
      <c r="F673" s="138"/>
      <c r="G673" s="75"/>
      <c r="I673" s="138"/>
      <c r="J673" s="138"/>
      <c r="K673" s="138"/>
      <c r="M673" s="138"/>
      <c r="N673" s="138"/>
      <c r="O673" s="138"/>
      <c r="Q673" s="138"/>
      <c r="R673" s="138"/>
      <c r="S673" s="138"/>
      <c r="T673" s="138"/>
      <c r="U673" s="75"/>
      <c r="V673" s="75"/>
      <c r="Y673" s="75"/>
    </row>
    <row r="674" spans="5:25" ht="12.75">
      <c r="E674" s="138"/>
      <c r="F674" s="138"/>
      <c r="G674" s="75"/>
      <c r="I674" s="138"/>
      <c r="J674" s="138"/>
      <c r="K674" s="138"/>
      <c r="M674" s="138"/>
      <c r="N674" s="138"/>
      <c r="O674" s="138"/>
      <c r="Q674" s="138"/>
      <c r="R674" s="138"/>
      <c r="S674" s="138"/>
      <c r="T674" s="138"/>
      <c r="U674" s="75"/>
      <c r="V674" s="75"/>
      <c r="Y674" s="75"/>
    </row>
    <row r="675" spans="5:25" ht="12.75">
      <c r="E675" s="138"/>
      <c r="F675" s="138"/>
      <c r="G675" s="75"/>
      <c r="I675" s="138"/>
      <c r="J675" s="138"/>
      <c r="K675" s="138"/>
      <c r="M675" s="138"/>
      <c r="N675" s="138"/>
      <c r="O675" s="138"/>
      <c r="Q675" s="138"/>
      <c r="R675" s="138"/>
      <c r="S675" s="138"/>
      <c r="T675" s="138"/>
      <c r="U675" s="75"/>
      <c r="V675" s="75"/>
      <c r="Y675" s="75"/>
    </row>
    <row r="676" spans="5:25" ht="12.75">
      <c r="E676" s="138"/>
      <c r="F676" s="138"/>
      <c r="G676" s="75"/>
      <c r="I676" s="138"/>
      <c r="J676" s="138"/>
      <c r="K676" s="138"/>
      <c r="M676" s="138"/>
      <c r="N676" s="138"/>
      <c r="O676" s="138"/>
      <c r="Q676" s="138"/>
      <c r="R676" s="138"/>
      <c r="S676" s="138"/>
      <c r="T676" s="138"/>
      <c r="U676" s="75"/>
      <c r="V676" s="75"/>
      <c r="Y676" s="75"/>
    </row>
    <row r="677" spans="5:25" ht="12.75">
      <c r="E677" s="138"/>
      <c r="F677" s="138"/>
      <c r="G677" s="75"/>
      <c r="I677" s="138"/>
      <c r="J677" s="138"/>
      <c r="K677" s="138"/>
      <c r="M677" s="138"/>
      <c r="N677" s="138"/>
      <c r="O677" s="138"/>
      <c r="Q677" s="138"/>
      <c r="R677" s="138"/>
      <c r="S677" s="138"/>
      <c r="T677" s="138"/>
      <c r="U677" s="75"/>
      <c r="V677" s="75"/>
      <c r="Y677" s="75"/>
    </row>
    <row r="678" spans="5:25" ht="12.75">
      <c r="E678" s="138"/>
      <c r="F678" s="138"/>
      <c r="G678" s="75"/>
      <c r="I678" s="138"/>
      <c r="J678" s="138"/>
      <c r="K678" s="138"/>
      <c r="M678" s="138"/>
      <c r="N678" s="138"/>
      <c r="O678" s="138"/>
      <c r="Q678" s="138"/>
      <c r="R678" s="138"/>
      <c r="S678" s="138"/>
      <c r="T678" s="138"/>
      <c r="U678" s="75"/>
      <c r="V678" s="75"/>
      <c r="Y678" s="75"/>
    </row>
    <row r="679" spans="5:25" ht="12.75">
      <c r="E679" s="138"/>
      <c r="F679" s="138"/>
      <c r="G679" s="75"/>
      <c r="I679" s="138"/>
      <c r="J679" s="138"/>
      <c r="K679" s="138"/>
      <c r="M679" s="138"/>
      <c r="N679" s="138"/>
      <c r="O679" s="138"/>
      <c r="Q679" s="138"/>
      <c r="R679" s="138"/>
      <c r="S679" s="138"/>
      <c r="T679" s="138"/>
      <c r="U679" s="75"/>
      <c r="V679" s="75"/>
      <c r="Y679" s="75"/>
    </row>
    <row r="680" spans="5:25" ht="12.75">
      <c r="E680" s="138"/>
      <c r="F680" s="138"/>
      <c r="G680" s="75"/>
      <c r="I680" s="138"/>
      <c r="J680" s="138"/>
      <c r="K680" s="138"/>
      <c r="M680" s="138"/>
      <c r="N680" s="138"/>
      <c r="O680" s="138"/>
      <c r="Q680" s="138"/>
      <c r="R680" s="138"/>
      <c r="S680" s="138"/>
      <c r="T680" s="138"/>
      <c r="U680" s="75"/>
      <c r="V680" s="75"/>
      <c r="Y680" s="75"/>
    </row>
    <row r="681" spans="5:25" ht="12.75">
      <c r="E681" s="138"/>
      <c r="F681" s="138"/>
      <c r="G681" s="75"/>
      <c r="I681" s="138"/>
      <c r="J681" s="138"/>
      <c r="K681" s="138"/>
      <c r="M681" s="138"/>
      <c r="N681" s="138"/>
      <c r="O681" s="138"/>
      <c r="Q681" s="138"/>
      <c r="R681" s="138"/>
      <c r="S681" s="138"/>
      <c r="T681" s="138"/>
      <c r="U681" s="75"/>
      <c r="V681" s="75"/>
      <c r="Y681" s="75"/>
    </row>
    <row r="682" spans="5:25" ht="12.75">
      <c r="E682" s="138"/>
      <c r="F682" s="138"/>
      <c r="G682" s="75"/>
      <c r="I682" s="138"/>
      <c r="J682" s="138"/>
      <c r="K682" s="138"/>
      <c r="M682" s="138"/>
      <c r="N682" s="138"/>
      <c r="O682" s="138"/>
      <c r="Q682" s="138"/>
      <c r="R682" s="138"/>
      <c r="S682" s="138"/>
      <c r="T682" s="138"/>
      <c r="U682" s="75"/>
      <c r="V682" s="75"/>
      <c r="Y682" s="75"/>
    </row>
    <row r="683" spans="5:25" ht="12.75">
      <c r="E683" s="138"/>
      <c r="F683" s="138"/>
      <c r="G683" s="75"/>
      <c r="I683" s="138"/>
      <c r="J683" s="138"/>
      <c r="K683" s="138"/>
      <c r="M683" s="138"/>
      <c r="N683" s="138"/>
      <c r="O683" s="138"/>
      <c r="Q683" s="138"/>
      <c r="R683" s="138"/>
      <c r="S683" s="138"/>
      <c r="T683" s="138"/>
      <c r="U683" s="75"/>
      <c r="V683" s="75"/>
      <c r="Y683" s="75"/>
    </row>
    <row r="684" spans="5:25" ht="12.75">
      <c r="E684" s="138"/>
      <c r="F684" s="138"/>
      <c r="G684" s="75"/>
      <c r="I684" s="138"/>
      <c r="J684" s="138"/>
      <c r="K684" s="138"/>
      <c r="M684" s="138"/>
      <c r="N684" s="138"/>
      <c r="O684" s="138"/>
      <c r="Q684" s="138"/>
      <c r="R684" s="138"/>
      <c r="S684" s="138"/>
      <c r="T684" s="138"/>
      <c r="U684" s="75"/>
      <c r="V684" s="75"/>
      <c r="Y684" s="75"/>
    </row>
    <row r="685" spans="5:25" ht="12.75">
      <c r="E685" s="138"/>
      <c r="F685" s="138"/>
      <c r="G685" s="75"/>
      <c r="I685" s="138"/>
      <c r="J685" s="138"/>
      <c r="K685" s="138"/>
      <c r="M685" s="138"/>
      <c r="N685" s="138"/>
      <c r="O685" s="138"/>
      <c r="Q685" s="138"/>
      <c r="R685" s="138"/>
      <c r="S685" s="138"/>
      <c r="T685" s="138"/>
      <c r="U685" s="75"/>
      <c r="V685" s="75"/>
      <c r="Y685" s="75"/>
    </row>
    <row r="686" spans="5:25" ht="12.75">
      <c r="E686" s="138"/>
      <c r="F686" s="138"/>
      <c r="G686" s="75"/>
      <c r="I686" s="138"/>
      <c r="J686" s="138"/>
      <c r="K686" s="138"/>
      <c r="M686" s="138"/>
      <c r="N686" s="138"/>
      <c r="O686" s="138"/>
      <c r="Q686" s="138"/>
      <c r="R686" s="138"/>
      <c r="S686" s="138"/>
      <c r="T686" s="138"/>
      <c r="U686" s="75"/>
      <c r="V686" s="75"/>
      <c r="Y686" s="75"/>
    </row>
    <row r="687" spans="5:25" ht="12.75">
      <c r="E687" s="138"/>
      <c r="F687" s="138"/>
      <c r="G687" s="75"/>
      <c r="I687" s="138"/>
      <c r="J687" s="138"/>
      <c r="K687" s="138"/>
      <c r="M687" s="138"/>
      <c r="N687" s="138"/>
      <c r="O687" s="138"/>
      <c r="Q687" s="138"/>
      <c r="R687" s="138"/>
      <c r="S687" s="138"/>
      <c r="T687" s="138"/>
      <c r="U687" s="75"/>
      <c r="V687" s="75"/>
      <c r="Y687" s="75"/>
    </row>
    <row r="688" spans="5:25" ht="12.75">
      <c r="E688" s="138"/>
      <c r="F688" s="138"/>
      <c r="G688" s="75"/>
      <c r="I688" s="138"/>
      <c r="J688" s="138"/>
      <c r="K688" s="138"/>
      <c r="M688" s="138"/>
      <c r="N688" s="138"/>
      <c r="O688" s="138"/>
      <c r="Q688" s="138"/>
      <c r="R688" s="138"/>
      <c r="S688" s="138"/>
      <c r="T688" s="138"/>
      <c r="U688" s="75"/>
      <c r="V688" s="75"/>
      <c r="Y688" s="75"/>
    </row>
    <row r="689" spans="5:25" ht="12.75">
      <c r="E689" s="138"/>
      <c r="F689" s="138"/>
      <c r="G689" s="75"/>
      <c r="I689" s="138"/>
      <c r="J689" s="138"/>
      <c r="K689" s="138"/>
      <c r="M689" s="138"/>
      <c r="N689" s="138"/>
      <c r="O689" s="138"/>
      <c r="Q689" s="138"/>
      <c r="R689" s="138"/>
      <c r="S689" s="138"/>
      <c r="T689" s="138"/>
      <c r="U689" s="75"/>
      <c r="V689" s="75"/>
      <c r="Y689" s="75"/>
    </row>
    <row r="690" spans="5:25" ht="12.75">
      <c r="E690" s="138"/>
      <c r="F690" s="138"/>
      <c r="G690" s="75"/>
      <c r="I690" s="138"/>
      <c r="J690" s="138"/>
      <c r="K690" s="138"/>
      <c r="M690" s="138"/>
      <c r="N690" s="138"/>
      <c r="O690" s="138"/>
      <c r="Q690" s="138"/>
      <c r="R690" s="138"/>
      <c r="S690" s="138"/>
      <c r="T690" s="138"/>
      <c r="U690" s="75"/>
      <c r="V690" s="75"/>
      <c r="Y690" s="75"/>
    </row>
    <row r="691" spans="5:25" ht="12.75">
      <c r="E691" s="138"/>
      <c r="F691" s="138"/>
      <c r="G691" s="75"/>
      <c r="I691" s="138"/>
      <c r="J691" s="138"/>
      <c r="K691" s="138"/>
      <c r="M691" s="138"/>
      <c r="N691" s="138"/>
      <c r="O691" s="138"/>
      <c r="Q691" s="138"/>
      <c r="R691" s="138"/>
      <c r="S691" s="138"/>
      <c r="T691" s="138"/>
      <c r="U691" s="75"/>
      <c r="V691" s="75"/>
      <c r="Y691" s="75"/>
    </row>
    <row r="692" spans="5:25" ht="12.75">
      <c r="E692" s="138"/>
      <c r="F692" s="138"/>
      <c r="G692" s="75"/>
      <c r="I692" s="138"/>
      <c r="J692" s="138"/>
      <c r="K692" s="138"/>
      <c r="M692" s="138"/>
      <c r="N692" s="138"/>
      <c r="O692" s="138"/>
      <c r="Q692" s="138"/>
      <c r="R692" s="138"/>
      <c r="S692" s="138"/>
      <c r="T692" s="138"/>
      <c r="U692" s="75"/>
      <c r="V692" s="75"/>
      <c r="Y692" s="75"/>
    </row>
    <row r="693" spans="5:25" ht="12.75">
      <c r="E693" s="138"/>
      <c r="F693" s="138"/>
      <c r="G693" s="75"/>
      <c r="I693" s="138"/>
      <c r="J693" s="138"/>
      <c r="K693" s="138"/>
      <c r="M693" s="138"/>
      <c r="N693" s="138"/>
      <c r="O693" s="138"/>
      <c r="Q693" s="138"/>
      <c r="R693" s="138"/>
      <c r="S693" s="138"/>
      <c r="T693" s="138"/>
      <c r="U693" s="75"/>
      <c r="V693" s="75"/>
      <c r="Y693" s="75"/>
    </row>
    <row r="694" spans="5:25" ht="12.75">
      <c r="E694" s="138"/>
      <c r="F694" s="138"/>
      <c r="G694" s="75"/>
      <c r="I694" s="138"/>
      <c r="J694" s="138"/>
      <c r="K694" s="138"/>
      <c r="M694" s="138"/>
      <c r="N694" s="138"/>
      <c r="O694" s="138"/>
      <c r="Q694" s="138"/>
      <c r="R694" s="138"/>
      <c r="S694" s="138"/>
      <c r="T694" s="138"/>
      <c r="U694" s="75"/>
      <c r="V694" s="75"/>
      <c r="Y694" s="75"/>
    </row>
    <row r="695" spans="5:25" ht="12.75">
      <c r="E695" s="138"/>
      <c r="F695" s="138"/>
      <c r="G695" s="75"/>
      <c r="I695" s="138"/>
      <c r="J695" s="138"/>
      <c r="K695" s="138"/>
      <c r="M695" s="138"/>
      <c r="N695" s="138"/>
      <c r="O695" s="138"/>
      <c r="Q695" s="138"/>
      <c r="R695" s="138"/>
      <c r="S695" s="138"/>
      <c r="T695" s="138"/>
      <c r="U695" s="75"/>
      <c r="V695" s="75"/>
      <c r="Y695" s="75"/>
    </row>
    <row r="696" spans="5:25" ht="12.75">
      <c r="E696" s="138"/>
      <c r="F696" s="138"/>
      <c r="G696" s="75"/>
      <c r="I696" s="138"/>
      <c r="J696" s="138"/>
      <c r="K696" s="138"/>
      <c r="M696" s="138"/>
      <c r="N696" s="138"/>
      <c r="O696" s="138"/>
      <c r="Q696" s="138"/>
      <c r="R696" s="138"/>
      <c r="S696" s="138"/>
      <c r="T696" s="138"/>
      <c r="U696" s="75"/>
      <c r="V696" s="75"/>
      <c r="Y696" s="75"/>
    </row>
    <row r="697" spans="5:25" ht="12.75">
      <c r="E697" s="138"/>
      <c r="F697" s="138"/>
      <c r="G697" s="75"/>
      <c r="I697" s="138"/>
      <c r="J697" s="138"/>
      <c r="K697" s="138"/>
      <c r="M697" s="138"/>
      <c r="N697" s="138"/>
      <c r="O697" s="138"/>
      <c r="Q697" s="138"/>
      <c r="R697" s="138"/>
      <c r="S697" s="138"/>
      <c r="T697" s="138"/>
      <c r="U697" s="75"/>
      <c r="V697" s="75"/>
      <c r="Y697" s="75"/>
    </row>
    <row r="698" spans="5:25" ht="12.75">
      <c r="E698" s="138"/>
      <c r="F698" s="138"/>
      <c r="G698" s="75"/>
      <c r="I698" s="138"/>
      <c r="J698" s="138"/>
      <c r="K698" s="138"/>
      <c r="M698" s="138"/>
      <c r="N698" s="138"/>
      <c r="O698" s="138"/>
      <c r="Q698" s="138"/>
      <c r="R698" s="138"/>
      <c r="S698" s="138"/>
      <c r="T698" s="138"/>
      <c r="U698" s="75"/>
      <c r="V698" s="75"/>
      <c r="Y698" s="75"/>
    </row>
    <row r="699" spans="5:25" ht="12.75">
      <c r="E699" s="138"/>
      <c r="F699" s="138"/>
      <c r="G699" s="75"/>
      <c r="I699" s="138"/>
      <c r="J699" s="138"/>
      <c r="K699" s="138"/>
      <c r="M699" s="138"/>
      <c r="N699" s="138"/>
      <c r="O699" s="138"/>
      <c r="Q699" s="138"/>
      <c r="R699" s="138"/>
      <c r="S699" s="138"/>
      <c r="T699" s="138"/>
      <c r="U699" s="75"/>
      <c r="V699" s="75"/>
      <c r="Y699" s="75"/>
    </row>
    <row r="700" spans="5:25" ht="12.75">
      <c r="E700" s="138"/>
      <c r="F700" s="138"/>
      <c r="G700" s="75"/>
      <c r="I700" s="138"/>
      <c r="J700" s="138"/>
      <c r="K700" s="138"/>
      <c r="M700" s="138"/>
      <c r="N700" s="138"/>
      <c r="O700" s="138"/>
      <c r="Q700" s="138"/>
      <c r="R700" s="138"/>
      <c r="S700" s="138"/>
      <c r="T700" s="138"/>
      <c r="U700" s="75"/>
      <c r="V700" s="75"/>
      <c r="Y700" s="75"/>
    </row>
    <row r="701" spans="5:25" ht="12.75">
      <c r="E701" s="138"/>
      <c r="F701" s="138"/>
      <c r="G701" s="75"/>
      <c r="I701" s="138"/>
      <c r="J701" s="138"/>
      <c r="K701" s="138"/>
      <c r="M701" s="138"/>
      <c r="N701" s="138"/>
      <c r="O701" s="138"/>
      <c r="Q701" s="138"/>
      <c r="R701" s="138"/>
      <c r="S701" s="138"/>
      <c r="T701" s="138"/>
      <c r="U701" s="75"/>
      <c r="V701" s="75"/>
      <c r="Y701" s="75"/>
    </row>
    <row r="702" spans="5:25" ht="12.75">
      <c r="E702" s="138"/>
      <c r="F702" s="138"/>
      <c r="G702" s="75"/>
      <c r="I702" s="138"/>
      <c r="J702" s="138"/>
      <c r="K702" s="138"/>
      <c r="M702" s="138"/>
      <c r="N702" s="138"/>
      <c r="O702" s="138"/>
      <c r="Q702" s="138"/>
      <c r="R702" s="138"/>
      <c r="S702" s="138"/>
      <c r="T702" s="138"/>
      <c r="U702" s="75"/>
      <c r="V702" s="75"/>
      <c r="Y702" s="75"/>
    </row>
    <row r="703" spans="5:25" ht="12.75">
      <c r="E703" s="138"/>
      <c r="F703" s="138"/>
      <c r="G703" s="75"/>
      <c r="I703" s="138"/>
      <c r="J703" s="138"/>
      <c r="K703" s="138"/>
      <c r="M703" s="138"/>
      <c r="N703" s="138"/>
      <c r="O703" s="138"/>
      <c r="Q703" s="138"/>
      <c r="R703" s="138"/>
      <c r="S703" s="138"/>
      <c r="T703" s="138"/>
      <c r="U703" s="75"/>
      <c r="V703" s="75"/>
      <c r="Y703" s="75"/>
    </row>
    <row r="704" spans="5:25" ht="12.75">
      <c r="E704" s="138"/>
      <c r="F704" s="138"/>
      <c r="G704" s="75"/>
      <c r="I704" s="138"/>
      <c r="J704" s="138"/>
      <c r="K704" s="138"/>
      <c r="M704" s="138"/>
      <c r="N704" s="138"/>
      <c r="O704" s="138"/>
      <c r="Q704" s="138"/>
      <c r="R704" s="138"/>
      <c r="S704" s="138"/>
      <c r="T704" s="138"/>
      <c r="U704" s="75"/>
      <c r="V704" s="75"/>
      <c r="Y704" s="75"/>
    </row>
    <row r="705" spans="5:25" ht="12.75">
      <c r="E705" s="138"/>
      <c r="F705" s="138"/>
      <c r="G705" s="75"/>
      <c r="I705" s="138"/>
      <c r="J705" s="138"/>
      <c r="K705" s="138"/>
      <c r="M705" s="138"/>
      <c r="N705" s="138"/>
      <c r="O705" s="138"/>
      <c r="Q705" s="138"/>
      <c r="R705" s="138"/>
      <c r="S705" s="138"/>
      <c r="T705" s="138"/>
      <c r="U705" s="75"/>
      <c r="V705" s="75"/>
      <c r="Y705" s="75"/>
    </row>
    <row r="706" spans="5:25" ht="12.75">
      <c r="E706" s="138"/>
      <c r="F706" s="138"/>
      <c r="G706" s="75"/>
      <c r="I706" s="138"/>
      <c r="J706" s="138"/>
      <c r="K706" s="138"/>
      <c r="M706" s="138"/>
      <c r="N706" s="138"/>
      <c r="O706" s="138"/>
      <c r="Q706" s="138"/>
      <c r="R706" s="138"/>
      <c r="S706" s="138"/>
      <c r="T706" s="138"/>
      <c r="U706" s="75"/>
      <c r="V706" s="75"/>
      <c r="Y706" s="75"/>
    </row>
    <row r="707" spans="5:25" ht="12.75">
      <c r="E707" s="138"/>
      <c r="F707" s="138"/>
      <c r="G707" s="75"/>
      <c r="I707" s="138"/>
      <c r="J707" s="138"/>
      <c r="K707" s="138"/>
      <c r="M707" s="138"/>
      <c r="N707" s="138"/>
      <c r="O707" s="138"/>
      <c r="Q707" s="138"/>
      <c r="R707" s="138"/>
      <c r="S707" s="138"/>
      <c r="T707" s="138"/>
      <c r="U707" s="75"/>
      <c r="V707" s="75"/>
      <c r="Y707" s="75"/>
    </row>
    <row r="708" spans="5:25" ht="12.75">
      <c r="E708" s="138"/>
      <c r="F708" s="138"/>
      <c r="G708" s="75"/>
      <c r="I708" s="138"/>
      <c r="J708" s="138"/>
      <c r="K708" s="138"/>
      <c r="M708" s="138"/>
      <c r="N708" s="138"/>
      <c r="O708" s="138"/>
      <c r="Q708" s="138"/>
      <c r="R708" s="138"/>
      <c r="S708" s="138"/>
      <c r="T708" s="138"/>
      <c r="U708" s="75"/>
      <c r="V708" s="75"/>
      <c r="Y708" s="75"/>
    </row>
    <row r="709" spans="5:25" ht="12.75">
      <c r="E709" s="138"/>
      <c r="F709" s="138"/>
      <c r="G709" s="75"/>
      <c r="I709" s="138"/>
      <c r="J709" s="138"/>
      <c r="K709" s="138"/>
      <c r="M709" s="138"/>
      <c r="N709" s="138"/>
      <c r="O709" s="138"/>
      <c r="Q709" s="138"/>
      <c r="R709" s="138"/>
      <c r="S709" s="138"/>
      <c r="T709" s="138"/>
      <c r="U709" s="75"/>
      <c r="V709" s="75"/>
      <c r="Y709" s="75"/>
    </row>
    <row r="710" spans="5:25" ht="12.75">
      <c r="E710" s="138"/>
      <c r="F710" s="138"/>
      <c r="G710" s="75"/>
      <c r="I710" s="138"/>
      <c r="J710" s="138"/>
      <c r="K710" s="138"/>
      <c r="M710" s="138"/>
      <c r="N710" s="138"/>
      <c r="O710" s="138"/>
      <c r="Q710" s="138"/>
      <c r="R710" s="138"/>
      <c r="S710" s="138"/>
      <c r="T710" s="138"/>
      <c r="U710" s="75"/>
      <c r="V710" s="75"/>
      <c r="Y710" s="75"/>
    </row>
    <row r="711" spans="5:25" ht="12.75">
      <c r="E711" s="138"/>
      <c r="F711" s="138"/>
      <c r="G711" s="75"/>
      <c r="I711" s="138"/>
      <c r="J711" s="138"/>
      <c r="K711" s="138"/>
      <c r="M711" s="138"/>
      <c r="N711" s="138"/>
      <c r="O711" s="138"/>
      <c r="Q711" s="138"/>
      <c r="R711" s="138"/>
      <c r="S711" s="138"/>
      <c r="T711" s="138"/>
      <c r="U711" s="75"/>
      <c r="V711" s="75"/>
      <c r="Y711" s="75"/>
    </row>
    <row r="712" spans="5:25" ht="12.75">
      <c r="E712" s="138"/>
      <c r="F712" s="138"/>
      <c r="G712" s="75"/>
      <c r="I712" s="138"/>
      <c r="J712" s="138"/>
      <c r="K712" s="138"/>
      <c r="M712" s="138"/>
      <c r="N712" s="138"/>
      <c r="O712" s="138"/>
      <c r="Q712" s="138"/>
      <c r="R712" s="138"/>
      <c r="S712" s="138"/>
      <c r="T712" s="138"/>
      <c r="U712" s="75"/>
      <c r="V712" s="75"/>
      <c r="Y712" s="75"/>
    </row>
    <row r="713" spans="5:25" ht="12.75">
      <c r="E713" s="138"/>
      <c r="F713" s="138"/>
      <c r="G713" s="75"/>
      <c r="I713" s="138"/>
      <c r="J713" s="138"/>
      <c r="K713" s="138"/>
      <c r="M713" s="138"/>
      <c r="N713" s="138"/>
      <c r="O713" s="138"/>
      <c r="Q713" s="138"/>
      <c r="R713" s="138"/>
      <c r="S713" s="138"/>
      <c r="T713" s="138"/>
      <c r="U713" s="75"/>
      <c r="V713" s="75"/>
      <c r="Y713" s="75"/>
    </row>
    <row r="714" spans="5:25" ht="12.75">
      <c r="E714" s="138"/>
      <c r="F714" s="138"/>
      <c r="G714" s="75"/>
      <c r="I714" s="138"/>
      <c r="J714" s="138"/>
      <c r="K714" s="138"/>
      <c r="M714" s="138"/>
      <c r="N714" s="138"/>
      <c r="O714" s="138"/>
      <c r="Q714" s="138"/>
      <c r="R714" s="138"/>
      <c r="S714" s="138"/>
      <c r="T714" s="138"/>
      <c r="U714" s="75"/>
      <c r="V714" s="75"/>
      <c r="Y714" s="75"/>
    </row>
    <row r="715" spans="5:25" ht="12.75">
      <c r="E715" s="138"/>
      <c r="F715" s="138"/>
      <c r="G715" s="75"/>
      <c r="I715" s="138"/>
      <c r="J715" s="138"/>
      <c r="K715" s="138"/>
      <c r="M715" s="138"/>
      <c r="N715" s="138"/>
      <c r="O715" s="138"/>
      <c r="Q715" s="138"/>
      <c r="R715" s="138"/>
      <c r="S715" s="138"/>
      <c r="T715" s="138"/>
      <c r="U715" s="75"/>
      <c r="V715" s="75"/>
      <c r="Y715" s="75"/>
    </row>
    <row r="716" spans="5:25" ht="12.75">
      <c r="E716" s="138"/>
      <c r="F716" s="138"/>
      <c r="G716" s="75"/>
      <c r="I716" s="138"/>
      <c r="J716" s="138"/>
      <c r="K716" s="138"/>
      <c r="M716" s="138"/>
      <c r="N716" s="138"/>
      <c r="O716" s="138"/>
      <c r="Q716" s="138"/>
      <c r="R716" s="138"/>
      <c r="S716" s="138"/>
      <c r="T716" s="138"/>
      <c r="U716" s="75"/>
      <c r="V716" s="75"/>
      <c r="Y716" s="75"/>
    </row>
    <row r="717" spans="5:25" ht="12.75">
      <c r="E717" s="138"/>
      <c r="F717" s="138"/>
      <c r="G717" s="75"/>
      <c r="I717" s="138"/>
      <c r="J717" s="138"/>
      <c r="K717" s="138"/>
      <c r="M717" s="138"/>
      <c r="N717" s="138"/>
      <c r="O717" s="138"/>
      <c r="Q717" s="138"/>
      <c r="R717" s="138"/>
      <c r="S717" s="138"/>
      <c r="T717" s="138"/>
      <c r="U717" s="75"/>
      <c r="V717" s="75"/>
      <c r="Y717" s="75"/>
    </row>
    <row r="718" spans="5:25" ht="12.75">
      <c r="E718" s="138"/>
      <c r="F718" s="138"/>
      <c r="G718" s="75"/>
      <c r="I718" s="138"/>
      <c r="J718" s="138"/>
      <c r="K718" s="138"/>
      <c r="M718" s="138"/>
      <c r="N718" s="138"/>
      <c r="O718" s="138"/>
      <c r="Q718" s="138"/>
      <c r="R718" s="138"/>
      <c r="S718" s="138"/>
      <c r="T718" s="138"/>
      <c r="U718" s="75"/>
      <c r="V718" s="75"/>
      <c r="Y718" s="75"/>
    </row>
    <row r="719" spans="5:25" ht="12.75">
      <c r="E719" s="138"/>
      <c r="F719" s="138"/>
      <c r="G719" s="75"/>
      <c r="I719" s="138"/>
      <c r="J719" s="138"/>
      <c r="K719" s="138"/>
      <c r="M719" s="138"/>
      <c r="N719" s="138"/>
      <c r="O719" s="138"/>
      <c r="Q719" s="138"/>
      <c r="R719" s="138"/>
      <c r="S719" s="138"/>
      <c r="T719" s="138"/>
      <c r="U719" s="75"/>
      <c r="V719" s="75"/>
      <c r="Y719" s="75"/>
    </row>
    <row r="720" spans="5:25" ht="12.75">
      <c r="E720" s="138"/>
      <c r="F720" s="138"/>
      <c r="G720" s="75"/>
      <c r="I720" s="138"/>
      <c r="J720" s="138"/>
      <c r="K720" s="138"/>
      <c r="M720" s="138"/>
      <c r="N720" s="138"/>
      <c r="O720" s="138"/>
      <c r="Q720" s="138"/>
      <c r="R720" s="138"/>
      <c r="S720" s="138"/>
      <c r="T720" s="138"/>
      <c r="U720" s="75"/>
      <c r="V720" s="75"/>
      <c r="Y720" s="75"/>
    </row>
    <row r="721" spans="5:25" ht="12.75">
      <c r="E721" s="138"/>
      <c r="F721" s="138"/>
      <c r="G721" s="75"/>
      <c r="I721" s="138"/>
      <c r="J721" s="138"/>
      <c r="K721" s="138"/>
      <c r="M721" s="138"/>
      <c r="N721" s="138"/>
      <c r="O721" s="138"/>
      <c r="Q721" s="138"/>
      <c r="R721" s="138"/>
      <c r="S721" s="138"/>
      <c r="T721" s="138"/>
      <c r="U721" s="75"/>
      <c r="V721" s="75"/>
      <c r="Y721" s="75"/>
    </row>
    <row r="722" spans="5:25" ht="12.75">
      <c r="E722" s="138"/>
      <c r="F722" s="138"/>
      <c r="G722" s="75"/>
      <c r="I722" s="138"/>
      <c r="J722" s="138"/>
      <c r="K722" s="138"/>
      <c r="M722" s="138"/>
      <c r="N722" s="138"/>
      <c r="O722" s="138"/>
      <c r="Q722" s="138"/>
      <c r="R722" s="138"/>
      <c r="S722" s="138"/>
      <c r="T722" s="138"/>
      <c r="U722" s="75"/>
      <c r="V722" s="75"/>
      <c r="Y722" s="75"/>
    </row>
    <row r="723" spans="5:25" ht="12.75">
      <c r="E723" s="138"/>
      <c r="F723" s="138"/>
      <c r="G723" s="75"/>
      <c r="I723" s="138"/>
      <c r="J723" s="138"/>
      <c r="K723" s="138"/>
      <c r="M723" s="138"/>
      <c r="N723" s="138"/>
      <c r="O723" s="138"/>
      <c r="Q723" s="138"/>
      <c r="R723" s="138"/>
      <c r="S723" s="138"/>
      <c r="T723" s="138"/>
      <c r="U723" s="75"/>
      <c r="V723" s="75"/>
      <c r="Y723" s="75"/>
    </row>
    <row r="724" spans="5:25" ht="12.75">
      <c r="E724" s="138"/>
      <c r="F724" s="138"/>
      <c r="G724" s="75"/>
      <c r="I724" s="138"/>
      <c r="J724" s="138"/>
      <c r="K724" s="138"/>
      <c r="M724" s="138"/>
      <c r="N724" s="138"/>
      <c r="O724" s="138"/>
      <c r="Q724" s="138"/>
      <c r="R724" s="138"/>
      <c r="S724" s="138"/>
      <c r="T724" s="138"/>
      <c r="U724" s="75"/>
      <c r="V724" s="75"/>
      <c r="Y724" s="75"/>
    </row>
    <row r="725" spans="5:25" ht="12.75">
      <c r="E725" s="138"/>
      <c r="F725" s="138"/>
      <c r="G725" s="75"/>
      <c r="I725" s="138"/>
      <c r="J725" s="138"/>
      <c r="K725" s="138"/>
      <c r="M725" s="138"/>
      <c r="N725" s="138"/>
      <c r="O725" s="138"/>
      <c r="Q725" s="138"/>
      <c r="R725" s="138"/>
      <c r="S725" s="138"/>
      <c r="T725" s="138"/>
      <c r="U725" s="75"/>
      <c r="V725" s="75"/>
      <c r="Y725" s="75"/>
    </row>
    <row r="726" spans="5:25" ht="12.75">
      <c r="E726" s="138"/>
      <c r="F726" s="138"/>
      <c r="G726" s="75"/>
      <c r="I726" s="138"/>
      <c r="J726" s="138"/>
      <c r="K726" s="138"/>
      <c r="M726" s="138"/>
      <c r="N726" s="138"/>
      <c r="O726" s="138"/>
      <c r="Q726" s="138"/>
      <c r="R726" s="138"/>
      <c r="S726" s="138"/>
      <c r="T726" s="138"/>
      <c r="U726" s="75"/>
      <c r="V726" s="75"/>
      <c r="Y726" s="75"/>
    </row>
    <row r="727" spans="5:25" ht="12.75">
      <c r="E727" s="138"/>
      <c r="F727" s="138"/>
      <c r="G727" s="75"/>
      <c r="I727" s="138"/>
      <c r="J727" s="138"/>
      <c r="K727" s="138"/>
      <c r="M727" s="138"/>
      <c r="N727" s="138"/>
      <c r="O727" s="138"/>
      <c r="Q727" s="138"/>
      <c r="R727" s="138"/>
      <c r="S727" s="138"/>
      <c r="T727" s="138"/>
      <c r="U727" s="75"/>
      <c r="V727" s="75"/>
      <c r="Y727" s="75"/>
    </row>
    <row r="728" spans="5:25" ht="12.75">
      <c r="E728" s="138"/>
      <c r="F728" s="138"/>
      <c r="G728" s="75"/>
      <c r="I728" s="138"/>
      <c r="J728" s="138"/>
      <c r="K728" s="138"/>
      <c r="M728" s="138"/>
      <c r="N728" s="138"/>
      <c r="O728" s="138"/>
      <c r="Q728" s="138"/>
      <c r="R728" s="138"/>
      <c r="S728" s="138"/>
      <c r="T728" s="138"/>
      <c r="U728" s="75"/>
      <c r="V728" s="75"/>
      <c r="Y728" s="75"/>
    </row>
    <row r="729" spans="5:25" ht="12.75">
      <c r="E729" s="138"/>
      <c r="F729" s="138"/>
      <c r="G729" s="75"/>
      <c r="I729" s="138"/>
      <c r="J729" s="138"/>
      <c r="K729" s="138"/>
      <c r="M729" s="138"/>
      <c r="N729" s="138"/>
      <c r="O729" s="138"/>
      <c r="Q729" s="138"/>
      <c r="R729" s="138"/>
      <c r="S729" s="138"/>
      <c r="T729" s="138"/>
      <c r="U729" s="75"/>
      <c r="V729" s="75"/>
      <c r="Y729" s="75"/>
    </row>
    <row r="730" spans="5:25" ht="12.75">
      <c r="E730" s="138"/>
      <c r="F730" s="138"/>
      <c r="G730" s="75"/>
      <c r="I730" s="138"/>
      <c r="J730" s="138"/>
      <c r="K730" s="138"/>
      <c r="M730" s="138"/>
      <c r="N730" s="138"/>
      <c r="O730" s="138"/>
      <c r="Q730" s="138"/>
      <c r="R730" s="138"/>
      <c r="S730" s="138"/>
      <c r="T730" s="138"/>
      <c r="U730" s="75"/>
      <c r="V730" s="75"/>
      <c r="Y730" s="75"/>
    </row>
    <row r="731" spans="5:25" ht="12.75">
      <c r="E731" s="138"/>
      <c r="F731" s="138"/>
      <c r="G731" s="75"/>
      <c r="I731" s="138"/>
      <c r="J731" s="138"/>
      <c r="K731" s="138"/>
      <c r="M731" s="138"/>
      <c r="N731" s="138"/>
      <c r="O731" s="138"/>
      <c r="Q731" s="138"/>
      <c r="R731" s="138"/>
      <c r="S731" s="138"/>
      <c r="T731" s="138"/>
      <c r="U731" s="75"/>
      <c r="V731" s="75"/>
      <c r="Y731" s="75"/>
    </row>
    <row r="732" spans="5:25" ht="12.75">
      <c r="E732" s="138"/>
      <c r="F732" s="138"/>
      <c r="G732" s="75"/>
      <c r="I732" s="138"/>
      <c r="J732" s="138"/>
      <c r="K732" s="138"/>
      <c r="M732" s="138"/>
      <c r="N732" s="138"/>
      <c r="O732" s="138"/>
      <c r="Q732" s="138"/>
      <c r="R732" s="138"/>
      <c r="S732" s="138"/>
      <c r="T732" s="138"/>
      <c r="U732" s="75"/>
      <c r="V732" s="75"/>
      <c r="Y732" s="75"/>
    </row>
    <row r="733" spans="5:25" ht="12.75">
      <c r="E733" s="138"/>
      <c r="F733" s="138"/>
      <c r="G733" s="75"/>
      <c r="I733" s="138"/>
      <c r="J733" s="138"/>
      <c r="K733" s="138"/>
      <c r="M733" s="138"/>
      <c r="N733" s="138"/>
      <c r="O733" s="138"/>
      <c r="Q733" s="138"/>
      <c r="R733" s="138"/>
      <c r="S733" s="138"/>
      <c r="T733" s="138"/>
      <c r="U733" s="75"/>
      <c r="V733" s="75"/>
      <c r="Y733" s="75"/>
    </row>
    <row r="734" spans="5:25" ht="12.75">
      <c r="E734" s="138"/>
      <c r="F734" s="138"/>
      <c r="G734" s="75"/>
      <c r="I734" s="138"/>
      <c r="J734" s="138"/>
      <c r="K734" s="138"/>
      <c r="M734" s="138"/>
      <c r="N734" s="138"/>
      <c r="O734" s="138"/>
      <c r="Q734" s="138"/>
      <c r="R734" s="138"/>
      <c r="S734" s="138"/>
      <c r="T734" s="138"/>
      <c r="U734" s="75"/>
      <c r="V734" s="75"/>
      <c r="Y734" s="75"/>
    </row>
    <row r="735" spans="5:25" ht="12.75">
      <c r="E735" s="138"/>
      <c r="F735" s="138"/>
      <c r="G735" s="75"/>
      <c r="I735" s="138"/>
      <c r="J735" s="138"/>
      <c r="K735" s="138"/>
      <c r="M735" s="138"/>
      <c r="N735" s="138"/>
      <c r="O735" s="138"/>
      <c r="Q735" s="138"/>
      <c r="R735" s="138"/>
      <c r="S735" s="138"/>
      <c r="T735" s="138"/>
      <c r="U735" s="75"/>
      <c r="V735" s="75"/>
      <c r="Y735" s="75"/>
    </row>
    <row r="736" spans="5:25" ht="12.75">
      <c r="E736" s="138"/>
      <c r="F736" s="138"/>
      <c r="G736" s="75"/>
      <c r="I736" s="138"/>
      <c r="J736" s="138"/>
      <c r="K736" s="138"/>
      <c r="M736" s="138"/>
      <c r="N736" s="138"/>
      <c r="O736" s="138"/>
      <c r="Q736" s="138"/>
      <c r="R736" s="138"/>
      <c r="S736" s="138"/>
      <c r="T736" s="138"/>
      <c r="U736" s="75"/>
      <c r="V736" s="75"/>
      <c r="Y736" s="75"/>
    </row>
    <row r="737" spans="5:25" ht="12.75">
      <c r="E737" s="138"/>
      <c r="F737" s="138"/>
      <c r="G737" s="75"/>
      <c r="I737" s="138"/>
      <c r="J737" s="138"/>
      <c r="K737" s="138"/>
      <c r="M737" s="138"/>
      <c r="N737" s="138"/>
      <c r="O737" s="138"/>
      <c r="Q737" s="138"/>
      <c r="R737" s="138"/>
      <c r="S737" s="138"/>
      <c r="T737" s="138"/>
      <c r="U737" s="75"/>
      <c r="V737" s="75"/>
      <c r="Y737" s="75"/>
    </row>
    <row r="738" spans="5:25" ht="12.75">
      <c r="E738" s="138"/>
      <c r="F738" s="138"/>
      <c r="G738" s="75"/>
      <c r="I738" s="138"/>
      <c r="J738" s="138"/>
      <c r="K738" s="138"/>
      <c r="M738" s="138"/>
      <c r="N738" s="138"/>
      <c r="O738" s="138"/>
      <c r="Q738" s="138"/>
      <c r="R738" s="138"/>
      <c r="S738" s="138"/>
      <c r="T738" s="138"/>
      <c r="U738" s="75"/>
      <c r="V738" s="75"/>
      <c r="Y738" s="75"/>
    </row>
    <row r="739" spans="5:25" ht="12.75">
      <c r="E739" s="138"/>
      <c r="F739" s="138"/>
      <c r="G739" s="75"/>
      <c r="I739" s="138"/>
      <c r="J739" s="138"/>
      <c r="K739" s="138"/>
      <c r="M739" s="138"/>
      <c r="N739" s="138"/>
      <c r="O739" s="138"/>
      <c r="Q739" s="138"/>
      <c r="R739" s="138"/>
      <c r="S739" s="138"/>
      <c r="T739" s="138"/>
      <c r="U739" s="75"/>
      <c r="V739" s="75"/>
      <c r="Y739" s="75"/>
    </row>
    <row r="740" spans="5:25" ht="12.75">
      <c r="E740" s="138"/>
      <c r="F740" s="138"/>
      <c r="G740" s="75"/>
      <c r="I740" s="138"/>
      <c r="J740" s="138"/>
      <c r="K740" s="138"/>
      <c r="M740" s="138"/>
      <c r="N740" s="138"/>
      <c r="O740" s="138"/>
      <c r="Q740" s="138"/>
      <c r="R740" s="138"/>
      <c r="S740" s="138"/>
      <c r="T740" s="138"/>
      <c r="U740" s="75"/>
      <c r="V740" s="75"/>
      <c r="Y740" s="75"/>
    </row>
    <row r="741" spans="5:25" ht="12.75">
      <c r="E741" s="138"/>
      <c r="F741" s="138"/>
      <c r="G741" s="75"/>
      <c r="I741" s="138"/>
      <c r="J741" s="138"/>
      <c r="K741" s="138"/>
      <c r="M741" s="138"/>
      <c r="N741" s="138"/>
      <c r="O741" s="138"/>
      <c r="Q741" s="138"/>
      <c r="R741" s="138"/>
      <c r="S741" s="138"/>
      <c r="T741" s="138"/>
      <c r="U741" s="75"/>
      <c r="V741" s="75"/>
      <c r="Y741" s="75"/>
    </row>
    <row r="742" spans="5:25" ht="12.75">
      <c r="E742" s="138"/>
      <c r="F742" s="138"/>
      <c r="G742" s="75"/>
      <c r="I742" s="138"/>
      <c r="J742" s="138"/>
      <c r="K742" s="138"/>
      <c r="M742" s="138"/>
      <c r="N742" s="138"/>
      <c r="O742" s="138"/>
      <c r="Q742" s="138"/>
      <c r="R742" s="138"/>
      <c r="S742" s="138"/>
      <c r="T742" s="138"/>
      <c r="U742" s="75"/>
      <c r="V742" s="75"/>
      <c r="Y742" s="75"/>
    </row>
    <row r="743" spans="5:25" ht="12.75">
      <c r="E743" s="138"/>
      <c r="F743" s="138"/>
      <c r="G743" s="75"/>
      <c r="I743" s="138"/>
      <c r="J743" s="138"/>
      <c r="K743" s="138"/>
      <c r="M743" s="138"/>
      <c r="N743" s="138"/>
      <c r="O743" s="138"/>
      <c r="Q743" s="138"/>
      <c r="R743" s="138"/>
      <c r="S743" s="138"/>
      <c r="T743" s="138"/>
      <c r="U743" s="75"/>
      <c r="V743" s="75"/>
      <c r="Y743" s="75"/>
    </row>
    <row r="744" spans="5:25" ht="12.75">
      <c r="E744" s="138"/>
      <c r="F744" s="138"/>
      <c r="G744" s="75"/>
      <c r="I744" s="138"/>
      <c r="J744" s="138"/>
      <c r="K744" s="138"/>
      <c r="M744" s="138"/>
      <c r="N744" s="138"/>
      <c r="O744" s="138"/>
      <c r="Q744" s="138"/>
      <c r="R744" s="138"/>
      <c r="S744" s="138"/>
      <c r="T744" s="138"/>
      <c r="U744" s="75"/>
      <c r="V744" s="75"/>
      <c r="Y744" s="75"/>
    </row>
    <row r="745" spans="5:25" ht="12.75">
      <c r="E745" s="138"/>
      <c r="F745" s="138"/>
      <c r="G745" s="75"/>
      <c r="I745" s="138"/>
      <c r="J745" s="138"/>
      <c r="K745" s="138"/>
      <c r="M745" s="138"/>
      <c r="N745" s="138"/>
      <c r="O745" s="138"/>
      <c r="Q745" s="138"/>
      <c r="R745" s="138"/>
      <c r="S745" s="138"/>
      <c r="T745" s="138"/>
      <c r="U745" s="75"/>
      <c r="V745" s="75"/>
      <c r="Y745" s="75"/>
    </row>
    <row r="746" spans="5:25" ht="12.75">
      <c r="E746" s="138"/>
      <c r="F746" s="138"/>
      <c r="G746" s="75"/>
      <c r="I746" s="138"/>
      <c r="J746" s="138"/>
      <c r="K746" s="138"/>
      <c r="M746" s="138"/>
      <c r="N746" s="138"/>
      <c r="O746" s="138"/>
      <c r="Q746" s="138"/>
      <c r="R746" s="138"/>
      <c r="S746" s="138"/>
      <c r="T746" s="138"/>
      <c r="U746" s="75"/>
      <c r="V746" s="75"/>
      <c r="Y746" s="75"/>
    </row>
    <row r="747" spans="5:25" ht="12.75">
      <c r="E747" s="138"/>
      <c r="F747" s="138"/>
      <c r="G747" s="75"/>
      <c r="I747" s="138"/>
      <c r="J747" s="138"/>
      <c r="K747" s="138"/>
      <c r="M747" s="138"/>
      <c r="N747" s="138"/>
      <c r="O747" s="138"/>
      <c r="Q747" s="138"/>
      <c r="R747" s="138"/>
      <c r="S747" s="138"/>
      <c r="T747" s="138"/>
      <c r="U747" s="75"/>
      <c r="V747" s="75"/>
      <c r="Y747" s="75"/>
    </row>
    <row r="748" spans="5:25" ht="12.75">
      <c r="E748" s="138"/>
      <c r="F748" s="138"/>
      <c r="G748" s="75"/>
      <c r="I748" s="138"/>
      <c r="J748" s="138"/>
      <c r="K748" s="138"/>
      <c r="M748" s="138"/>
      <c r="N748" s="138"/>
      <c r="O748" s="138"/>
      <c r="Q748" s="138"/>
      <c r="R748" s="138"/>
      <c r="S748" s="138"/>
      <c r="T748" s="138"/>
      <c r="U748" s="75"/>
      <c r="V748" s="75"/>
      <c r="Y748" s="75"/>
    </row>
    <row r="749" spans="5:25" ht="12.75">
      <c r="E749" s="138"/>
      <c r="F749" s="138"/>
      <c r="G749" s="75"/>
      <c r="I749" s="138"/>
      <c r="J749" s="138"/>
      <c r="K749" s="138"/>
      <c r="M749" s="138"/>
      <c r="N749" s="138"/>
      <c r="O749" s="138"/>
      <c r="Q749" s="138"/>
      <c r="R749" s="138"/>
      <c r="S749" s="138"/>
      <c r="T749" s="138"/>
      <c r="U749" s="75"/>
      <c r="V749" s="75"/>
      <c r="Y749" s="75"/>
    </row>
    <row r="750" spans="5:25" ht="12.75">
      <c r="E750" s="138"/>
      <c r="F750" s="138"/>
      <c r="G750" s="75"/>
      <c r="I750" s="138"/>
      <c r="J750" s="138"/>
      <c r="K750" s="138"/>
      <c r="M750" s="138"/>
      <c r="N750" s="138"/>
      <c r="O750" s="138"/>
      <c r="Q750" s="138"/>
      <c r="R750" s="138"/>
      <c r="S750" s="138"/>
      <c r="T750" s="138"/>
      <c r="U750" s="75"/>
      <c r="V750" s="75"/>
      <c r="Y750" s="75"/>
    </row>
    <row r="751" spans="5:25" ht="12.75">
      <c r="E751" s="138"/>
      <c r="F751" s="138"/>
      <c r="G751" s="75"/>
      <c r="I751" s="138"/>
      <c r="J751" s="138"/>
      <c r="K751" s="138"/>
      <c r="M751" s="138"/>
      <c r="N751" s="138"/>
      <c r="O751" s="138"/>
      <c r="Q751" s="138"/>
      <c r="R751" s="138"/>
      <c r="S751" s="138"/>
      <c r="T751" s="138"/>
      <c r="U751" s="75"/>
      <c r="V751" s="75"/>
      <c r="Y751" s="75"/>
    </row>
    <row r="752" spans="5:25" ht="12.75">
      <c r="E752" s="138"/>
      <c r="F752" s="138"/>
      <c r="G752" s="75"/>
      <c r="I752" s="138"/>
      <c r="J752" s="138"/>
      <c r="K752" s="138"/>
      <c r="M752" s="138"/>
      <c r="N752" s="138"/>
      <c r="O752" s="138"/>
      <c r="Q752" s="138"/>
      <c r="R752" s="138"/>
      <c r="S752" s="138"/>
      <c r="T752" s="138"/>
      <c r="U752" s="75"/>
      <c r="V752" s="75"/>
      <c r="Y752" s="75"/>
    </row>
    <row r="753" spans="5:25" ht="12.75">
      <c r="E753" s="138"/>
      <c r="F753" s="138"/>
      <c r="G753" s="75"/>
      <c r="I753" s="138"/>
      <c r="J753" s="138"/>
      <c r="K753" s="138"/>
      <c r="M753" s="138"/>
      <c r="N753" s="138"/>
      <c r="O753" s="138"/>
      <c r="Q753" s="138"/>
      <c r="R753" s="138"/>
      <c r="S753" s="138"/>
      <c r="T753" s="138"/>
      <c r="U753" s="75"/>
      <c r="V753" s="75"/>
      <c r="Y753" s="75"/>
    </row>
    <row r="754" spans="5:25" ht="12.75">
      <c r="E754" s="138"/>
      <c r="F754" s="138"/>
      <c r="G754" s="75"/>
      <c r="I754" s="138"/>
      <c r="J754" s="138"/>
      <c r="K754" s="138"/>
      <c r="M754" s="138"/>
      <c r="N754" s="138"/>
      <c r="O754" s="138"/>
      <c r="Q754" s="138"/>
      <c r="R754" s="138"/>
      <c r="S754" s="138"/>
      <c r="T754" s="138"/>
      <c r="U754" s="75"/>
      <c r="V754" s="75"/>
      <c r="Y754" s="75"/>
    </row>
    <row r="755" spans="5:25" ht="12.75">
      <c r="E755" s="138"/>
      <c r="F755" s="138"/>
      <c r="G755" s="75"/>
      <c r="I755" s="138"/>
      <c r="J755" s="138"/>
      <c r="K755" s="138"/>
      <c r="M755" s="138"/>
      <c r="N755" s="138"/>
      <c r="O755" s="138"/>
      <c r="Q755" s="138"/>
      <c r="R755" s="138"/>
      <c r="S755" s="138"/>
      <c r="T755" s="138"/>
      <c r="U755" s="75"/>
      <c r="V755" s="75"/>
      <c r="Y755" s="75"/>
    </row>
    <row r="756" spans="5:25" ht="12.75">
      <c r="E756" s="138"/>
      <c r="F756" s="138"/>
      <c r="G756" s="75"/>
      <c r="I756" s="138"/>
      <c r="J756" s="138"/>
      <c r="K756" s="138"/>
      <c r="M756" s="138"/>
      <c r="N756" s="138"/>
      <c r="O756" s="138"/>
      <c r="Q756" s="138"/>
      <c r="R756" s="138"/>
      <c r="S756" s="138"/>
      <c r="T756" s="138"/>
      <c r="U756" s="75"/>
      <c r="V756" s="75"/>
      <c r="Y756" s="75"/>
    </row>
    <row r="757" spans="5:25" ht="12.75">
      <c r="E757" s="138"/>
      <c r="F757" s="138"/>
      <c r="G757" s="75"/>
      <c r="I757" s="138"/>
      <c r="J757" s="138"/>
      <c r="K757" s="138"/>
      <c r="M757" s="138"/>
      <c r="N757" s="138"/>
      <c r="O757" s="138"/>
      <c r="Q757" s="138"/>
      <c r="R757" s="138"/>
      <c r="S757" s="138"/>
      <c r="T757" s="138"/>
      <c r="U757" s="75"/>
      <c r="V757" s="75"/>
      <c r="Y757" s="75"/>
    </row>
    <row r="758" spans="5:25" ht="12.75">
      <c r="E758" s="138"/>
      <c r="F758" s="138"/>
      <c r="G758" s="75"/>
      <c r="I758" s="138"/>
      <c r="J758" s="138"/>
      <c r="K758" s="138"/>
      <c r="M758" s="138"/>
      <c r="N758" s="138"/>
      <c r="O758" s="138"/>
      <c r="Q758" s="138"/>
      <c r="R758" s="138"/>
      <c r="S758" s="138"/>
      <c r="T758" s="138"/>
      <c r="U758" s="75"/>
      <c r="V758" s="75"/>
      <c r="Y758" s="75"/>
    </row>
    <row r="759" spans="5:25" ht="12.75">
      <c r="E759" s="138"/>
      <c r="F759" s="138"/>
      <c r="G759" s="75"/>
      <c r="I759" s="138"/>
      <c r="J759" s="138"/>
      <c r="K759" s="138"/>
      <c r="M759" s="138"/>
      <c r="N759" s="138"/>
      <c r="O759" s="138"/>
      <c r="Q759" s="138"/>
      <c r="R759" s="138"/>
      <c r="S759" s="138"/>
      <c r="T759" s="138"/>
      <c r="U759" s="75"/>
      <c r="V759" s="75"/>
      <c r="Y759" s="75"/>
    </row>
    <row r="760" spans="5:25" ht="12.75">
      <c r="E760" s="138"/>
      <c r="F760" s="138"/>
      <c r="G760" s="75"/>
      <c r="I760" s="138"/>
      <c r="J760" s="138"/>
      <c r="K760" s="138"/>
      <c r="M760" s="138"/>
      <c r="N760" s="138"/>
      <c r="O760" s="138"/>
      <c r="Q760" s="138"/>
      <c r="R760" s="138"/>
      <c r="S760" s="138"/>
      <c r="T760" s="138"/>
      <c r="U760" s="75"/>
      <c r="V760" s="75"/>
      <c r="Y760" s="75"/>
    </row>
    <row r="761" spans="5:25" ht="12.75">
      <c r="E761" s="138"/>
      <c r="F761" s="138"/>
      <c r="G761" s="75"/>
      <c r="I761" s="138"/>
      <c r="J761" s="138"/>
      <c r="K761" s="138"/>
      <c r="M761" s="138"/>
      <c r="N761" s="138"/>
      <c r="O761" s="138"/>
      <c r="Q761" s="138"/>
      <c r="R761" s="138"/>
      <c r="S761" s="138"/>
      <c r="T761" s="138"/>
      <c r="U761" s="75"/>
      <c r="V761" s="75"/>
      <c r="Y761" s="75"/>
    </row>
    <row r="762" spans="5:25" ht="12.75">
      <c r="E762" s="138"/>
      <c r="F762" s="138"/>
      <c r="G762" s="75"/>
      <c r="I762" s="138"/>
      <c r="J762" s="138"/>
      <c r="K762" s="138"/>
      <c r="M762" s="138"/>
      <c r="N762" s="138"/>
      <c r="O762" s="138"/>
      <c r="Q762" s="138"/>
      <c r="R762" s="138"/>
      <c r="S762" s="138"/>
      <c r="T762" s="138"/>
      <c r="U762" s="75"/>
      <c r="V762" s="75"/>
      <c r="Y762" s="75"/>
    </row>
    <row r="763" spans="5:25" ht="12.75">
      <c r="E763" s="138"/>
      <c r="F763" s="138"/>
      <c r="G763" s="75"/>
      <c r="I763" s="138"/>
      <c r="J763" s="138"/>
      <c r="K763" s="138"/>
      <c r="M763" s="138"/>
      <c r="N763" s="138"/>
      <c r="O763" s="138"/>
      <c r="Q763" s="138"/>
      <c r="R763" s="138"/>
      <c r="S763" s="138"/>
      <c r="T763" s="138"/>
      <c r="U763" s="75"/>
      <c r="V763" s="75"/>
      <c r="Y763" s="75"/>
    </row>
    <row r="764" spans="5:25" ht="12.75">
      <c r="E764" s="138"/>
      <c r="F764" s="138"/>
      <c r="G764" s="75"/>
      <c r="I764" s="138"/>
      <c r="J764" s="138"/>
      <c r="K764" s="138"/>
      <c r="M764" s="138"/>
      <c r="N764" s="138"/>
      <c r="O764" s="138"/>
      <c r="Q764" s="138"/>
      <c r="R764" s="138"/>
      <c r="S764" s="138"/>
      <c r="T764" s="138"/>
      <c r="U764" s="75"/>
      <c r="V764" s="75"/>
      <c r="Y764" s="75"/>
    </row>
    <row r="765" spans="5:25" ht="12.75">
      <c r="E765" s="138"/>
      <c r="F765" s="138"/>
      <c r="G765" s="75"/>
      <c r="I765" s="138"/>
      <c r="J765" s="138"/>
      <c r="K765" s="138"/>
      <c r="M765" s="138"/>
      <c r="N765" s="138"/>
      <c r="O765" s="138"/>
      <c r="Q765" s="138"/>
      <c r="R765" s="138"/>
      <c r="S765" s="138"/>
      <c r="T765" s="138"/>
      <c r="U765" s="75"/>
      <c r="V765" s="75"/>
      <c r="Y765" s="75"/>
    </row>
    <row r="766" spans="5:25" ht="12.75">
      <c r="E766" s="138"/>
      <c r="F766" s="138"/>
      <c r="G766" s="75"/>
      <c r="I766" s="138"/>
      <c r="J766" s="138"/>
      <c r="K766" s="138"/>
      <c r="M766" s="138"/>
      <c r="N766" s="138"/>
      <c r="O766" s="138"/>
      <c r="Q766" s="138"/>
      <c r="R766" s="138"/>
      <c r="S766" s="138"/>
      <c r="T766" s="138"/>
      <c r="U766" s="75"/>
      <c r="V766" s="75"/>
      <c r="Y766" s="75"/>
    </row>
    <row r="767" spans="5:25" ht="12.75">
      <c r="E767" s="138"/>
      <c r="F767" s="138"/>
      <c r="G767" s="75"/>
      <c r="I767" s="138"/>
      <c r="J767" s="138"/>
      <c r="K767" s="138"/>
      <c r="M767" s="138"/>
      <c r="N767" s="138"/>
      <c r="O767" s="138"/>
      <c r="Q767" s="138"/>
      <c r="R767" s="138"/>
      <c r="S767" s="138"/>
      <c r="T767" s="138"/>
      <c r="U767" s="75"/>
      <c r="V767" s="75"/>
      <c r="Y767" s="75"/>
    </row>
    <row r="768" spans="5:25" ht="12.75">
      <c r="E768" s="138"/>
      <c r="F768" s="138"/>
      <c r="G768" s="75"/>
      <c r="I768" s="138"/>
      <c r="J768" s="138"/>
      <c r="K768" s="138"/>
      <c r="M768" s="138"/>
      <c r="N768" s="138"/>
      <c r="O768" s="138"/>
      <c r="Q768" s="138"/>
      <c r="R768" s="138"/>
      <c r="S768" s="138"/>
      <c r="T768" s="138"/>
      <c r="U768" s="75"/>
      <c r="V768" s="75"/>
      <c r="Y768" s="75"/>
    </row>
    <row r="769" spans="5:25" ht="12.75">
      <c r="E769" s="138"/>
      <c r="F769" s="138"/>
      <c r="G769" s="75"/>
      <c r="I769" s="138"/>
      <c r="J769" s="138"/>
      <c r="K769" s="138"/>
      <c r="M769" s="138"/>
      <c r="N769" s="138"/>
      <c r="O769" s="138"/>
      <c r="Q769" s="138"/>
      <c r="R769" s="138"/>
      <c r="S769" s="138"/>
      <c r="T769" s="138"/>
      <c r="U769" s="75"/>
      <c r="V769" s="75"/>
      <c r="Y769" s="75"/>
    </row>
    <row r="770" spans="5:25" ht="12.75">
      <c r="E770" s="138"/>
      <c r="F770" s="138"/>
      <c r="G770" s="75"/>
      <c r="I770" s="138"/>
      <c r="J770" s="138"/>
      <c r="K770" s="138"/>
      <c r="M770" s="138"/>
      <c r="N770" s="138"/>
      <c r="O770" s="138"/>
      <c r="Q770" s="138"/>
      <c r="R770" s="138"/>
      <c r="S770" s="138"/>
      <c r="T770" s="138"/>
      <c r="U770" s="75"/>
      <c r="V770" s="75"/>
      <c r="Y770" s="75"/>
    </row>
    <row r="771" spans="5:25" ht="12.75">
      <c r="E771" s="138"/>
      <c r="F771" s="138"/>
      <c r="G771" s="75"/>
      <c r="I771" s="138"/>
      <c r="J771" s="138"/>
      <c r="K771" s="138"/>
      <c r="M771" s="138"/>
      <c r="N771" s="138"/>
      <c r="O771" s="138"/>
      <c r="Q771" s="138"/>
      <c r="R771" s="138"/>
      <c r="S771" s="138"/>
      <c r="T771" s="138"/>
      <c r="U771" s="75"/>
      <c r="V771" s="75"/>
      <c r="Y771" s="75"/>
    </row>
    <row r="772" spans="5:25" ht="12.75">
      <c r="E772" s="138"/>
      <c r="F772" s="138"/>
      <c r="G772" s="75"/>
      <c r="I772" s="138"/>
      <c r="J772" s="138"/>
      <c r="K772" s="138"/>
      <c r="M772" s="138"/>
      <c r="N772" s="138"/>
      <c r="O772" s="138"/>
      <c r="Q772" s="138"/>
      <c r="R772" s="138"/>
      <c r="S772" s="138"/>
      <c r="T772" s="138"/>
      <c r="U772" s="75"/>
      <c r="V772" s="75"/>
      <c r="Y772" s="75"/>
    </row>
    <row r="773" spans="5:25" ht="12.75">
      <c r="E773" s="138"/>
      <c r="F773" s="138"/>
      <c r="G773" s="75"/>
      <c r="I773" s="138"/>
      <c r="J773" s="138"/>
      <c r="K773" s="138"/>
      <c r="M773" s="138"/>
      <c r="N773" s="138"/>
      <c r="O773" s="138"/>
      <c r="Q773" s="138"/>
      <c r="R773" s="138"/>
      <c r="S773" s="138"/>
      <c r="T773" s="138"/>
      <c r="U773" s="75"/>
      <c r="V773" s="75"/>
      <c r="Y773" s="75"/>
    </row>
    <row r="774" spans="5:25" ht="12.75">
      <c r="E774" s="138"/>
      <c r="F774" s="138"/>
      <c r="G774" s="75"/>
      <c r="I774" s="138"/>
      <c r="J774" s="138"/>
      <c r="K774" s="138"/>
      <c r="M774" s="138"/>
      <c r="N774" s="138"/>
      <c r="O774" s="138"/>
      <c r="Q774" s="138"/>
      <c r="R774" s="138"/>
      <c r="S774" s="138"/>
      <c r="T774" s="138"/>
      <c r="U774" s="75"/>
      <c r="V774" s="75"/>
      <c r="Y774" s="75"/>
    </row>
    <row r="775" spans="5:25" ht="12.75">
      <c r="E775" s="138"/>
      <c r="F775" s="138"/>
      <c r="G775" s="75"/>
      <c r="I775" s="138"/>
      <c r="J775" s="138"/>
      <c r="K775" s="138"/>
      <c r="M775" s="138"/>
      <c r="N775" s="138"/>
      <c r="O775" s="138"/>
      <c r="Q775" s="138"/>
      <c r="R775" s="138"/>
      <c r="S775" s="138"/>
      <c r="T775" s="138"/>
      <c r="U775" s="75"/>
      <c r="V775" s="75"/>
      <c r="Y775" s="75"/>
    </row>
    <row r="776" spans="5:25" ht="12.75">
      <c r="E776" s="138"/>
      <c r="F776" s="138"/>
      <c r="G776" s="75"/>
      <c r="I776" s="138"/>
      <c r="J776" s="138"/>
      <c r="K776" s="138"/>
      <c r="M776" s="138"/>
      <c r="N776" s="138"/>
      <c r="O776" s="138"/>
      <c r="Q776" s="138"/>
      <c r="R776" s="138"/>
      <c r="S776" s="138"/>
      <c r="T776" s="138"/>
      <c r="U776" s="75"/>
      <c r="V776" s="75"/>
      <c r="Y776" s="75"/>
    </row>
    <row r="777" spans="5:25" ht="12.75">
      <c r="E777" s="138"/>
      <c r="F777" s="138"/>
      <c r="G777" s="75"/>
      <c r="I777" s="138"/>
      <c r="J777" s="138"/>
      <c r="K777" s="138"/>
      <c r="M777" s="138"/>
      <c r="N777" s="138"/>
      <c r="O777" s="138"/>
      <c r="Q777" s="138"/>
      <c r="R777" s="138"/>
      <c r="S777" s="138"/>
      <c r="T777" s="138"/>
      <c r="U777" s="75"/>
      <c r="V777" s="75"/>
      <c r="Y777" s="75"/>
    </row>
    <row r="778" spans="5:25" ht="12.75">
      <c r="E778" s="138"/>
      <c r="F778" s="138"/>
      <c r="G778" s="75"/>
      <c r="I778" s="138"/>
      <c r="J778" s="138"/>
      <c r="K778" s="138"/>
      <c r="M778" s="138"/>
      <c r="N778" s="138"/>
      <c r="O778" s="138"/>
      <c r="Q778" s="138"/>
      <c r="R778" s="138"/>
      <c r="S778" s="138"/>
      <c r="T778" s="138"/>
      <c r="U778" s="75"/>
      <c r="V778" s="75"/>
      <c r="Y778" s="75"/>
    </row>
    <row r="779" spans="5:25" ht="12.75">
      <c r="E779" s="138"/>
      <c r="F779" s="138"/>
      <c r="G779" s="75"/>
      <c r="I779" s="138"/>
      <c r="J779" s="138"/>
      <c r="K779" s="138"/>
      <c r="M779" s="138"/>
      <c r="N779" s="138"/>
      <c r="O779" s="138"/>
      <c r="Q779" s="138"/>
      <c r="R779" s="138"/>
      <c r="S779" s="138"/>
      <c r="T779" s="138"/>
      <c r="U779" s="75"/>
      <c r="V779" s="75"/>
      <c r="Y779" s="75"/>
    </row>
    <row r="780" spans="5:25" ht="12.75">
      <c r="E780" s="138"/>
      <c r="F780" s="138"/>
      <c r="G780" s="75"/>
      <c r="I780" s="138"/>
      <c r="J780" s="138"/>
      <c r="K780" s="138"/>
      <c r="M780" s="138"/>
      <c r="N780" s="138"/>
      <c r="O780" s="138"/>
      <c r="Q780" s="138"/>
      <c r="R780" s="138"/>
      <c r="S780" s="138"/>
      <c r="T780" s="138"/>
      <c r="U780" s="75"/>
      <c r="V780" s="75"/>
      <c r="Y780" s="75"/>
    </row>
    <row r="781" spans="5:25" ht="12.75">
      <c r="E781" s="138"/>
      <c r="F781" s="138"/>
      <c r="G781" s="75"/>
      <c r="I781" s="138"/>
      <c r="J781" s="138"/>
      <c r="K781" s="138"/>
      <c r="M781" s="138"/>
      <c r="N781" s="138"/>
      <c r="O781" s="138"/>
      <c r="Q781" s="138"/>
      <c r="R781" s="138"/>
      <c r="S781" s="138"/>
      <c r="T781" s="138"/>
      <c r="U781" s="75"/>
      <c r="V781" s="75"/>
      <c r="Y781" s="75"/>
    </row>
    <row r="782" spans="5:25" ht="12.75">
      <c r="E782" s="138"/>
      <c r="F782" s="138"/>
      <c r="G782" s="75"/>
      <c r="I782" s="138"/>
      <c r="J782" s="138"/>
      <c r="K782" s="138"/>
      <c r="M782" s="138"/>
      <c r="N782" s="138"/>
      <c r="O782" s="138"/>
      <c r="Q782" s="138"/>
      <c r="R782" s="138"/>
      <c r="S782" s="138"/>
      <c r="T782" s="138"/>
      <c r="U782" s="75"/>
      <c r="V782" s="75"/>
      <c r="Y782" s="75"/>
    </row>
    <row r="783" spans="5:25" ht="12.75">
      <c r="E783" s="138"/>
      <c r="F783" s="138"/>
      <c r="G783" s="75"/>
      <c r="I783" s="138"/>
      <c r="J783" s="138"/>
      <c r="K783" s="138"/>
      <c r="M783" s="138"/>
      <c r="N783" s="138"/>
      <c r="O783" s="138"/>
      <c r="Q783" s="138"/>
      <c r="R783" s="138"/>
      <c r="S783" s="138"/>
      <c r="T783" s="138"/>
      <c r="U783" s="75"/>
      <c r="V783" s="75"/>
      <c r="Y783" s="75"/>
    </row>
    <row r="784" spans="5:25" ht="12.75">
      <c r="E784" s="138"/>
      <c r="F784" s="138"/>
      <c r="G784" s="75"/>
      <c r="I784" s="138"/>
      <c r="J784" s="138"/>
      <c r="K784" s="138"/>
      <c r="M784" s="138"/>
      <c r="N784" s="138"/>
      <c r="O784" s="138"/>
      <c r="Q784" s="138"/>
      <c r="R784" s="138"/>
      <c r="S784" s="138"/>
      <c r="T784" s="138"/>
      <c r="U784" s="75"/>
      <c r="V784" s="75"/>
      <c r="Y784" s="75"/>
    </row>
    <row r="785" spans="5:25" ht="12.75">
      <c r="E785" s="138"/>
      <c r="F785" s="138"/>
      <c r="G785" s="75"/>
      <c r="I785" s="138"/>
      <c r="J785" s="138"/>
      <c r="K785" s="138"/>
      <c r="M785" s="138"/>
      <c r="N785" s="138"/>
      <c r="O785" s="138"/>
      <c r="Q785" s="138"/>
      <c r="R785" s="138"/>
      <c r="S785" s="138"/>
      <c r="T785" s="138"/>
      <c r="U785" s="75"/>
      <c r="V785" s="75"/>
      <c r="Y785" s="75"/>
    </row>
    <row r="786" spans="5:25" ht="12.75">
      <c r="E786" s="138"/>
      <c r="F786" s="138"/>
      <c r="G786" s="75"/>
      <c r="I786" s="138"/>
      <c r="J786" s="138"/>
      <c r="K786" s="138"/>
      <c r="M786" s="138"/>
      <c r="N786" s="138"/>
      <c r="O786" s="138"/>
      <c r="Q786" s="138"/>
      <c r="R786" s="138"/>
      <c r="S786" s="138"/>
      <c r="T786" s="138"/>
      <c r="U786" s="75"/>
      <c r="V786" s="75"/>
      <c r="Y786" s="75"/>
    </row>
    <row r="787" spans="5:25" ht="12.75">
      <c r="E787" s="138"/>
      <c r="F787" s="138"/>
      <c r="G787" s="75"/>
      <c r="I787" s="138"/>
      <c r="J787" s="138"/>
      <c r="K787" s="138"/>
      <c r="M787" s="138"/>
      <c r="N787" s="138"/>
      <c r="O787" s="138"/>
      <c r="Q787" s="138"/>
      <c r="R787" s="138"/>
      <c r="S787" s="138"/>
      <c r="T787" s="138"/>
      <c r="U787" s="75"/>
      <c r="V787" s="75"/>
      <c r="Y787" s="75"/>
    </row>
    <row r="788" spans="5:25" ht="12.75">
      <c r="E788" s="138"/>
      <c r="F788" s="138"/>
      <c r="G788" s="75"/>
      <c r="I788" s="138"/>
      <c r="J788" s="138"/>
      <c r="K788" s="138"/>
      <c r="M788" s="138"/>
      <c r="N788" s="138"/>
      <c r="O788" s="138"/>
      <c r="Q788" s="138"/>
      <c r="R788" s="138"/>
      <c r="S788" s="138"/>
      <c r="T788" s="138"/>
      <c r="U788" s="75"/>
      <c r="V788" s="75"/>
      <c r="Y788" s="75"/>
    </row>
    <row r="789" spans="5:25" ht="12.75">
      <c r="E789" s="138"/>
      <c r="F789" s="138"/>
      <c r="G789" s="75"/>
      <c r="I789" s="138"/>
      <c r="J789" s="138"/>
      <c r="K789" s="138"/>
      <c r="M789" s="138"/>
      <c r="N789" s="138"/>
      <c r="O789" s="138"/>
      <c r="Q789" s="138"/>
      <c r="R789" s="138"/>
      <c r="S789" s="138"/>
      <c r="T789" s="138"/>
      <c r="U789" s="75"/>
      <c r="V789" s="75"/>
      <c r="Y789" s="75"/>
    </row>
    <row r="790" spans="5:25" ht="12.75">
      <c r="E790" s="138"/>
      <c r="F790" s="138"/>
      <c r="G790" s="75"/>
      <c r="I790" s="138"/>
      <c r="J790" s="138"/>
      <c r="K790" s="138"/>
      <c r="M790" s="138"/>
      <c r="N790" s="138"/>
      <c r="O790" s="138"/>
      <c r="Q790" s="138"/>
      <c r="R790" s="138"/>
      <c r="S790" s="138"/>
      <c r="T790" s="138"/>
      <c r="U790" s="75"/>
      <c r="V790" s="75"/>
      <c r="Y790" s="75"/>
    </row>
    <row r="791" spans="5:25" ht="12.75">
      <c r="E791" s="138"/>
      <c r="F791" s="138"/>
      <c r="G791" s="75"/>
      <c r="I791" s="138"/>
      <c r="J791" s="138"/>
      <c r="K791" s="138"/>
      <c r="M791" s="138"/>
      <c r="N791" s="138"/>
      <c r="O791" s="138"/>
      <c r="Q791" s="138"/>
      <c r="R791" s="138"/>
      <c r="S791" s="138"/>
      <c r="T791" s="138"/>
      <c r="U791" s="75"/>
      <c r="V791" s="75"/>
      <c r="Y791" s="75"/>
    </row>
    <row r="792" spans="5:25" ht="12.75">
      <c r="E792" s="138"/>
      <c r="F792" s="138"/>
      <c r="G792" s="75"/>
      <c r="I792" s="138"/>
      <c r="J792" s="138"/>
      <c r="K792" s="138"/>
      <c r="M792" s="138"/>
      <c r="N792" s="138"/>
      <c r="O792" s="138"/>
      <c r="Q792" s="138"/>
      <c r="R792" s="138"/>
      <c r="S792" s="138"/>
      <c r="T792" s="138"/>
      <c r="U792" s="75"/>
      <c r="V792" s="75"/>
      <c r="Y792" s="75"/>
    </row>
    <row r="793" spans="5:25" ht="12.75">
      <c r="E793" s="138"/>
      <c r="F793" s="138"/>
      <c r="G793" s="75"/>
      <c r="I793" s="138"/>
      <c r="J793" s="138"/>
      <c r="K793" s="138"/>
      <c r="M793" s="138"/>
      <c r="N793" s="138"/>
      <c r="O793" s="138"/>
      <c r="Q793" s="138"/>
      <c r="R793" s="138"/>
      <c r="S793" s="138"/>
      <c r="T793" s="138"/>
      <c r="U793" s="75"/>
      <c r="V793" s="75"/>
      <c r="Y793" s="75"/>
    </row>
    <row r="794" spans="5:25" ht="12.75">
      <c r="E794" s="138"/>
      <c r="F794" s="138"/>
      <c r="G794" s="75"/>
      <c r="I794" s="138"/>
      <c r="J794" s="138"/>
      <c r="K794" s="138"/>
      <c r="M794" s="138"/>
      <c r="N794" s="138"/>
      <c r="O794" s="138"/>
      <c r="Q794" s="138"/>
      <c r="R794" s="138"/>
      <c r="S794" s="138"/>
      <c r="T794" s="138"/>
      <c r="U794" s="75"/>
      <c r="V794" s="75"/>
      <c r="Y794" s="75"/>
    </row>
    <row r="795" spans="7:25" ht="12.75">
      <c r="G795" s="75"/>
      <c r="U795" s="75"/>
      <c r="V795" s="75"/>
      <c r="Y795" s="75"/>
    </row>
    <row r="796" spans="7:25" ht="12.75">
      <c r="G796" s="75"/>
      <c r="U796" s="75"/>
      <c r="V796" s="75"/>
      <c r="Y796" s="75"/>
    </row>
    <row r="797" spans="7:25" ht="12.75">
      <c r="G797" s="75"/>
      <c r="U797" s="75"/>
      <c r="V797" s="75"/>
      <c r="Y797" s="75"/>
    </row>
    <row r="798" spans="7:25" ht="12.75">
      <c r="G798" s="75"/>
      <c r="U798" s="75"/>
      <c r="V798" s="75"/>
      <c r="Y798" s="75"/>
    </row>
    <row r="799" spans="7:25" ht="12.75">
      <c r="G799" s="75"/>
      <c r="U799" s="75"/>
      <c r="V799" s="75"/>
      <c r="Y799" s="75"/>
    </row>
    <row r="800" spans="7:25" ht="12.75">
      <c r="G800" s="75"/>
      <c r="U800" s="75"/>
      <c r="V800" s="75"/>
      <c r="Y800" s="75"/>
    </row>
    <row r="801" spans="7:25" ht="12.75">
      <c r="G801" s="75"/>
      <c r="U801" s="75"/>
      <c r="V801" s="75"/>
      <c r="Y801" s="75"/>
    </row>
    <row r="802" spans="7:25" ht="12.75">
      <c r="G802" s="75"/>
      <c r="U802" s="75"/>
      <c r="V802" s="75"/>
      <c r="Y802" s="75"/>
    </row>
    <row r="803" spans="7:25" ht="12.75">
      <c r="G803" s="75"/>
      <c r="U803" s="75"/>
      <c r="V803" s="75"/>
      <c r="Y803" s="75"/>
    </row>
    <row r="804" spans="7:25" ht="12.75">
      <c r="G804" s="75"/>
      <c r="U804" s="75"/>
      <c r="V804" s="75"/>
      <c r="Y804" s="75"/>
    </row>
    <row r="805" spans="7:25" ht="12.75">
      <c r="G805" s="75"/>
      <c r="U805" s="75"/>
      <c r="V805" s="75"/>
      <c r="Y805" s="75"/>
    </row>
    <row r="806" spans="7:25" ht="12.75">
      <c r="G806" s="75"/>
      <c r="U806" s="75"/>
      <c r="V806" s="75"/>
      <c r="Y806" s="75"/>
    </row>
    <row r="807" spans="7:25" ht="12.75">
      <c r="G807" s="75"/>
      <c r="U807" s="75"/>
      <c r="V807" s="75"/>
      <c r="Y807" s="75"/>
    </row>
    <row r="808" spans="7:25" ht="12.75">
      <c r="G808" s="75"/>
      <c r="U808" s="75"/>
      <c r="V808" s="75"/>
      <c r="Y808" s="75"/>
    </row>
    <row r="809" spans="7:25" ht="12.75">
      <c r="G809" s="75"/>
      <c r="U809" s="75"/>
      <c r="V809" s="75"/>
      <c r="Y809" s="75"/>
    </row>
    <row r="810" spans="7:25" ht="12.75">
      <c r="G810" s="75"/>
      <c r="U810" s="75"/>
      <c r="V810" s="75"/>
      <c r="Y810" s="75"/>
    </row>
    <row r="811" spans="7:25" ht="12.75">
      <c r="G811" s="75"/>
      <c r="U811" s="75"/>
      <c r="V811" s="75"/>
      <c r="Y811" s="75"/>
    </row>
    <row r="812" spans="7:25" ht="12.75">
      <c r="G812" s="75"/>
      <c r="U812" s="75"/>
      <c r="V812" s="75"/>
      <c r="Y812" s="75"/>
    </row>
    <row r="813" spans="7:25" ht="12.75">
      <c r="G813" s="75"/>
      <c r="U813" s="75"/>
      <c r="V813" s="75"/>
      <c r="Y813" s="75"/>
    </row>
    <row r="814" spans="7:25" ht="12.75">
      <c r="G814" s="75"/>
      <c r="U814" s="75"/>
      <c r="V814" s="75"/>
      <c r="Y814" s="75"/>
    </row>
    <row r="815" spans="7:25" ht="12.75">
      <c r="G815" s="75"/>
      <c r="U815" s="75"/>
      <c r="V815" s="75"/>
      <c r="Y815" s="75"/>
    </row>
    <row r="816" spans="7:25" ht="12.75">
      <c r="G816" s="75"/>
      <c r="U816" s="75"/>
      <c r="V816" s="75"/>
      <c r="Y816" s="75"/>
    </row>
    <row r="817" spans="7:25" ht="12.75">
      <c r="G817" s="75"/>
      <c r="U817" s="75"/>
      <c r="V817" s="75"/>
      <c r="Y817" s="75"/>
    </row>
    <row r="818" spans="7:25" ht="12.75">
      <c r="G818" s="75"/>
      <c r="U818" s="75"/>
      <c r="V818" s="75"/>
      <c r="Y818" s="75"/>
    </row>
    <row r="819" spans="7:25" ht="12.75">
      <c r="G819" s="75"/>
      <c r="U819" s="75"/>
      <c r="V819" s="75"/>
      <c r="Y819" s="75"/>
    </row>
    <row r="820" spans="7:25" ht="12.75">
      <c r="G820" s="75"/>
      <c r="U820" s="75"/>
      <c r="V820" s="75"/>
      <c r="Y820" s="75"/>
    </row>
    <row r="821" spans="7:25" ht="12.75">
      <c r="G821" s="75"/>
      <c r="U821" s="75"/>
      <c r="V821" s="75"/>
      <c r="Y821" s="75"/>
    </row>
    <row r="822" spans="7:25" ht="12.75">
      <c r="G822" s="75"/>
      <c r="U822" s="75"/>
      <c r="V822" s="75"/>
      <c r="Y822" s="75"/>
    </row>
    <row r="823" spans="7:25" ht="12.75">
      <c r="G823" s="75"/>
      <c r="U823" s="75"/>
      <c r="V823" s="75"/>
      <c r="Y823" s="75"/>
    </row>
    <row r="824" spans="7:25" ht="12.75">
      <c r="G824" s="75"/>
      <c r="U824" s="75"/>
      <c r="V824" s="75"/>
      <c r="Y824" s="75"/>
    </row>
    <row r="825" spans="7:25" ht="12.75">
      <c r="G825" s="75"/>
      <c r="U825" s="75"/>
      <c r="V825" s="75"/>
      <c r="Y825" s="75"/>
    </row>
    <row r="826" spans="7:25" ht="12.75">
      <c r="G826" s="75"/>
      <c r="U826" s="75"/>
      <c r="V826" s="75"/>
      <c r="Y826" s="75"/>
    </row>
    <row r="827" spans="7:25" ht="12.75">
      <c r="G827" s="75"/>
      <c r="U827" s="75"/>
      <c r="V827" s="75"/>
      <c r="Y827" s="75"/>
    </row>
    <row r="828" spans="7:25" ht="12.75">
      <c r="G828" s="75"/>
      <c r="U828" s="75"/>
      <c r="V828" s="75"/>
      <c r="Y828" s="75"/>
    </row>
    <row r="829" spans="7:25" ht="12.75">
      <c r="G829" s="75"/>
      <c r="U829" s="75"/>
      <c r="V829" s="75"/>
      <c r="Y829" s="75"/>
    </row>
    <row r="830" spans="7:25" ht="12.75">
      <c r="G830" s="75"/>
      <c r="U830" s="75"/>
      <c r="V830" s="75"/>
      <c r="Y830" s="75"/>
    </row>
    <row r="831" spans="7:25" ht="12.75">
      <c r="G831" s="75"/>
      <c r="U831" s="75"/>
      <c r="V831" s="75"/>
      <c r="Y831" s="75"/>
    </row>
    <row r="832" spans="7:25" ht="12.75">
      <c r="G832" s="75"/>
      <c r="U832" s="75"/>
      <c r="V832" s="75"/>
      <c r="Y832" s="75"/>
    </row>
    <row r="833" spans="7:25" ht="12.75">
      <c r="G833" s="75"/>
      <c r="U833" s="75"/>
      <c r="V833" s="75"/>
      <c r="Y833" s="75"/>
    </row>
    <row r="834" spans="7:25" ht="12.75">
      <c r="G834" s="75"/>
      <c r="U834" s="75"/>
      <c r="V834" s="75"/>
      <c r="Y834" s="75"/>
    </row>
    <row r="835" spans="7:25" ht="12.75">
      <c r="G835" s="75"/>
      <c r="U835" s="75"/>
      <c r="V835" s="75"/>
      <c r="Y835" s="75"/>
    </row>
    <row r="836" spans="7:25" ht="12.75">
      <c r="G836" s="75"/>
      <c r="U836" s="75"/>
      <c r="V836" s="75"/>
      <c r="Y836" s="75"/>
    </row>
    <row r="837" spans="7:25" ht="12.75">
      <c r="G837" s="75"/>
      <c r="U837" s="75"/>
      <c r="V837" s="75"/>
      <c r="Y837" s="75"/>
    </row>
    <row r="838" spans="7:25" ht="12.75">
      <c r="G838" s="75"/>
      <c r="U838" s="75"/>
      <c r="V838" s="75"/>
      <c r="Y838" s="75"/>
    </row>
    <row r="839" spans="7:25" ht="12.75">
      <c r="G839" s="75"/>
      <c r="U839" s="75"/>
      <c r="V839" s="75"/>
      <c r="Y839" s="75"/>
    </row>
    <row r="840" spans="7:25" ht="12.75">
      <c r="G840" s="75"/>
      <c r="U840" s="75"/>
      <c r="V840" s="75"/>
      <c r="Y840" s="75"/>
    </row>
    <row r="841" spans="7:25" ht="12.75">
      <c r="G841" s="75"/>
      <c r="U841" s="75"/>
      <c r="V841" s="75"/>
      <c r="Y841" s="75"/>
    </row>
    <row r="842" spans="7:25" ht="12.75">
      <c r="G842" s="75"/>
      <c r="U842" s="75"/>
      <c r="V842" s="75"/>
      <c r="Y842" s="75"/>
    </row>
    <row r="843" spans="7:25" ht="12.75">
      <c r="G843" s="75"/>
      <c r="U843" s="75"/>
      <c r="V843" s="75"/>
      <c r="Y843" s="75"/>
    </row>
    <row r="844" spans="7:25" ht="12.75">
      <c r="G844" s="75"/>
      <c r="U844" s="75"/>
      <c r="V844" s="75"/>
      <c r="Y844" s="75"/>
    </row>
    <row r="845" spans="7:25" ht="12.75">
      <c r="G845" s="75"/>
      <c r="U845" s="75"/>
      <c r="V845" s="75"/>
      <c r="Y845" s="75"/>
    </row>
    <row r="846" spans="7:25" ht="12.75">
      <c r="G846" s="75"/>
      <c r="U846" s="75"/>
      <c r="V846" s="75"/>
      <c r="Y846" s="75"/>
    </row>
    <row r="847" spans="7:25" ht="12.75">
      <c r="G847" s="75"/>
      <c r="U847" s="75"/>
      <c r="V847" s="75"/>
      <c r="Y847" s="75"/>
    </row>
    <row r="848" spans="7:25" ht="12.75">
      <c r="G848" s="75"/>
      <c r="U848" s="75"/>
      <c r="V848" s="75"/>
      <c r="Y848" s="75"/>
    </row>
    <row r="849" spans="7:25" ht="12.75">
      <c r="G849" s="75"/>
      <c r="U849" s="75"/>
      <c r="V849" s="75"/>
      <c r="Y849" s="75"/>
    </row>
    <row r="850" spans="7:25" ht="12.75">
      <c r="G850" s="75"/>
      <c r="U850" s="75"/>
      <c r="V850" s="75"/>
      <c r="Y850" s="75"/>
    </row>
    <row r="851" spans="7:25" ht="12.75">
      <c r="G851" s="75"/>
      <c r="U851" s="75"/>
      <c r="V851" s="75"/>
      <c r="Y851" s="75"/>
    </row>
    <row r="852" spans="7:25" ht="12.75">
      <c r="G852" s="75"/>
      <c r="U852" s="75"/>
      <c r="V852" s="75"/>
      <c r="Y852" s="75"/>
    </row>
    <row r="853" spans="7:25" ht="12.75">
      <c r="G853" s="75"/>
      <c r="U853" s="75"/>
      <c r="V853" s="75"/>
      <c r="Y853" s="75"/>
    </row>
    <row r="854" spans="7:25" ht="12.75">
      <c r="G854" s="75"/>
      <c r="U854" s="75"/>
      <c r="V854" s="75"/>
      <c r="Y854" s="75"/>
    </row>
    <row r="855" spans="7:25" ht="12.75">
      <c r="G855" s="75"/>
      <c r="U855" s="75"/>
      <c r="V855" s="75"/>
      <c r="Y855" s="75"/>
    </row>
    <row r="856" spans="7:25" ht="12.75">
      <c r="G856" s="75"/>
      <c r="U856" s="75"/>
      <c r="V856" s="75"/>
      <c r="Y856" s="75"/>
    </row>
    <row r="857" spans="7:25" ht="12.75">
      <c r="G857" s="75"/>
      <c r="U857" s="75"/>
      <c r="V857" s="75"/>
      <c r="Y857" s="75"/>
    </row>
    <row r="858" spans="7:25" ht="12.75">
      <c r="G858" s="75"/>
      <c r="U858" s="75"/>
      <c r="V858" s="75"/>
      <c r="Y858" s="75"/>
    </row>
    <row r="859" spans="7:25" ht="12.75">
      <c r="G859" s="75"/>
      <c r="U859" s="75"/>
      <c r="V859" s="75"/>
      <c r="Y859" s="75"/>
    </row>
    <row r="860" spans="7:25" ht="12.75">
      <c r="G860" s="75"/>
      <c r="U860" s="75"/>
      <c r="V860" s="75"/>
      <c r="Y860" s="75"/>
    </row>
    <row r="861" spans="7:25" ht="12.75">
      <c r="G861" s="75"/>
      <c r="U861" s="75"/>
      <c r="V861" s="75"/>
      <c r="Y861" s="75"/>
    </row>
    <row r="862" spans="7:25" ht="12.75">
      <c r="G862" s="75"/>
      <c r="U862" s="75"/>
      <c r="V862" s="75"/>
      <c r="Y862" s="75"/>
    </row>
    <row r="863" spans="7:25" ht="12.75">
      <c r="G863" s="75"/>
      <c r="U863" s="75"/>
      <c r="V863" s="75"/>
      <c r="Y863" s="75"/>
    </row>
    <row r="864" spans="7:25" ht="12.75">
      <c r="G864" s="75"/>
      <c r="U864" s="75"/>
      <c r="V864" s="75"/>
      <c r="Y864" s="75"/>
    </row>
    <row r="865" spans="7:25" ht="12.75">
      <c r="G865" s="75"/>
      <c r="U865" s="75"/>
      <c r="V865" s="75"/>
      <c r="Y865" s="75"/>
    </row>
    <row r="866" spans="7:25" ht="12.75">
      <c r="G866" s="75"/>
      <c r="U866" s="75"/>
      <c r="V866" s="75"/>
      <c r="Y866" s="75"/>
    </row>
    <row r="867" spans="7:25" ht="12.75">
      <c r="G867" s="75"/>
      <c r="U867" s="75"/>
      <c r="V867" s="75"/>
      <c r="Y867" s="75"/>
    </row>
    <row r="868" spans="7:25" ht="12.75">
      <c r="G868" s="75"/>
      <c r="U868" s="75"/>
      <c r="V868" s="75"/>
      <c r="Y868" s="75"/>
    </row>
    <row r="869" spans="7:25" ht="12.75">
      <c r="G869" s="75"/>
      <c r="U869" s="75"/>
      <c r="V869" s="75"/>
      <c r="Y869" s="75"/>
    </row>
    <row r="870" spans="7:25" ht="12.75">
      <c r="G870" s="75"/>
      <c r="U870" s="75"/>
      <c r="V870" s="75"/>
      <c r="Y870" s="75"/>
    </row>
    <row r="871" spans="7:25" ht="12.75">
      <c r="G871" s="75"/>
      <c r="U871" s="75"/>
      <c r="V871" s="75"/>
      <c r="Y871" s="75"/>
    </row>
    <row r="872" spans="7:25" ht="12.75">
      <c r="G872" s="75"/>
      <c r="U872" s="75"/>
      <c r="V872" s="75"/>
      <c r="Y872" s="75"/>
    </row>
    <row r="873" spans="7:25" ht="12.75">
      <c r="G873" s="75"/>
      <c r="U873" s="75"/>
      <c r="V873" s="75"/>
      <c r="Y873" s="75"/>
    </row>
    <row r="874" spans="7:25" ht="12.75">
      <c r="G874" s="75"/>
      <c r="U874" s="75"/>
      <c r="V874" s="75"/>
      <c r="Y874" s="75"/>
    </row>
    <row r="875" spans="7:25" ht="12.75">
      <c r="G875" s="75"/>
      <c r="U875" s="75"/>
      <c r="V875" s="75"/>
      <c r="Y875" s="75"/>
    </row>
    <row r="876" spans="7:25" ht="12.75">
      <c r="G876" s="75"/>
      <c r="U876" s="75"/>
      <c r="V876" s="75"/>
      <c r="Y876" s="75"/>
    </row>
    <row r="877" spans="7:25" ht="12.75">
      <c r="G877" s="75"/>
      <c r="U877" s="75"/>
      <c r="V877" s="75"/>
      <c r="Y877" s="75"/>
    </row>
    <row r="878" spans="7:25" ht="12.75">
      <c r="G878" s="75"/>
      <c r="U878" s="75"/>
      <c r="V878" s="75"/>
      <c r="Y878" s="75"/>
    </row>
    <row r="879" spans="7:25" ht="12.75">
      <c r="G879" s="75"/>
      <c r="U879" s="75"/>
      <c r="V879" s="75"/>
      <c r="Y879" s="75"/>
    </row>
    <row r="880" spans="7:25" ht="12.75">
      <c r="G880" s="75"/>
      <c r="U880" s="75"/>
      <c r="V880" s="75"/>
      <c r="Y880" s="75"/>
    </row>
    <row r="881" spans="7:25" ht="12.75">
      <c r="G881" s="75"/>
      <c r="U881" s="75"/>
      <c r="V881" s="75"/>
      <c r="Y881" s="75"/>
    </row>
    <row r="882" spans="7:25" ht="12.75">
      <c r="G882" s="75"/>
      <c r="U882" s="75"/>
      <c r="V882" s="75"/>
      <c r="Y882" s="75"/>
    </row>
    <row r="883" spans="7:25" ht="12.75">
      <c r="G883" s="75"/>
      <c r="U883" s="75"/>
      <c r="V883" s="75"/>
      <c r="Y883" s="75"/>
    </row>
    <row r="884" spans="7:25" ht="12.75">
      <c r="G884" s="75"/>
      <c r="U884" s="75"/>
      <c r="V884" s="75"/>
      <c r="Y884" s="75"/>
    </row>
    <row r="885" spans="7:25" ht="12.75">
      <c r="G885" s="75"/>
      <c r="U885" s="75"/>
      <c r="V885" s="75"/>
      <c r="Y885" s="75"/>
    </row>
    <row r="886" spans="7:25" ht="12.75">
      <c r="G886" s="75"/>
      <c r="U886" s="75"/>
      <c r="V886" s="75"/>
      <c r="Y886" s="75"/>
    </row>
    <row r="887" spans="7:25" ht="12.75">
      <c r="G887" s="75"/>
      <c r="U887" s="75"/>
      <c r="V887" s="75"/>
      <c r="Y887" s="75"/>
    </row>
    <row r="888" spans="7:25" ht="12.75">
      <c r="G888" s="75"/>
      <c r="U888" s="75"/>
      <c r="V888" s="75"/>
      <c r="Y888" s="75"/>
    </row>
    <row r="889" spans="7:25" ht="12.75">
      <c r="G889" s="75"/>
      <c r="U889" s="75"/>
      <c r="V889" s="75"/>
      <c r="Y889" s="75"/>
    </row>
    <row r="890" spans="7:25" ht="12.75">
      <c r="G890" s="75"/>
      <c r="U890" s="75"/>
      <c r="V890" s="75"/>
      <c r="Y890" s="75"/>
    </row>
    <row r="891" spans="7:25" ht="12.75">
      <c r="G891" s="75"/>
      <c r="U891" s="75"/>
      <c r="V891" s="75"/>
      <c r="Y891" s="75"/>
    </row>
    <row r="892" spans="7:25" ht="12.75">
      <c r="G892" s="75"/>
      <c r="U892" s="75"/>
      <c r="V892" s="75"/>
      <c r="Y892" s="75"/>
    </row>
    <row r="893" spans="7:25" ht="12.75">
      <c r="G893" s="75"/>
      <c r="U893" s="75"/>
      <c r="V893" s="75"/>
      <c r="Y893" s="75"/>
    </row>
    <row r="894" spans="7:25" ht="12.75">
      <c r="G894" s="75"/>
      <c r="U894" s="75"/>
      <c r="V894" s="75"/>
      <c r="Y894" s="75"/>
    </row>
    <row r="895" spans="7:25" ht="12.75">
      <c r="G895" s="75"/>
      <c r="U895" s="75"/>
      <c r="V895" s="75"/>
      <c r="Y895" s="75"/>
    </row>
    <row r="896" spans="7:25" ht="12.75">
      <c r="G896" s="75"/>
      <c r="U896" s="75"/>
      <c r="V896" s="75"/>
      <c r="Y896" s="75"/>
    </row>
    <row r="897" spans="7:25" ht="12.75">
      <c r="G897" s="75"/>
      <c r="U897" s="75"/>
      <c r="V897" s="75"/>
      <c r="Y897" s="75"/>
    </row>
    <row r="898" spans="7:25" ht="12.75">
      <c r="G898" s="75"/>
      <c r="U898" s="75"/>
      <c r="V898" s="75"/>
      <c r="Y898" s="75"/>
    </row>
    <row r="899" spans="7:25" ht="12.75">
      <c r="G899" s="75"/>
      <c r="U899" s="75"/>
      <c r="V899" s="75"/>
      <c r="Y899" s="75"/>
    </row>
    <row r="900" spans="7:25" ht="12.75">
      <c r="G900" s="75"/>
      <c r="U900" s="75"/>
      <c r="V900" s="75"/>
      <c r="Y900" s="75"/>
    </row>
    <row r="901" spans="7:25" ht="12.75">
      <c r="G901" s="75"/>
      <c r="U901" s="75"/>
      <c r="V901" s="75"/>
      <c r="Y901" s="75"/>
    </row>
    <row r="902" spans="7:25" ht="12.75">
      <c r="G902" s="75"/>
      <c r="U902" s="75"/>
      <c r="V902" s="75"/>
      <c r="Y902" s="75"/>
    </row>
    <row r="903" spans="7:25" ht="12.75">
      <c r="G903" s="75"/>
      <c r="U903" s="75"/>
      <c r="V903" s="75"/>
      <c r="Y903" s="75"/>
    </row>
    <row r="904" spans="7:25" ht="12.75">
      <c r="G904" s="75"/>
      <c r="U904" s="75"/>
      <c r="V904" s="75"/>
      <c r="Y904" s="75"/>
    </row>
    <row r="905" spans="7:25" ht="12.75">
      <c r="G905" s="75"/>
      <c r="U905" s="75"/>
      <c r="V905" s="75"/>
      <c r="Y905" s="75"/>
    </row>
    <row r="906" spans="7:25" ht="12.75">
      <c r="G906" s="75"/>
      <c r="U906" s="75"/>
      <c r="V906" s="75"/>
      <c r="Y906" s="75"/>
    </row>
    <row r="907" spans="7:25" ht="12.75">
      <c r="G907" s="75"/>
      <c r="U907" s="75"/>
      <c r="V907" s="75"/>
      <c r="Y907" s="75"/>
    </row>
    <row r="908" spans="7:25" ht="12.75">
      <c r="G908" s="75"/>
      <c r="U908" s="75"/>
      <c r="V908" s="75"/>
      <c r="Y908" s="75"/>
    </row>
    <row r="909" spans="7:25" ht="12.75">
      <c r="G909" s="75"/>
      <c r="U909" s="75"/>
      <c r="V909" s="75"/>
      <c r="Y909" s="75"/>
    </row>
    <row r="910" spans="7:25" ht="12.75">
      <c r="G910" s="75"/>
      <c r="U910" s="75"/>
      <c r="V910" s="75"/>
      <c r="Y910" s="75"/>
    </row>
    <row r="911" spans="7:25" ht="12.75">
      <c r="G911" s="75"/>
      <c r="U911" s="75"/>
      <c r="V911" s="75"/>
      <c r="Y911" s="75"/>
    </row>
    <row r="912" spans="7:25" ht="12.75">
      <c r="G912" s="75"/>
      <c r="U912" s="75"/>
      <c r="V912" s="75"/>
      <c r="Y912" s="75"/>
    </row>
    <row r="913" spans="7:25" ht="12.75">
      <c r="G913" s="75"/>
      <c r="U913" s="75"/>
      <c r="V913" s="75"/>
      <c r="Y913" s="75"/>
    </row>
    <row r="914" spans="7:25" ht="12.75">
      <c r="G914" s="75"/>
      <c r="U914" s="75"/>
      <c r="V914" s="75"/>
      <c r="Y914" s="75"/>
    </row>
    <row r="915" spans="7:25" ht="12.75">
      <c r="G915" s="75"/>
      <c r="U915" s="75"/>
      <c r="V915" s="75"/>
      <c r="Y915" s="75"/>
    </row>
    <row r="916" spans="7:25" ht="12.75">
      <c r="G916" s="75"/>
      <c r="U916" s="75"/>
      <c r="V916" s="75"/>
      <c r="Y916" s="75"/>
    </row>
    <row r="917" spans="7:25" ht="12.75">
      <c r="G917" s="75"/>
      <c r="U917" s="75"/>
      <c r="V917" s="75"/>
      <c r="Y917" s="75"/>
    </row>
    <row r="918" spans="7:25" ht="12.75">
      <c r="G918" s="75"/>
      <c r="U918" s="75"/>
      <c r="V918" s="75"/>
      <c r="Y918" s="75"/>
    </row>
    <row r="919" spans="7:25" ht="12.75">
      <c r="G919" s="75"/>
      <c r="U919" s="75"/>
      <c r="V919" s="75"/>
      <c r="Y919" s="75"/>
    </row>
    <row r="920" spans="7:25" ht="12.75">
      <c r="G920" s="75"/>
      <c r="U920" s="75"/>
      <c r="V920" s="75"/>
      <c r="Y920" s="75"/>
    </row>
    <row r="921" spans="7:25" ht="12.75">
      <c r="G921" s="75"/>
      <c r="U921" s="75"/>
      <c r="V921" s="75"/>
      <c r="Y921" s="75"/>
    </row>
    <row r="922" spans="7:25" ht="12.75">
      <c r="G922" s="75"/>
      <c r="U922" s="75"/>
      <c r="V922" s="75"/>
      <c r="Y922" s="75"/>
    </row>
    <row r="923" spans="7:25" ht="12.75">
      <c r="G923" s="75"/>
      <c r="U923" s="75"/>
      <c r="V923" s="75"/>
      <c r="Y923" s="75"/>
    </row>
    <row r="924" spans="7:25" ht="12.75">
      <c r="G924" s="75"/>
      <c r="U924" s="75"/>
      <c r="V924" s="75"/>
      <c r="Y924" s="75"/>
    </row>
    <row r="925" spans="7:25" ht="12.75">
      <c r="G925" s="75"/>
      <c r="U925" s="75"/>
      <c r="V925" s="75"/>
      <c r="Y925" s="75"/>
    </row>
    <row r="926" spans="7:25" ht="12.75">
      <c r="G926" s="75"/>
      <c r="U926" s="75"/>
      <c r="V926" s="75"/>
      <c r="Y926" s="75"/>
    </row>
    <row r="927" spans="7:25" ht="12.75">
      <c r="G927" s="75"/>
      <c r="U927" s="75"/>
      <c r="V927" s="75"/>
      <c r="Y927" s="75"/>
    </row>
    <row r="928" spans="7:25" ht="12.75">
      <c r="G928" s="75"/>
      <c r="U928" s="75"/>
      <c r="V928" s="75"/>
      <c r="Y928" s="75"/>
    </row>
    <row r="929" spans="7:25" ht="12.75">
      <c r="G929" s="75"/>
      <c r="U929" s="75"/>
      <c r="V929" s="75"/>
      <c r="Y929" s="75"/>
    </row>
    <row r="930" spans="7:25" ht="12.75">
      <c r="G930" s="75"/>
      <c r="U930" s="75"/>
      <c r="V930" s="75"/>
      <c r="Y930" s="75"/>
    </row>
    <row r="931" spans="7:25" ht="12.75">
      <c r="G931" s="75"/>
      <c r="U931" s="75"/>
      <c r="V931" s="75"/>
      <c r="Y931" s="75"/>
    </row>
    <row r="932" spans="7:25" ht="12.75">
      <c r="G932" s="75"/>
      <c r="U932" s="75"/>
      <c r="V932" s="75"/>
      <c r="Y932" s="75"/>
    </row>
    <row r="933" spans="7:25" ht="12.75">
      <c r="G933" s="75"/>
      <c r="U933" s="75"/>
      <c r="V933" s="75"/>
      <c r="Y933" s="75"/>
    </row>
    <row r="934" spans="7:25" ht="12.75">
      <c r="G934" s="75"/>
      <c r="U934" s="75"/>
      <c r="V934" s="75"/>
      <c r="Y934" s="75"/>
    </row>
    <row r="935" spans="7:25" ht="12.75">
      <c r="G935" s="75"/>
      <c r="U935" s="75"/>
      <c r="V935" s="75"/>
      <c r="Y935" s="75"/>
    </row>
    <row r="936" spans="7:25" ht="12.75">
      <c r="G936" s="75"/>
      <c r="U936" s="75"/>
      <c r="V936" s="75"/>
      <c r="Y936" s="75"/>
    </row>
    <row r="937" spans="7:25" ht="12.75">
      <c r="G937" s="75"/>
      <c r="U937" s="75"/>
      <c r="V937" s="75"/>
      <c r="Y937" s="75"/>
    </row>
    <row r="938" spans="7:25" ht="12.75">
      <c r="G938" s="75"/>
      <c r="U938" s="75"/>
      <c r="V938" s="75"/>
      <c r="Y938" s="75"/>
    </row>
    <row r="939" spans="7:25" ht="12.75">
      <c r="G939" s="75"/>
      <c r="U939" s="75"/>
      <c r="V939" s="75"/>
      <c r="Y939" s="75"/>
    </row>
    <row r="940" spans="7:25" ht="12.75">
      <c r="G940" s="75"/>
      <c r="U940" s="75"/>
      <c r="V940" s="75"/>
      <c r="Y940" s="75"/>
    </row>
    <row r="941" spans="7:25" ht="12.75">
      <c r="G941" s="75"/>
      <c r="U941" s="75"/>
      <c r="V941" s="75"/>
      <c r="Y941" s="75"/>
    </row>
    <row r="942" spans="7:25" ht="12.75">
      <c r="G942" s="75"/>
      <c r="U942" s="75"/>
      <c r="V942" s="75"/>
      <c r="Y942" s="75"/>
    </row>
    <row r="943" spans="7:25" ht="12.75">
      <c r="G943" s="75"/>
      <c r="U943" s="75"/>
      <c r="V943" s="75"/>
      <c r="Y943" s="75"/>
    </row>
    <row r="944" spans="7:25" ht="12.75">
      <c r="G944" s="75"/>
      <c r="U944" s="75"/>
      <c r="V944" s="75"/>
      <c r="Y944" s="75"/>
    </row>
    <row r="945" spans="7:25" ht="12.75">
      <c r="G945" s="75"/>
      <c r="U945" s="75"/>
      <c r="V945" s="75"/>
      <c r="Y945" s="75"/>
    </row>
    <row r="946" spans="7:25" ht="12.75">
      <c r="G946" s="75"/>
      <c r="U946" s="75"/>
      <c r="V946" s="75"/>
      <c r="Y946" s="75"/>
    </row>
    <row r="947" spans="7:25" ht="12.75">
      <c r="G947" s="75"/>
      <c r="U947" s="75"/>
      <c r="V947" s="75"/>
      <c r="Y947" s="75"/>
    </row>
    <row r="948" spans="7:25" ht="12.75">
      <c r="G948" s="75"/>
      <c r="U948" s="75"/>
      <c r="V948" s="75"/>
      <c r="Y948" s="75"/>
    </row>
    <row r="949" spans="7:25" ht="12.75">
      <c r="G949" s="75"/>
      <c r="U949" s="75"/>
      <c r="V949" s="75"/>
      <c r="Y949" s="75"/>
    </row>
    <row r="950" spans="7:25" ht="12.75">
      <c r="G950" s="75"/>
      <c r="U950" s="75"/>
      <c r="V950" s="75"/>
      <c r="Y950" s="75"/>
    </row>
    <row r="951" spans="7:25" ht="12.75">
      <c r="G951" s="75"/>
      <c r="U951" s="75"/>
      <c r="V951" s="75"/>
      <c r="Y951" s="75"/>
    </row>
    <row r="952" spans="7:25" ht="12.75">
      <c r="G952" s="75"/>
      <c r="U952" s="75"/>
      <c r="V952" s="75"/>
      <c r="Y952" s="75"/>
    </row>
    <row r="953" spans="7:25" ht="12.75">
      <c r="G953" s="75"/>
      <c r="U953" s="75"/>
      <c r="V953" s="75"/>
      <c r="Y953" s="75"/>
    </row>
    <row r="954" spans="7:25" ht="12.75">
      <c r="G954" s="75"/>
      <c r="U954" s="75"/>
      <c r="V954" s="75"/>
      <c r="Y954" s="75"/>
    </row>
    <row r="955" spans="7:25" ht="12.75">
      <c r="G955" s="75"/>
      <c r="U955" s="75"/>
      <c r="V955" s="75"/>
      <c r="Y955" s="75"/>
    </row>
    <row r="956" spans="7:25" ht="12.75">
      <c r="G956" s="75"/>
      <c r="U956" s="75"/>
      <c r="V956" s="75"/>
      <c r="Y956" s="75"/>
    </row>
    <row r="957" spans="7:25" ht="12.75">
      <c r="G957" s="75"/>
      <c r="U957" s="75"/>
      <c r="V957" s="75"/>
      <c r="Y957" s="75"/>
    </row>
    <row r="958" spans="7:25" ht="12.75">
      <c r="G958" s="75"/>
      <c r="U958" s="75"/>
      <c r="V958" s="75"/>
      <c r="Y958" s="75"/>
    </row>
    <row r="959" spans="7:25" ht="12.75">
      <c r="G959" s="75"/>
      <c r="U959" s="75"/>
      <c r="V959" s="75"/>
      <c r="Y959" s="75"/>
    </row>
    <row r="960" spans="7:25" ht="12.75">
      <c r="G960" s="75"/>
      <c r="U960" s="75"/>
      <c r="V960" s="75"/>
      <c r="Y960" s="75"/>
    </row>
    <row r="961" spans="7:25" ht="12.75">
      <c r="G961" s="75"/>
      <c r="U961" s="75"/>
      <c r="V961" s="75"/>
      <c r="Y961" s="75"/>
    </row>
    <row r="962" spans="7:25" ht="12.75">
      <c r="G962" s="75"/>
      <c r="U962" s="75"/>
      <c r="V962" s="75"/>
      <c r="Y962" s="75"/>
    </row>
    <row r="963" spans="7:25" ht="12.75">
      <c r="G963" s="75"/>
      <c r="U963" s="75"/>
      <c r="V963" s="75"/>
      <c r="Y963" s="75"/>
    </row>
    <row r="964" spans="7:25" ht="12.75">
      <c r="G964" s="75"/>
      <c r="U964" s="75"/>
      <c r="V964" s="75"/>
      <c r="Y964" s="75"/>
    </row>
    <row r="965" spans="7:25" ht="12.75">
      <c r="G965" s="75"/>
      <c r="U965" s="75"/>
      <c r="V965" s="75"/>
      <c r="Y965" s="75"/>
    </row>
    <row r="966" spans="7:25" ht="12.75">
      <c r="G966" s="75"/>
      <c r="U966" s="75"/>
      <c r="V966" s="75"/>
      <c r="Y966" s="75"/>
    </row>
    <row r="967" spans="7:25" ht="12.75">
      <c r="G967" s="75"/>
      <c r="U967" s="75"/>
      <c r="V967" s="75"/>
      <c r="Y967" s="75"/>
    </row>
    <row r="968" spans="7:25" ht="12.75">
      <c r="G968" s="75"/>
      <c r="U968" s="75"/>
      <c r="V968" s="75"/>
      <c r="Y968" s="75"/>
    </row>
    <row r="969" spans="7:25" ht="12.75">
      <c r="G969" s="75"/>
      <c r="U969" s="75"/>
      <c r="V969" s="75"/>
      <c r="Y969" s="75"/>
    </row>
    <row r="970" spans="7:25" ht="12.75">
      <c r="G970" s="75"/>
      <c r="U970" s="75"/>
      <c r="V970" s="75"/>
      <c r="Y970" s="75"/>
    </row>
    <row r="971" spans="7:25" ht="12.75">
      <c r="G971" s="75"/>
      <c r="U971" s="75"/>
      <c r="V971" s="75"/>
      <c r="Y971" s="75"/>
    </row>
    <row r="972" spans="7:25" ht="12.75">
      <c r="G972" s="75"/>
      <c r="U972" s="75"/>
      <c r="V972" s="75"/>
      <c r="Y972" s="75"/>
    </row>
    <row r="973" spans="7:25" ht="12.75">
      <c r="G973" s="75"/>
      <c r="U973" s="75"/>
      <c r="V973" s="75"/>
      <c r="Y973" s="75"/>
    </row>
    <row r="974" spans="7:25" ht="12.75">
      <c r="G974" s="75"/>
      <c r="U974" s="75"/>
      <c r="V974" s="75"/>
      <c r="Y974" s="75"/>
    </row>
    <row r="975" spans="7:25" ht="12.75">
      <c r="G975" s="75"/>
      <c r="U975" s="75"/>
      <c r="V975" s="75"/>
      <c r="Y975" s="75"/>
    </row>
    <row r="976" spans="7:25" ht="12.75">
      <c r="G976" s="75"/>
      <c r="U976" s="75"/>
      <c r="V976" s="75"/>
      <c r="Y976" s="75"/>
    </row>
    <row r="977" spans="7:25" ht="12.75">
      <c r="G977" s="75"/>
      <c r="U977" s="75"/>
      <c r="V977" s="75"/>
      <c r="Y977" s="75"/>
    </row>
    <row r="978" spans="7:25" ht="12.75">
      <c r="G978" s="75"/>
      <c r="U978" s="75"/>
      <c r="V978" s="75"/>
      <c r="Y978" s="75"/>
    </row>
    <row r="979" spans="7:25" ht="12.75">
      <c r="G979" s="75"/>
      <c r="U979" s="75"/>
      <c r="V979" s="75"/>
      <c r="Y979" s="75"/>
    </row>
    <row r="980" spans="7:25" ht="12.75">
      <c r="G980" s="75"/>
      <c r="U980" s="75"/>
      <c r="V980" s="75"/>
      <c r="Y980" s="75"/>
    </row>
    <row r="981" spans="7:25" ht="12.75">
      <c r="G981" s="75"/>
      <c r="U981" s="75"/>
      <c r="V981" s="75"/>
      <c r="Y981" s="75"/>
    </row>
    <row r="982" spans="7:25" ht="12.75">
      <c r="G982" s="75"/>
      <c r="U982" s="75"/>
      <c r="V982" s="75"/>
      <c r="Y982" s="75"/>
    </row>
    <row r="983" spans="7:25" ht="12.75">
      <c r="G983" s="75"/>
      <c r="U983" s="75"/>
      <c r="V983" s="75"/>
      <c r="Y983" s="75"/>
    </row>
    <row r="984" spans="7:25" ht="12.75">
      <c r="G984" s="75"/>
      <c r="U984" s="75"/>
      <c r="V984" s="75"/>
      <c r="Y984" s="75"/>
    </row>
    <row r="985" spans="7:25" ht="12.75">
      <c r="G985" s="75"/>
      <c r="U985" s="75"/>
      <c r="V985" s="75"/>
      <c r="Y985" s="75"/>
    </row>
    <row r="986" spans="7:25" ht="12.75">
      <c r="G986" s="75"/>
      <c r="U986" s="75"/>
      <c r="V986" s="75"/>
      <c r="Y986" s="75"/>
    </row>
    <row r="987" spans="7:25" ht="12.75">
      <c r="G987" s="75"/>
      <c r="U987" s="75"/>
      <c r="V987" s="75"/>
      <c r="Y987" s="75"/>
    </row>
    <row r="988" spans="7:25" ht="12.75">
      <c r="G988" s="75"/>
      <c r="U988" s="75"/>
      <c r="V988" s="75"/>
      <c r="Y988" s="75"/>
    </row>
    <row r="989" spans="7:25" ht="12.75">
      <c r="G989" s="75"/>
      <c r="U989" s="75"/>
      <c r="V989" s="75"/>
      <c r="Y989" s="75"/>
    </row>
    <row r="990" spans="7:25" ht="12.75">
      <c r="G990" s="75"/>
      <c r="U990" s="75"/>
      <c r="V990" s="75"/>
      <c r="Y990" s="75"/>
    </row>
    <row r="991" spans="7:25" ht="12.75">
      <c r="G991" s="75"/>
      <c r="U991" s="75"/>
      <c r="V991" s="75"/>
      <c r="Y991" s="75"/>
    </row>
    <row r="992" spans="7:25" ht="12.75">
      <c r="G992" s="75"/>
      <c r="U992" s="75"/>
      <c r="V992" s="75"/>
      <c r="Y992" s="75"/>
    </row>
    <row r="993" spans="7:25" ht="12.75">
      <c r="G993" s="75"/>
      <c r="U993" s="75"/>
      <c r="V993" s="75"/>
      <c r="Y993" s="75"/>
    </row>
    <row r="994" spans="7:25" ht="12.75">
      <c r="G994" s="75"/>
      <c r="U994" s="75"/>
      <c r="V994" s="75"/>
      <c r="Y994" s="75"/>
    </row>
    <row r="995" spans="7:25" ht="12.75">
      <c r="G995" s="75"/>
      <c r="U995" s="75"/>
      <c r="V995" s="75"/>
      <c r="Y995" s="75"/>
    </row>
    <row r="996" spans="7:25" ht="12.75">
      <c r="G996" s="75"/>
      <c r="U996" s="75"/>
      <c r="V996" s="75"/>
      <c r="Y996" s="75"/>
    </row>
    <row r="997" spans="7:25" ht="12.75">
      <c r="G997" s="75"/>
      <c r="U997" s="75"/>
      <c r="V997" s="75"/>
      <c r="Y997" s="75"/>
    </row>
    <row r="998" spans="7:25" ht="12.75">
      <c r="G998" s="75"/>
      <c r="U998" s="75"/>
      <c r="V998" s="75"/>
      <c r="Y998" s="75"/>
    </row>
    <row r="999" spans="7:25" ht="12.75">
      <c r="G999" s="75"/>
      <c r="U999" s="75"/>
      <c r="V999" s="75"/>
      <c r="Y999" s="75"/>
    </row>
    <row r="1000" spans="7:25" ht="12.75">
      <c r="G1000" s="75"/>
      <c r="U1000" s="75"/>
      <c r="V1000" s="75"/>
      <c r="Y1000" s="75"/>
    </row>
    <row r="1001" spans="7:25" ht="12.75">
      <c r="G1001" s="75"/>
      <c r="U1001" s="75"/>
      <c r="V1001" s="75"/>
      <c r="Y1001" s="75"/>
    </row>
    <row r="1002" spans="7:25" ht="12.75">
      <c r="G1002" s="75"/>
      <c r="U1002" s="75"/>
      <c r="V1002" s="75"/>
      <c r="Y1002" s="75"/>
    </row>
    <row r="1003" spans="7:25" ht="12.75">
      <c r="G1003" s="75"/>
      <c r="U1003" s="75"/>
      <c r="V1003" s="75"/>
      <c r="Y1003" s="75"/>
    </row>
    <row r="1004" spans="7:25" ht="12.75">
      <c r="G1004" s="75"/>
      <c r="U1004" s="75"/>
      <c r="V1004" s="75"/>
      <c r="Y1004" s="75"/>
    </row>
    <row r="1005" spans="7:25" ht="12.75">
      <c r="G1005" s="75"/>
      <c r="U1005" s="75"/>
      <c r="V1005" s="75"/>
      <c r="Y1005" s="75"/>
    </row>
    <row r="1006" spans="7:25" ht="12.75">
      <c r="G1006" s="75"/>
      <c r="U1006" s="75"/>
      <c r="V1006" s="75"/>
      <c r="Y1006" s="75"/>
    </row>
    <row r="1007" spans="7:25" ht="12.75">
      <c r="G1007" s="75"/>
      <c r="U1007" s="75"/>
      <c r="V1007" s="75"/>
      <c r="Y1007" s="75"/>
    </row>
    <row r="1008" spans="7:25" ht="12.75">
      <c r="G1008" s="75"/>
      <c r="U1008" s="75"/>
      <c r="V1008" s="75"/>
      <c r="Y1008" s="75"/>
    </row>
    <row r="1009" spans="7:25" ht="12.75">
      <c r="G1009" s="75"/>
      <c r="U1009" s="75"/>
      <c r="V1009" s="75"/>
      <c r="Y1009" s="75"/>
    </row>
    <row r="1010" spans="7:25" ht="12.75">
      <c r="G1010" s="75"/>
      <c r="U1010" s="75"/>
      <c r="V1010" s="75"/>
      <c r="Y1010" s="75"/>
    </row>
    <row r="1011" spans="7:25" ht="12.75">
      <c r="G1011" s="75"/>
      <c r="U1011" s="75"/>
      <c r="V1011" s="75"/>
      <c r="Y1011" s="75"/>
    </row>
    <row r="1012" spans="7:25" ht="12.75">
      <c r="G1012" s="75"/>
      <c r="U1012" s="75"/>
      <c r="V1012" s="75"/>
      <c r="Y1012" s="75"/>
    </row>
    <row r="1013" spans="7:25" ht="12.75">
      <c r="G1013" s="75"/>
      <c r="U1013" s="75"/>
      <c r="V1013" s="75"/>
      <c r="Y1013" s="75"/>
    </row>
    <row r="1014" spans="7:25" ht="12.75">
      <c r="G1014" s="75"/>
      <c r="U1014" s="75"/>
      <c r="V1014" s="75"/>
      <c r="Y1014" s="75"/>
    </row>
    <row r="1015" spans="7:25" ht="12.75">
      <c r="G1015" s="75"/>
      <c r="U1015" s="75"/>
      <c r="V1015" s="75"/>
      <c r="Y1015" s="75"/>
    </row>
    <row r="1016" spans="7:25" ht="12.75">
      <c r="G1016" s="75"/>
      <c r="U1016" s="75"/>
      <c r="V1016" s="75"/>
      <c r="Y1016" s="75"/>
    </row>
    <row r="1017" spans="7:25" ht="12.75">
      <c r="G1017" s="75"/>
      <c r="U1017" s="75"/>
      <c r="V1017" s="75"/>
      <c r="Y1017" s="75"/>
    </row>
    <row r="1018" spans="7:25" ht="12.75">
      <c r="G1018" s="75"/>
      <c r="U1018" s="75"/>
      <c r="V1018" s="75"/>
      <c r="Y1018" s="75"/>
    </row>
    <row r="1019" spans="7:25" ht="12.75">
      <c r="G1019" s="75"/>
      <c r="U1019" s="75"/>
      <c r="V1019" s="75"/>
      <c r="Y1019" s="75"/>
    </row>
    <row r="1020" spans="7:25" ht="12.75">
      <c r="G1020" s="75"/>
      <c r="U1020" s="75"/>
      <c r="V1020" s="75"/>
      <c r="Y1020" s="75"/>
    </row>
    <row r="1021" spans="7:25" ht="12.75">
      <c r="G1021" s="75"/>
      <c r="U1021" s="75"/>
      <c r="V1021" s="75"/>
      <c r="Y1021" s="75"/>
    </row>
  </sheetData>
  <printOptions horizontalCentered="1"/>
  <pageMargins left="0.25" right="0.25" top="0.75" bottom="0.25" header="0.25" footer="0"/>
  <pageSetup horizontalDpi="600" verticalDpi="600" orientation="landscape" scale="70" r:id="rId1"/>
  <rowBreaks count="1" manualBreakCount="1">
    <brk id="6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T993"/>
  <sheetViews>
    <sheetView zoomScale="75" zoomScaleNormal="75" workbookViewId="0" topLeftCell="B2">
      <selection activeCell="B135" sqref="A135:IV135"/>
    </sheetView>
  </sheetViews>
  <sheetFormatPr defaultColWidth="9.140625" defaultRowHeight="12.75" outlineLevelRow="1" outlineLevelCol="1"/>
  <cols>
    <col min="1" max="1" width="0" style="75" hidden="1" customWidth="1"/>
    <col min="2" max="2" width="3.8515625" style="76" customWidth="1"/>
    <col min="3" max="3" width="65.140625" style="76" customWidth="1"/>
    <col min="4" max="4" width="1.28515625" style="76" customWidth="1"/>
    <col min="5" max="5" width="19.57421875" style="76" customWidth="1"/>
    <col min="6" max="6" width="17.8515625" style="76" customWidth="1"/>
    <col min="7" max="7" width="19.57421875" style="76" customWidth="1"/>
    <col min="8" max="32" width="19.57421875" style="75" hidden="1" customWidth="1" outlineLevel="1"/>
    <col min="33" max="33" width="19.57421875" style="76" customWidth="1" collapsed="1"/>
    <col min="34" max="44" width="19.57421875" style="75" hidden="1" customWidth="1" outlineLevel="1"/>
    <col min="45" max="45" width="19.57421875" style="76" customWidth="1" collapsed="1"/>
    <col min="46" max="46" width="20.57421875" style="76" bestFit="1" customWidth="1"/>
    <col min="47" max="47" width="11.140625" style="75" hidden="1" customWidth="1"/>
    <col min="48" max="16384" width="8.00390625" style="157" customWidth="1"/>
  </cols>
  <sheetData>
    <row r="1" spans="1:47" s="141" customFormat="1" ht="12.75" hidden="1">
      <c r="A1" s="139" t="s">
        <v>1238</v>
      </c>
      <c r="B1" s="140" t="s">
        <v>1864</v>
      </c>
      <c r="C1" s="140" t="s">
        <v>1239</v>
      </c>
      <c r="D1" s="140" t="s">
        <v>1240</v>
      </c>
      <c r="E1" s="140" t="s">
        <v>1241</v>
      </c>
      <c r="F1" s="140" t="s">
        <v>1242</v>
      </c>
      <c r="G1" s="140" t="s">
        <v>1864</v>
      </c>
      <c r="H1" s="139" t="s">
        <v>1243</v>
      </c>
      <c r="I1" s="139" t="s">
        <v>1244</v>
      </c>
      <c r="J1" s="139" t="s">
        <v>1245</v>
      </c>
      <c r="K1" s="139" t="s">
        <v>1246</v>
      </c>
      <c r="L1" s="139" t="s">
        <v>1247</v>
      </c>
      <c r="M1" s="139" t="s">
        <v>1248</v>
      </c>
      <c r="N1" s="139" t="s">
        <v>1249</v>
      </c>
      <c r="O1" s="139" t="s">
        <v>1250</v>
      </c>
      <c r="P1" s="139" t="s">
        <v>1251</v>
      </c>
      <c r="Q1" s="139" t="s">
        <v>1252</v>
      </c>
      <c r="R1" s="139" t="s">
        <v>1253</v>
      </c>
      <c r="S1" s="139" t="s">
        <v>1254</v>
      </c>
      <c r="T1" s="139" t="s">
        <v>1255</v>
      </c>
      <c r="U1" s="139" t="s">
        <v>1256</v>
      </c>
      <c r="V1" s="139" t="s">
        <v>1257</v>
      </c>
      <c r="W1" s="139" t="s">
        <v>1258</v>
      </c>
      <c r="X1" s="139" t="s">
        <v>1259</v>
      </c>
      <c r="Y1" s="139" t="s">
        <v>1260</v>
      </c>
      <c r="Z1" s="139" t="s">
        <v>1261</v>
      </c>
      <c r="AA1" s="139" t="s">
        <v>1262</v>
      </c>
      <c r="AB1" s="139" t="s">
        <v>1263</v>
      </c>
      <c r="AC1" s="139" t="s">
        <v>1264</v>
      </c>
      <c r="AD1" s="139" t="s">
        <v>1265</v>
      </c>
      <c r="AE1" s="139" t="s">
        <v>1266</v>
      </c>
      <c r="AF1" s="139" t="s">
        <v>1267</v>
      </c>
      <c r="AG1" s="140" t="s">
        <v>1268</v>
      </c>
      <c r="AH1" s="139" t="s">
        <v>1269</v>
      </c>
      <c r="AI1" s="139" t="s">
        <v>1270</v>
      </c>
      <c r="AJ1" s="139" t="s">
        <v>1271</v>
      </c>
      <c r="AK1" s="139" t="s">
        <v>1272</v>
      </c>
      <c r="AL1" s="139" t="s">
        <v>1273</v>
      </c>
      <c r="AM1" s="139" t="s">
        <v>1274</v>
      </c>
      <c r="AN1" s="139" t="s">
        <v>1275</v>
      </c>
      <c r="AO1" s="139" t="s">
        <v>1276</v>
      </c>
      <c r="AP1" s="139" t="s">
        <v>1277</v>
      </c>
      <c r="AQ1" s="139" t="s">
        <v>1278</v>
      </c>
      <c r="AR1" s="139" t="s">
        <v>1279</v>
      </c>
      <c r="AS1" s="140" t="s">
        <v>1280</v>
      </c>
      <c r="AT1" s="140" t="s">
        <v>1869</v>
      </c>
      <c r="AU1" s="139"/>
    </row>
    <row r="2" spans="1:47" s="145" customFormat="1" ht="15.75" customHeight="1">
      <c r="A2" s="142"/>
      <c r="B2" s="79" t="str">
        <f>"University of Missouri - Consolidated"</f>
        <v>University of Missouri - Consolidated</v>
      </c>
      <c r="C2" s="143"/>
      <c r="D2" s="143"/>
      <c r="E2" s="143"/>
      <c r="F2" s="143"/>
      <c r="G2" s="143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3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3"/>
      <c r="AT2" s="144"/>
      <c r="AU2" s="142"/>
    </row>
    <row r="3" spans="1:47" s="145" customFormat="1" ht="15.75" customHeight="1">
      <c r="A3" s="142"/>
      <c r="B3" s="146" t="s">
        <v>1281</v>
      </c>
      <c r="C3" s="87"/>
      <c r="D3" s="87"/>
      <c r="E3" s="87"/>
      <c r="F3" s="87"/>
      <c r="G3" s="87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87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87"/>
      <c r="AT3" s="89"/>
      <c r="AU3" s="147" t="s">
        <v>1885</v>
      </c>
    </row>
    <row r="4" spans="1:47" s="145" customFormat="1" ht="15.75" customHeight="1">
      <c r="A4" s="142"/>
      <c r="B4" s="91" t="str">
        <f>"For the Year Ending "&amp;TEXT(AU4,"MMMM DD, YYY")</f>
        <v>For the Year Ending June 30, 2006</v>
      </c>
      <c r="C4" s="87"/>
      <c r="D4" s="87"/>
      <c r="E4" s="87"/>
      <c r="F4" s="87"/>
      <c r="G4" s="87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87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87"/>
      <c r="AT4" s="89"/>
      <c r="AU4" s="147" t="s">
        <v>1884</v>
      </c>
    </row>
    <row r="5" spans="1:47" s="145" customFormat="1" ht="12.75" customHeight="1">
      <c r="A5" s="142"/>
      <c r="B5" s="148"/>
      <c r="C5" s="149"/>
      <c r="D5" s="88"/>
      <c r="E5" s="149"/>
      <c r="F5" s="149"/>
      <c r="G5" s="149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9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9"/>
      <c r="AT5" s="150"/>
      <c r="AU5" s="142"/>
    </row>
    <row r="6" spans="2:46" ht="15.75" customHeight="1">
      <c r="B6" s="151"/>
      <c r="C6" s="152"/>
      <c r="D6" s="153"/>
      <c r="E6" s="154" t="s">
        <v>1282</v>
      </c>
      <c r="F6" s="155"/>
      <c r="G6" s="155"/>
      <c r="AG6" s="155"/>
      <c r="AS6" s="156"/>
      <c r="AT6" s="38"/>
    </row>
    <row r="7" spans="1:47" s="164" customFormat="1" ht="45" customHeight="1">
      <c r="A7" s="158" t="s">
        <v>1865</v>
      </c>
      <c r="B7" s="159"/>
      <c r="C7" s="160"/>
      <c r="D7" s="161"/>
      <c r="E7" s="162" t="s">
        <v>1283</v>
      </c>
      <c r="F7" s="162" t="s">
        <v>1284</v>
      </c>
      <c r="G7" s="162" t="s">
        <v>1285</v>
      </c>
      <c r="H7" s="158" t="s">
        <v>1286</v>
      </c>
      <c r="I7" s="158" t="s">
        <v>1287</v>
      </c>
      <c r="J7" s="158" t="s">
        <v>1288</v>
      </c>
      <c r="K7" s="158" t="s">
        <v>1289</v>
      </c>
      <c r="L7" s="158" t="s">
        <v>1290</v>
      </c>
      <c r="M7" s="158" t="s">
        <v>1291</v>
      </c>
      <c r="N7" s="158" t="s">
        <v>1292</v>
      </c>
      <c r="O7" s="158" t="s">
        <v>1293</v>
      </c>
      <c r="P7" s="158" t="s">
        <v>1294</v>
      </c>
      <c r="Q7" s="158" t="s">
        <v>1295</v>
      </c>
      <c r="R7" s="158" t="s">
        <v>1296</v>
      </c>
      <c r="S7" s="158" t="s">
        <v>1297</v>
      </c>
      <c r="T7" s="158" t="s">
        <v>1298</v>
      </c>
      <c r="U7" s="158" t="s">
        <v>1299</v>
      </c>
      <c r="V7" s="158" t="s">
        <v>1300</v>
      </c>
      <c r="W7" s="158" t="s">
        <v>1301</v>
      </c>
      <c r="X7" s="158" t="s">
        <v>1302</v>
      </c>
      <c r="Y7" s="158" t="s">
        <v>1303</v>
      </c>
      <c r="Z7" s="158" t="s">
        <v>1304</v>
      </c>
      <c r="AA7" s="158" t="s">
        <v>1305</v>
      </c>
      <c r="AB7" s="158" t="s">
        <v>1306</v>
      </c>
      <c r="AC7" s="158" t="s">
        <v>1307</v>
      </c>
      <c r="AD7" s="158" t="s">
        <v>1308</v>
      </c>
      <c r="AE7" s="158" t="s">
        <v>1309</v>
      </c>
      <c r="AF7" s="158" t="s">
        <v>1310</v>
      </c>
      <c r="AG7" s="162" t="s">
        <v>1311</v>
      </c>
      <c r="AH7" s="158" t="s">
        <v>1312</v>
      </c>
      <c r="AI7" s="158" t="s">
        <v>1313</v>
      </c>
      <c r="AJ7" s="158" t="s">
        <v>4000</v>
      </c>
      <c r="AK7" s="158" t="s">
        <v>1314</v>
      </c>
      <c r="AL7" s="158" t="s">
        <v>1315</v>
      </c>
      <c r="AM7" s="158" t="s">
        <v>1316</v>
      </c>
      <c r="AN7" s="158" t="s">
        <v>1317</v>
      </c>
      <c r="AO7" s="158" t="s">
        <v>1318</v>
      </c>
      <c r="AP7" s="158" t="s">
        <v>1319</v>
      </c>
      <c r="AQ7" s="158" t="s">
        <v>1320</v>
      </c>
      <c r="AR7" s="158" t="s">
        <v>1321</v>
      </c>
      <c r="AS7" s="162" t="s">
        <v>1322</v>
      </c>
      <c r="AT7" s="163" t="s">
        <v>1323</v>
      </c>
      <c r="AU7" s="158"/>
    </row>
    <row r="8" spans="1:72" s="166" customFormat="1" ht="12.75" customHeight="1">
      <c r="A8" s="120"/>
      <c r="B8" s="154"/>
      <c r="C8" s="155"/>
      <c r="D8" s="156"/>
      <c r="E8" s="100"/>
      <c r="F8" s="100"/>
      <c r="G8" s="10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0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00"/>
      <c r="AT8" s="100"/>
      <c r="AU8" s="119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</row>
    <row r="9" spans="1:72" s="166" customFormat="1" ht="12.75" customHeight="1">
      <c r="A9" s="167"/>
      <c r="B9" s="116" t="s">
        <v>258</v>
      </c>
      <c r="C9" s="117"/>
      <c r="D9" s="118"/>
      <c r="E9" s="97"/>
      <c r="F9" s="97"/>
      <c r="G9" s="9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9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97"/>
      <c r="AT9" s="97"/>
      <c r="AU9" s="168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</row>
    <row r="10" spans="1:47" s="141" customFormat="1" ht="12.75" hidden="1" outlineLevel="1">
      <c r="A10" s="139" t="s">
        <v>259</v>
      </c>
      <c r="B10" s="140"/>
      <c r="C10" s="140" t="s">
        <v>260</v>
      </c>
      <c r="D10" s="140" t="s">
        <v>261</v>
      </c>
      <c r="E10" s="140">
        <v>11174683.48</v>
      </c>
      <c r="F10" s="140">
        <v>381931.61</v>
      </c>
      <c r="G10" s="140"/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40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40">
        <v>0</v>
      </c>
      <c r="AT10" s="140">
        <f aca="true" t="shared" si="0" ref="AT10:AT41">E10+F10+G10+AG10+AS10</f>
        <v>11556615.09</v>
      </c>
      <c r="AU10" s="139"/>
    </row>
    <row r="11" spans="1:47" s="141" customFormat="1" ht="12.75" hidden="1" outlineLevel="1">
      <c r="A11" s="139" t="s">
        <v>262</v>
      </c>
      <c r="B11" s="140"/>
      <c r="C11" s="140" t="s">
        <v>263</v>
      </c>
      <c r="D11" s="140" t="s">
        <v>264</v>
      </c>
      <c r="E11" s="140">
        <v>3095457.66</v>
      </c>
      <c r="F11" s="140">
        <v>142255.24</v>
      </c>
      <c r="G11" s="140"/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40"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40">
        <v>0</v>
      </c>
      <c r="AT11" s="140">
        <f t="shared" si="0"/>
        <v>3237712.9000000004</v>
      </c>
      <c r="AU11" s="139"/>
    </row>
    <row r="12" spans="1:47" s="141" customFormat="1" ht="12.75" hidden="1" outlineLevel="1">
      <c r="A12" s="139" t="s">
        <v>265</v>
      </c>
      <c r="B12" s="140"/>
      <c r="C12" s="140" t="s">
        <v>266</v>
      </c>
      <c r="D12" s="140" t="s">
        <v>267</v>
      </c>
      <c r="E12" s="140">
        <v>98266950.98</v>
      </c>
      <c r="F12" s="140">
        <v>920404.44</v>
      </c>
      <c r="G12" s="140"/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40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40">
        <v>0</v>
      </c>
      <c r="AT12" s="140">
        <f t="shared" si="0"/>
        <v>99187355.42</v>
      </c>
      <c r="AU12" s="139"/>
    </row>
    <row r="13" spans="1:47" s="141" customFormat="1" ht="12.75" hidden="1" outlineLevel="1">
      <c r="A13" s="139" t="s">
        <v>268</v>
      </c>
      <c r="B13" s="140"/>
      <c r="C13" s="140" t="s">
        <v>269</v>
      </c>
      <c r="D13" s="140" t="s">
        <v>270</v>
      </c>
      <c r="E13" s="140">
        <v>38317737.85</v>
      </c>
      <c r="F13" s="140">
        <v>702741.46</v>
      </c>
      <c r="G13" s="140"/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140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  <c r="AO13" s="139">
        <v>0</v>
      </c>
      <c r="AP13" s="139">
        <v>0</v>
      </c>
      <c r="AQ13" s="139">
        <v>0</v>
      </c>
      <c r="AR13" s="139">
        <v>0</v>
      </c>
      <c r="AS13" s="140">
        <v>0</v>
      </c>
      <c r="AT13" s="140">
        <f t="shared" si="0"/>
        <v>39020479.31</v>
      </c>
      <c r="AU13" s="139"/>
    </row>
    <row r="14" spans="1:47" s="141" customFormat="1" ht="12.75" hidden="1" outlineLevel="1">
      <c r="A14" s="139" t="s">
        <v>271</v>
      </c>
      <c r="B14" s="140"/>
      <c r="C14" s="140" t="s">
        <v>272</v>
      </c>
      <c r="D14" s="140" t="s">
        <v>273</v>
      </c>
      <c r="E14" s="140">
        <v>90380042.72</v>
      </c>
      <c r="F14" s="140">
        <v>1365457.43</v>
      </c>
      <c r="G14" s="140"/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39">
        <v>0</v>
      </c>
      <c r="AC14" s="139">
        <v>0</v>
      </c>
      <c r="AD14" s="139">
        <v>0</v>
      </c>
      <c r="AE14" s="139">
        <v>0</v>
      </c>
      <c r="AF14" s="139">
        <v>0</v>
      </c>
      <c r="AG14" s="140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139">
        <v>0</v>
      </c>
      <c r="AS14" s="140">
        <v>0</v>
      </c>
      <c r="AT14" s="140">
        <f t="shared" si="0"/>
        <v>91745500.15</v>
      </c>
      <c r="AU14" s="139"/>
    </row>
    <row r="15" spans="1:47" s="141" customFormat="1" ht="12.75" hidden="1" outlineLevel="1">
      <c r="A15" s="139" t="s">
        <v>274</v>
      </c>
      <c r="B15" s="140"/>
      <c r="C15" s="140" t="s">
        <v>275</v>
      </c>
      <c r="D15" s="140" t="s">
        <v>276</v>
      </c>
      <c r="E15" s="140">
        <v>35124322.61</v>
      </c>
      <c r="F15" s="140">
        <v>702224.44</v>
      </c>
      <c r="G15" s="140"/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40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  <c r="AO15" s="139">
        <v>0</v>
      </c>
      <c r="AP15" s="139">
        <v>0</v>
      </c>
      <c r="AQ15" s="139">
        <v>0</v>
      </c>
      <c r="AR15" s="139">
        <v>0</v>
      </c>
      <c r="AS15" s="140">
        <v>0</v>
      </c>
      <c r="AT15" s="140">
        <f t="shared" si="0"/>
        <v>35826547.05</v>
      </c>
      <c r="AU15" s="139"/>
    </row>
    <row r="16" spans="1:47" s="141" customFormat="1" ht="12.75" hidden="1" outlineLevel="1">
      <c r="A16" s="139" t="s">
        <v>1324</v>
      </c>
      <c r="B16" s="140"/>
      <c r="C16" s="140" t="s">
        <v>1325</v>
      </c>
      <c r="D16" s="140" t="s">
        <v>1326</v>
      </c>
      <c r="E16" s="140">
        <v>0</v>
      </c>
      <c r="F16" s="140">
        <v>11258</v>
      </c>
      <c r="G16" s="140"/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40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  <c r="AO16" s="139">
        <v>0</v>
      </c>
      <c r="AP16" s="139">
        <v>0</v>
      </c>
      <c r="AQ16" s="139">
        <v>0</v>
      </c>
      <c r="AR16" s="139">
        <v>0</v>
      </c>
      <c r="AS16" s="140">
        <v>0</v>
      </c>
      <c r="AT16" s="140">
        <f t="shared" si="0"/>
        <v>11258</v>
      </c>
      <c r="AU16" s="139"/>
    </row>
    <row r="17" spans="1:47" s="141" customFormat="1" ht="12.75" hidden="1" outlineLevel="1">
      <c r="A17" s="139" t="s">
        <v>1327</v>
      </c>
      <c r="B17" s="140"/>
      <c r="C17" s="140" t="s">
        <v>1328</v>
      </c>
      <c r="D17" s="140" t="s">
        <v>1329</v>
      </c>
      <c r="E17" s="140">
        <v>0</v>
      </c>
      <c r="F17" s="140">
        <v>216.5</v>
      </c>
      <c r="G17" s="140"/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40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40">
        <v>0</v>
      </c>
      <c r="AT17" s="140">
        <f t="shared" si="0"/>
        <v>216.5</v>
      </c>
      <c r="AU17" s="139"/>
    </row>
    <row r="18" spans="1:47" s="141" customFormat="1" ht="12.75" hidden="1" outlineLevel="1">
      <c r="A18" s="139" t="s">
        <v>1330</v>
      </c>
      <c r="B18" s="140"/>
      <c r="C18" s="140" t="s">
        <v>1331</v>
      </c>
      <c r="D18" s="140" t="s">
        <v>1332</v>
      </c>
      <c r="E18" s="140">
        <v>27603.75</v>
      </c>
      <c r="F18" s="140">
        <v>18186</v>
      </c>
      <c r="G18" s="140"/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40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0</v>
      </c>
      <c r="AR18" s="139">
        <v>0</v>
      </c>
      <c r="AS18" s="140">
        <v>0</v>
      </c>
      <c r="AT18" s="140">
        <f t="shared" si="0"/>
        <v>45789.75</v>
      </c>
      <c r="AU18" s="139"/>
    </row>
    <row r="19" spans="1:47" s="141" customFormat="1" ht="12.75" hidden="1" outlineLevel="1">
      <c r="A19" s="139" t="s">
        <v>1333</v>
      </c>
      <c r="B19" s="140"/>
      <c r="C19" s="140" t="s">
        <v>1334</v>
      </c>
      <c r="D19" s="140" t="s">
        <v>1335</v>
      </c>
      <c r="E19" s="140">
        <v>1439.1</v>
      </c>
      <c r="F19" s="140">
        <v>4441.7</v>
      </c>
      <c r="G19" s="140"/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40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40">
        <v>0</v>
      </c>
      <c r="AT19" s="140">
        <f t="shared" si="0"/>
        <v>5880.799999999999</v>
      </c>
      <c r="AU19" s="139"/>
    </row>
    <row r="20" spans="1:47" s="141" customFormat="1" ht="12.75" hidden="1" outlineLevel="1">
      <c r="A20" s="139" t="s">
        <v>1336</v>
      </c>
      <c r="B20" s="140"/>
      <c r="C20" s="140" t="s">
        <v>1337</v>
      </c>
      <c r="D20" s="140" t="s">
        <v>1338</v>
      </c>
      <c r="E20" s="140">
        <v>2827050.03</v>
      </c>
      <c r="F20" s="140">
        <v>0</v>
      </c>
      <c r="G20" s="140"/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40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40">
        <v>0</v>
      </c>
      <c r="AT20" s="140">
        <f t="shared" si="0"/>
        <v>2827050.03</v>
      </c>
      <c r="AU20" s="139"/>
    </row>
    <row r="21" spans="1:47" s="141" customFormat="1" ht="12.75" hidden="1" outlineLevel="1">
      <c r="A21" s="139" t="s">
        <v>1339</v>
      </c>
      <c r="B21" s="140"/>
      <c r="C21" s="140" t="s">
        <v>1340</v>
      </c>
      <c r="D21" s="140" t="s">
        <v>1341</v>
      </c>
      <c r="E21" s="140">
        <v>2505079.93</v>
      </c>
      <c r="F21" s="140">
        <v>0</v>
      </c>
      <c r="G21" s="140"/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40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0</v>
      </c>
      <c r="AP21" s="139">
        <v>0</v>
      </c>
      <c r="AQ21" s="139">
        <v>0</v>
      </c>
      <c r="AR21" s="139">
        <v>0</v>
      </c>
      <c r="AS21" s="140">
        <v>0</v>
      </c>
      <c r="AT21" s="140">
        <f t="shared" si="0"/>
        <v>2505079.93</v>
      </c>
      <c r="AU21" s="139"/>
    </row>
    <row r="22" spans="1:47" s="141" customFormat="1" ht="12.75" hidden="1" outlineLevel="1">
      <c r="A22" s="139" t="s">
        <v>1342</v>
      </c>
      <c r="B22" s="140"/>
      <c r="C22" s="140" t="s">
        <v>1343</v>
      </c>
      <c r="D22" s="140" t="s">
        <v>1344</v>
      </c>
      <c r="E22" s="140">
        <v>19167463.59</v>
      </c>
      <c r="F22" s="140">
        <v>0</v>
      </c>
      <c r="G22" s="140"/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40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0</v>
      </c>
      <c r="AQ22" s="139">
        <v>0</v>
      </c>
      <c r="AR22" s="139">
        <v>0</v>
      </c>
      <c r="AS22" s="140">
        <v>0</v>
      </c>
      <c r="AT22" s="140">
        <f t="shared" si="0"/>
        <v>19167463.59</v>
      </c>
      <c r="AU22" s="139"/>
    </row>
    <row r="23" spans="1:47" s="141" customFormat="1" ht="12.75" hidden="1" outlineLevel="1">
      <c r="A23" s="139" t="s">
        <v>1345</v>
      </c>
      <c r="B23" s="140"/>
      <c r="C23" s="140" t="s">
        <v>1346</v>
      </c>
      <c r="D23" s="140" t="s">
        <v>1347</v>
      </c>
      <c r="E23" s="140">
        <v>9296039.22</v>
      </c>
      <c r="F23" s="140">
        <v>0</v>
      </c>
      <c r="G23" s="140"/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40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9">
        <v>0</v>
      </c>
      <c r="AQ23" s="139">
        <v>0</v>
      </c>
      <c r="AR23" s="139">
        <v>0</v>
      </c>
      <c r="AS23" s="140">
        <v>0</v>
      </c>
      <c r="AT23" s="140">
        <f t="shared" si="0"/>
        <v>9296039.22</v>
      </c>
      <c r="AU23" s="139"/>
    </row>
    <row r="24" spans="1:47" s="141" customFormat="1" ht="12.75" hidden="1" outlineLevel="1">
      <c r="A24" s="139" t="s">
        <v>1348</v>
      </c>
      <c r="B24" s="140"/>
      <c r="C24" s="140" t="s">
        <v>1349</v>
      </c>
      <c r="D24" s="140" t="s">
        <v>1350</v>
      </c>
      <c r="E24" s="140">
        <v>18857107.3</v>
      </c>
      <c r="F24" s="140">
        <v>1286.1</v>
      </c>
      <c r="G24" s="140"/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>
        <v>0</v>
      </c>
      <c r="AF24" s="139">
        <v>0</v>
      </c>
      <c r="AG24" s="140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  <c r="AO24" s="139">
        <v>0</v>
      </c>
      <c r="AP24" s="139">
        <v>0</v>
      </c>
      <c r="AQ24" s="139">
        <v>0</v>
      </c>
      <c r="AR24" s="139">
        <v>0</v>
      </c>
      <c r="AS24" s="140">
        <v>0</v>
      </c>
      <c r="AT24" s="140">
        <f t="shared" si="0"/>
        <v>18858393.400000002</v>
      </c>
      <c r="AU24" s="139"/>
    </row>
    <row r="25" spans="1:47" s="141" customFormat="1" ht="12.75" hidden="1" outlineLevel="1">
      <c r="A25" s="139" t="s">
        <v>1351</v>
      </c>
      <c r="B25" s="140"/>
      <c r="C25" s="140" t="s">
        <v>1352</v>
      </c>
      <c r="D25" s="140" t="s">
        <v>1353</v>
      </c>
      <c r="E25" s="140">
        <v>8900714.89</v>
      </c>
      <c r="F25" s="140">
        <v>0</v>
      </c>
      <c r="G25" s="140"/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9">
        <v>0</v>
      </c>
      <c r="AF25" s="139">
        <v>0</v>
      </c>
      <c r="AG25" s="140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v>0</v>
      </c>
      <c r="AN25" s="139">
        <v>0</v>
      </c>
      <c r="AO25" s="139">
        <v>0</v>
      </c>
      <c r="AP25" s="139">
        <v>0</v>
      </c>
      <c r="AQ25" s="139">
        <v>0</v>
      </c>
      <c r="AR25" s="139">
        <v>0</v>
      </c>
      <c r="AS25" s="140">
        <v>0</v>
      </c>
      <c r="AT25" s="140">
        <f t="shared" si="0"/>
        <v>8900714.89</v>
      </c>
      <c r="AU25" s="139"/>
    </row>
    <row r="26" spans="1:47" s="141" customFormat="1" ht="12.75" hidden="1" outlineLevel="1">
      <c r="A26" s="139" t="s">
        <v>277</v>
      </c>
      <c r="B26" s="140"/>
      <c r="C26" s="140" t="s">
        <v>278</v>
      </c>
      <c r="D26" s="140" t="s">
        <v>279</v>
      </c>
      <c r="E26" s="140">
        <v>4780716.7</v>
      </c>
      <c r="F26" s="140">
        <v>450436.24</v>
      </c>
      <c r="G26" s="140"/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40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140">
        <v>0</v>
      </c>
      <c r="AT26" s="140">
        <f t="shared" si="0"/>
        <v>5231152.94</v>
      </c>
      <c r="AU26" s="139"/>
    </row>
    <row r="27" spans="1:47" s="141" customFormat="1" ht="12.75" hidden="1" outlineLevel="1">
      <c r="A27" s="139" t="s">
        <v>280</v>
      </c>
      <c r="B27" s="140"/>
      <c r="C27" s="140" t="s">
        <v>281</v>
      </c>
      <c r="D27" s="140" t="s">
        <v>282</v>
      </c>
      <c r="E27" s="140">
        <v>4774418.3</v>
      </c>
      <c r="F27" s="140">
        <v>86044.56</v>
      </c>
      <c r="G27" s="140"/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139">
        <v>0</v>
      </c>
      <c r="AD27" s="139">
        <v>0</v>
      </c>
      <c r="AE27" s="139">
        <v>0</v>
      </c>
      <c r="AF27" s="139">
        <v>0</v>
      </c>
      <c r="AG27" s="140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0</v>
      </c>
      <c r="AS27" s="140">
        <v>0</v>
      </c>
      <c r="AT27" s="140">
        <f t="shared" si="0"/>
        <v>4860462.859999999</v>
      </c>
      <c r="AU27" s="139"/>
    </row>
    <row r="28" spans="1:47" s="141" customFormat="1" ht="12.75" hidden="1" outlineLevel="1">
      <c r="A28" s="139" t="s">
        <v>1354</v>
      </c>
      <c r="B28" s="140"/>
      <c r="C28" s="140" t="s">
        <v>1355</v>
      </c>
      <c r="D28" s="140" t="s">
        <v>1356</v>
      </c>
      <c r="E28" s="140">
        <v>12105814.36</v>
      </c>
      <c r="F28" s="140">
        <v>367514.57</v>
      </c>
      <c r="G28" s="140"/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40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0</v>
      </c>
      <c r="AR28" s="139">
        <v>0</v>
      </c>
      <c r="AS28" s="140">
        <v>0</v>
      </c>
      <c r="AT28" s="140">
        <f t="shared" si="0"/>
        <v>12473328.93</v>
      </c>
      <c r="AU28" s="139"/>
    </row>
    <row r="29" spans="1:47" s="141" customFormat="1" ht="12.75" hidden="1" outlineLevel="1">
      <c r="A29" s="139" t="s">
        <v>1357</v>
      </c>
      <c r="B29" s="140"/>
      <c r="C29" s="140" t="s">
        <v>1358</v>
      </c>
      <c r="D29" s="140" t="s">
        <v>1359</v>
      </c>
      <c r="E29" s="140">
        <v>20632917.96</v>
      </c>
      <c r="F29" s="140">
        <v>109570.16</v>
      </c>
      <c r="G29" s="140"/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140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  <c r="AO29" s="139">
        <v>0</v>
      </c>
      <c r="AP29" s="139">
        <v>0</v>
      </c>
      <c r="AQ29" s="139">
        <v>0</v>
      </c>
      <c r="AR29" s="139">
        <v>0</v>
      </c>
      <c r="AS29" s="140">
        <v>0</v>
      </c>
      <c r="AT29" s="140">
        <f t="shared" si="0"/>
        <v>20742488.12</v>
      </c>
      <c r="AU29" s="139"/>
    </row>
    <row r="30" spans="1:47" s="141" customFormat="1" ht="12.75" hidden="1" outlineLevel="1">
      <c r="A30" s="139" t="s">
        <v>1360</v>
      </c>
      <c r="B30" s="140"/>
      <c r="C30" s="140" t="s">
        <v>1361</v>
      </c>
      <c r="D30" s="140" t="s">
        <v>1362</v>
      </c>
      <c r="E30" s="140">
        <v>11504867.73</v>
      </c>
      <c r="F30" s="140">
        <v>501590.89</v>
      </c>
      <c r="G30" s="140"/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0</v>
      </c>
      <c r="AA30" s="139">
        <v>0</v>
      </c>
      <c r="AB30" s="139">
        <v>0</v>
      </c>
      <c r="AC30" s="139">
        <v>0</v>
      </c>
      <c r="AD30" s="139">
        <v>0</v>
      </c>
      <c r="AE30" s="139">
        <v>0</v>
      </c>
      <c r="AF30" s="139">
        <v>0</v>
      </c>
      <c r="AG30" s="140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39">
        <v>0</v>
      </c>
      <c r="AN30" s="139">
        <v>0</v>
      </c>
      <c r="AO30" s="139">
        <v>0</v>
      </c>
      <c r="AP30" s="139">
        <v>0</v>
      </c>
      <c r="AQ30" s="139">
        <v>0</v>
      </c>
      <c r="AR30" s="139">
        <v>0</v>
      </c>
      <c r="AS30" s="140">
        <v>0</v>
      </c>
      <c r="AT30" s="140">
        <f t="shared" si="0"/>
        <v>12006458.620000001</v>
      </c>
      <c r="AU30" s="139"/>
    </row>
    <row r="31" spans="1:47" s="141" customFormat="1" ht="12.75" hidden="1" outlineLevel="1">
      <c r="A31" s="139" t="s">
        <v>1363</v>
      </c>
      <c r="B31" s="140"/>
      <c r="C31" s="140" t="s">
        <v>1364</v>
      </c>
      <c r="D31" s="140" t="s">
        <v>1365</v>
      </c>
      <c r="E31" s="140">
        <v>19708368.28</v>
      </c>
      <c r="F31" s="140">
        <v>215169.2</v>
      </c>
      <c r="G31" s="140"/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  <c r="Z31" s="139">
        <v>0</v>
      </c>
      <c r="AA31" s="139">
        <v>0</v>
      </c>
      <c r="AB31" s="139">
        <v>0</v>
      </c>
      <c r="AC31" s="139">
        <v>0</v>
      </c>
      <c r="AD31" s="139">
        <v>0</v>
      </c>
      <c r="AE31" s="139">
        <v>0</v>
      </c>
      <c r="AF31" s="139">
        <v>0</v>
      </c>
      <c r="AG31" s="140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39">
        <v>0</v>
      </c>
      <c r="AR31" s="139">
        <v>0</v>
      </c>
      <c r="AS31" s="140">
        <v>0</v>
      </c>
      <c r="AT31" s="140">
        <f t="shared" si="0"/>
        <v>19923537.48</v>
      </c>
      <c r="AU31" s="139"/>
    </row>
    <row r="32" spans="1:47" s="141" customFormat="1" ht="12.75" hidden="1" outlineLevel="1">
      <c r="A32" s="139" t="s">
        <v>1366</v>
      </c>
      <c r="B32" s="140"/>
      <c r="C32" s="140" t="s">
        <v>1367</v>
      </c>
      <c r="D32" s="140" t="s">
        <v>1368</v>
      </c>
      <c r="E32" s="140">
        <v>0</v>
      </c>
      <c r="F32" s="140">
        <v>1275</v>
      </c>
      <c r="G32" s="140"/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39">
        <v>0</v>
      </c>
      <c r="Y32" s="139">
        <v>0</v>
      </c>
      <c r="Z32" s="139">
        <v>0</v>
      </c>
      <c r="AA32" s="139">
        <v>0</v>
      </c>
      <c r="AB32" s="139">
        <v>0</v>
      </c>
      <c r="AC32" s="139">
        <v>0</v>
      </c>
      <c r="AD32" s="139">
        <v>0</v>
      </c>
      <c r="AE32" s="139">
        <v>0</v>
      </c>
      <c r="AF32" s="139">
        <v>0</v>
      </c>
      <c r="AG32" s="140"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39">
        <v>0</v>
      </c>
      <c r="AN32" s="139">
        <v>0</v>
      </c>
      <c r="AO32" s="139">
        <v>0</v>
      </c>
      <c r="AP32" s="139">
        <v>0</v>
      </c>
      <c r="AQ32" s="139">
        <v>0</v>
      </c>
      <c r="AR32" s="139">
        <v>0</v>
      </c>
      <c r="AS32" s="140">
        <v>0</v>
      </c>
      <c r="AT32" s="140">
        <f t="shared" si="0"/>
        <v>1275</v>
      </c>
      <c r="AU32" s="139"/>
    </row>
    <row r="33" spans="1:47" s="141" customFormat="1" ht="12.75" hidden="1" outlineLevel="1">
      <c r="A33" s="139" t="s">
        <v>1369</v>
      </c>
      <c r="B33" s="140"/>
      <c r="C33" s="140" t="s">
        <v>1370</v>
      </c>
      <c r="D33" s="140" t="s">
        <v>1371</v>
      </c>
      <c r="E33" s="140">
        <v>12633.6</v>
      </c>
      <c r="F33" s="140">
        <v>1352.8</v>
      </c>
      <c r="G33" s="140"/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v>0</v>
      </c>
      <c r="S33" s="139">
        <v>0</v>
      </c>
      <c r="T33" s="139">
        <v>0</v>
      </c>
      <c r="U33" s="139">
        <v>0</v>
      </c>
      <c r="V33" s="139">
        <v>0</v>
      </c>
      <c r="W33" s="139">
        <v>0</v>
      </c>
      <c r="X33" s="139">
        <v>0</v>
      </c>
      <c r="Y33" s="139">
        <v>0</v>
      </c>
      <c r="Z33" s="139">
        <v>0</v>
      </c>
      <c r="AA33" s="139">
        <v>0</v>
      </c>
      <c r="AB33" s="139">
        <v>0</v>
      </c>
      <c r="AC33" s="139">
        <v>0</v>
      </c>
      <c r="AD33" s="139">
        <v>0</v>
      </c>
      <c r="AE33" s="139">
        <v>0</v>
      </c>
      <c r="AF33" s="139">
        <v>0</v>
      </c>
      <c r="AG33" s="140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39">
        <v>0</v>
      </c>
      <c r="AN33" s="139">
        <v>0</v>
      </c>
      <c r="AO33" s="139">
        <v>0</v>
      </c>
      <c r="AP33" s="139">
        <v>0</v>
      </c>
      <c r="AQ33" s="139">
        <v>0</v>
      </c>
      <c r="AR33" s="139">
        <v>0</v>
      </c>
      <c r="AS33" s="140">
        <v>0</v>
      </c>
      <c r="AT33" s="140">
        <f t="shared" si="0"/>
        <v>13986.4</v>
      </c>
      <c r="AU33" s="139"/>
    </row>
    <row r="34" spans="1:47" s="141" customFormat="1" ht="12.75" hidden="1" outlineLevel="1">
      <c r="A34" s="139" t="s">
        <v>1372</v>
      </c>
      <c r="B34" s="140"/>
      <c r="C34" s="140" t="s">
        <v>1373</v>
      </c>
      <c r="D34" s="140" t="s">
        <v>1374</v>
      </c>
      <c r="E34" s="140">
        <v>32526</v>
      </c>
      <c r="F34" s="140">
        <v>0</v>
      </c>
      <c r="G34" s="140"/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0</v>
      </c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9">
        <v>0</v>
      </c>
      <c r="AE34" s="139">
        <v>0</v>
      </c>
      <c r="AF34" s="139">
        <v>0</v>
      </c>
      <c r="AG34" s="140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39">
        <v>0</v>
      </c>
      <c r="AN34" s="139">
        <v>0</v>
      </c>
      <c r="AO34" s="139">
        <v>0</v>
      </c>
      <c r="AP34" s="139">
        <v>0</v>
      </c>
      <c r="AQ34" s="139">
        <v>0</v>
      </c>
      <c r="AR34" s="139">
        <v>0</v>
      </c>
      <c r="AS34" s="140">
        <v>0</v>
      </c>
      <c r="AT34" s="140">
        <f t="shared" si="0"/>
        <v>32526</v>
      </c>
      <c r="AU34" s="139"/>
    </row>
    <row r="35" spans="1:47" s="141" customFormat="1" ht="12.75" hidden="1" outlineLevel="1">
      <c r="A35" s="139" t="s">
        <v>1375</v>
      </c>
      <c r="B35" s="140"/>
      <c r="C35" s="140" t="s">
        <v>1376</v>
      </c>
      <c r="D35" s="140" t="s">
        <v>1377</v>
      </c>
      <c r="E35" s="140">
        <v>330011.08</v>
      </c>
      <c r="F35" s="140">
        <v>2247672.09</v>
      </c>
      <c r="G35" s="140"/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140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139">
        <v>0</v>
      </c>
      <c r="AR35" s="139">
        <v>0</v>
      </c>
      <c r="AS35" s="140">
        <v>0</v>
      </c>
      <c r="AT35" s="140">
        <f t="shared" si="0"/>
        <v>2577683.17</v>
      </c>
      <c r="AU35" s="139"/>
    </row>
    <row r="36" spans="1:47" s="141" customFormat="1" ht="12.75" hidden="1" outlineLevel="1">
      <c r="A36" s="139" t="s">
        <v>1378</v>
      </c>
      <c r="B36" s="140"/>
      <c r="C36" s="140" t="s">
        <v>1379</v>
      </c>
      <c r="D36" s="140" t="s">
        <v>1380</v>
      </c>
      <c r="E36" s="140">
        <v>198.32</v>
      </c>
      <c r="F36" s="140">
        <v>0</v>
      </c>
      <c r="G36" s="140"/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0</v>
      </c>
      <c r="AG36" s="140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v>0</v>
      </c>
      <c r="AN36" s="139">
        <v>0</v>
      </c>
      <c r="AO36" s="139">
        <v>0</v>
      </c>
      <c r="AP36" s="139">
        <v>0</v>
      </c>
      <c r="AQ36" s="139">
        <v>0</v>
      </c>
      <c r="AR36" s="139">
        <v>0</v>
      </c>
      <c r="AS36" s="140">
        <v>0</v>
      </c>
      <c r="AT36" s="140">
        <f t="shared" si="0"/>
        <v>198.32</v>
      </c>
      <c r="AU36" s="139"/>
    </row>
    <row r="37" spans="1:47" s="141" customFormat="1" ht="12.75" hidden="1" outlineLevel="1">
      <c r="A37" s="139" t="s">
        <v>1381</v>
      </c>
      <c r="B37" s="140"/>
      <c r="C37" s="140" t="s">
        <v>1382</v>
      </c>
      <c r="D37" s="140" t="s">
        <v>1383</v>
      </c>
      <c r="E37" s="140">
        <v>0</v>
      </c>
      <c r="F37" s="140">
        <v>-1922.95</v>
      </c>
      <c r="G37" s="140"/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>
        <v>0</v>
      </c>
      <c r="AB37" s="139">
        <v>0</v>
      </c>
      <c r="AC37" s="139">
        <v>0</v>
      </c>
      <c r="AD37" s="139">
        <v>0</v>
      </c>
      <c r="AE37" s="139">
        <v>0</v>
      </c>
      <c r="AF37" s="139">
        <v>0</v>
      </c>
      <c r="AG37" s="140"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39">
        <v>0</v>
      </c>
      <c r="AN37" s="139">
        <v>0</v>
      </c>
      <c r="AO37" s="139">
        <v>0</v>
      </c>
      <c r="AP37" s="139">
        <v>0</v>
      </c>
      <c r="AQ37" s="139">
        <v>0</v>
      </c>
      <c r="AR37" s="139">
        <v>0</v>
      </c>
      <c r="AS37" s="140">
        <v>0</v>
      </c>
      <c r="AT37" s="140">
        <f t="shared" si="0"/>
        <v>-1922.95</v>
      </c>
      <c r="AU37" s="139"/>
    </row>
    <row r="38" spans="1:47" s="141" customFormat="1" ht="12.75" hidden="1" outlineLevel="1">
      <c r="A38" s="139" t="s">
        <v>1384</v>
      </c>
      <c r="B38" s="140"/>
      <c r="C38" s="140" t="s">
        <v>1385</v>
      </c>
      <c r="D38" s="140" t="s">
        <v>1386</v>
      </c>
      <c r="E38" s="140">
        <v>6</v>
      </c>
      <c r="F38" s="140">
        <v>11837.5</v>
      </c>
      <c r="G38" s="140"/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v>0</v>
      </c>
      <c r="X38" s="139">
        <v>0</v>
      </c>
      <c r="Y38" s="139">
        <v>0</v>
      </c>
      <c r="Z38" s="139">
        <v>0</v>
      </c>
      <c r="AA38" s="139">
        <v>0</v>
      </c>
      <c r="AB38" s="139">
        <v>0</v>
      </c>
      <c r="AC38" s="139">
        <v>0</v>
      </c>
      <c r="AD38" s="139">
        <v>0</v>
      </c>
      <c r="AE38" s="139">
        <v>0</v>
      </c>
      <c r="AF38" s="139">
        <v>0</v>
      </c>
      <c r="AG38" s="140"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39">
        <v>0</v>
      </c>
      <c r="AN38" s="139">
        <v>0</v>
      </c>
      <c r="AO38" s="139">
        <v>0</v>
      </c>
      <c r="AP38" s="139">
        <v>0</v>
      </c>
      <c r="AQ38" s="139">
        <v>0</v>
      </c>
      <c r="AR38" s="139">
        <v>0</v>
      </c>
      <c r="AS38" s="140">
        <v>0</v>
      </c>
      <c r="AT38" s="140">
        <f t="shared" si="0"/>
        <v>11843.5</v>
      </c>
      <c r="AU38" s="139"/>
    </row>
    <row r="39" spans="1:47" s="141" customFormat="1" ht="12.75" hidden="1" outlineLevel="1">
      <c r="A39" s="139" t="s">
        <v>283</v>
      </c>
      <c r="B39" s="140"/>
      <c r="C39" s="140" t="s">
        <v>284</v>
      </c>
      <c r="D39" s="140" t="s">
        <v>285</v>
      </c>
      <c r="E39" s="140">
        <v>1423827.05</v>
      </c>
      <c r="F39" s="140">
        <v>7236245.47</v>
      </c>
      <c r="G39" s="140"/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v>0</v>
      </c>
      <c r="X39" s="139">
        <v>0</v>
      </c>
      <c r="Y39" s="139">
        <v>0</v>
      </c>
      <c r="Z39" s="139">
        <v>0</v>
      </c>
      <c r="AA39" s="139">
        <v>0</v>
      </c>
      <c r="AB39" s="139">
        <v>0</v>
      </c>
      <c r="AC39" s="139">
        <v>0</v>
      </c>
      <c r="AD39" s="139">
        <v>0</v>
      </c>
      <c r="AE39" s="139">
        <v>0</v>
      </c>
      <c r="AF39" s="139">
        <v>0</v>
      </c>
      <c r="AG39" s="140"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39">
        <v>0</v>
      </c>
      <c r="AN39" s="139">
        <v>0</v>
      </c>
      <c r="AO39" s="139">
        <v>0</v>
      </c>
      <c r="AP39" s="139">
        <v>0</v>
      </c>
      <c r="AQ39" s="139">
        <v>0</v>
      </c>
      <c r="AR39" s="139">
        <v>0</v>
      </c>
      <c r="AS39" s="140">
        <v>0</v>
      </c>
      <c r="AT39" s="140">
        <f t="shared" si="0"/>
        <v>8660072.52</v>
      </c>
      <c r="AU39" s="139"/>
    </row>
    <row r="40" spans="1:47" s="141" customFormat="1" ht="12.75" hidden="1" outlineLevel="1">
      <c r="A40" s="139" t="s">
        <v>1387</v>
      </c>
      <c r="B40" s="140"/>
      <c r="C40" s="140" t="s">
        <v>1388</v>
      </c>
      <c r="D40" s="140" t="s">
        <v>1389</v>
      </c>
      <c r="E40" s="140">
        <v>1701.68</v>
      </c>
      <c r="F40" s="140">
        <v>14322.95</v>
      </c>
      <c r="G40" s="140"/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0</v>
      </c>
      <c r="V40" s="139">
        <v>0</v>
      </c>
      <c r="W40" s="139">
        <v>0</v>
      </c>
      <c r="X40" s="139">
        <v>0</v>
      </c>
      <c r="Y40" s="139">
        <v>0</v>
      </c>
      <c r="Z40" s="139">
        <v>0</v>
      </c>
      <c r="AA40" s="139">
        <v>0</v>
      </c>
      <c r="AB40" s="139">
        <v>0</v>
      </c>
      <c r="AC40" s="139">
        <v>0</v>
      </c>
      <c r="AD40" s="139">
        <v>0</v>
      </c>
      <c r="AE40" s="139">
        <v>0</v>
      </c>
      <c r="AF40" s="139">
        <v>0</v>
      </c>
      <c r="AG40" s="140"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39">
        <v>0</v>
      </c>
      <c r="AN40" s="139">
        <v>0</v>
      </c>
      <c r="AO40" s="139">
        <v>0</v>
      </c>
      <c r="AP40" s="139">
        <v>0</v>
      </c>
      <c r="AQ40" s="139">
        <v>0</v>
      </c>
      <c r="AR40" s="139">
        <v>0</v>
      </c>
      <c r="AS40" s="140">
        <v>0</v>
      </c>
      <c r="AT40" s="140">
        <f t="shared" si="0"/>
        <v>16024.630000000001</v>
      </c>
      <c r="AU40" s="139"/>
    </row>
    <row r="41" spans="1:47" s="141" customFormat="1" ht="12.75" hidden="1" outlineLevel="1">
      <c r="A41" s="139" t="s">
        <v>1390</v>
      </c>
      <c r="B41" s="140"/>
      <c r="C41" s="140" t="s">
        <v>1391</v>
      </c>
      <c r="D41" s="140" t="s">
        <v>1392</v>
      </c>
      <c r="E41" s="140">
        <v>319502.29</v>
      </c>
      <c r="F41" s="140">
        <v>0</v>
      </c>
      <c r="G41" s="140"/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0</v>
      </c>
      <c r="V41" s="139">
        <v>0</v>
      </c>
      <c r="W41" s="139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40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v>0</v>
      </c>
      <c r="AN41" s="139">
        <v>0</v>
      </c>
      <c r="AO41" s="139">
        <v>0</v>
      </c>
      <c r="AP41" s="139">
        <v>0</v>
      </c>
      <c r="AQ41" s="139">
        <v>0</v>
      </c>
      <c r="AR41" s="139">
        <v>0</v>
      </c>
      <c r="AS41" s="140">
        <v>0</v>
      </c>
      <c r="AT41" s="140">
        <f t="shared" si="0"/>
        <v>319502.29</v>
      </c>
      <c r="AU41" s="139"/>
    </row>
    <row r="42" spans="1:47" s="141" customFormat="1" ht="12.75" hidden="1" outlineLevel="1">
      <c r="A42" s="139" t="s">
        <v>1393</v>
      </c>
      <c r="B42" s="140"/>
      <c r="C42" s="140" t="s">
        <v>1394</v>
      </c>
      <c r="D42" s="140" t="s">
        <v>1395</v>
      </c>
      <c r="E42" s="140">
        <v>10142.07</v>
      </c>
      <c r="F42" s="140">
        <v>0</v>
      </c>
      <c r="G42" s="140"/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0</v>
      </c>
      <c r="V42" s="139">
        <v>0</v>
      </c>
      <c r="W42" s="139">
        <v>0</v>
      </c>
      <c r="X42" s="139">
        <v>0</v>
      </c>
      <c r="Y42" s="139">
        <v>0</v>
      </c>
      <c r="Z42" s="139">
        <v>0</v>
      </c>
      <c r="AA42" s="139">
        <v>0</v>
      </c>
      <c r="AB42" s="139">
        <v>0</v>
      </c>
      <c r="AC42" s="139">
        <v>0</v>
      </c>
      <c r="AD42" s="139">
        <v>0</v>
      </c>
      <c r="AE42" s="139">
        <v>0</v>
      </c>
      <c r="AF42" s="139">
        <v>0</v>
      </c>
      <c r="AG42" s="140">
        <v>0</v>
      </c>
      <c r="AH42" s="139">
        <v>0</v>
      </c>
      <c r="AI42" s="139">
        <v>0</v>
      </c>
      <c r="AJ42" s="139">
        <v>0</v>
      </c>
      <c r="AK42" s="139">
        <v>0</v>
      </c>
      <c r="AL42" s="139">
        <v>0</v>
      </c>
      <c r="AM42" s="139">
        <v>0</v>
      </c>
      <c r="AN42" s="139">
        <v>0</v>
      </c>
      <c r="AO42" s="139">
        <v>0</v>
      </c>
      <c r="AP42" s="139">
        <v>0</v>
      </c>
      <c r="AQ42" s="139">
        <v>0</v>
      </c>
      <c r="AR42" s="139">
        <v>0</v>
      </c>
      <c r="AS42" s="140">
        <v>0</v>
      </c>
      <c r="AT42" s="140">
        <f aca="true" t="shared" si="1" ref="AT42:AT73">E42+F42+G42+AG42+AS42</f>
        <v>10142.07</v>
      </c>
      <c r="AU42" s="139"/>
    </row>
    <row r="43" spans="1:47" s="141" customFormat="1" ht="12.75" hidden="1" outlineLevel="1">
      <c r="A43" s="139" t="s">
        <v>1396</v>
      </c>
      <c r="B43" s="140"/>
      <c r="C43" s="140" t="s">
        <v>1397</v>
      </c>
      <c r="D43" s="140" t="s">
        <v>1398</v>
      </c>
      <c r="E43" s="140">
        <v>0</v>
      </c>
      <c r="F43" s="140">
        <v>17357484.53</v>
      </c>
      <c r="G43" s="140"/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0</v>
      </c>
      <c r="V43" s="139">
        <v>0</v>
      </c>
      <c r="W43" s="139">
        <v>0</v>
      </c>
      <c r="X43" s="139">
        <v>0</v>
      </c>
      <c r="Y43" s="139">
        <v>0</v>
      </c>
      <c r="Z43" s="139">
        <v>0</v>
      </c>
      <c r="AA43" s="139">
        <v>0</v>
      </c>
      <c r="AB43" s="139">
        <v>0</v>
      </c>
      <c r="AC43" s="139">
        <v>0</v>
      </c>
      <c r="AD43" s="139">
        <v>0</v>
      </c>
      <c r="AE43" s="139">
        <v>0</v>
      </c>
      <c r="AF43" s="139">
        <v>0</v>
      </c>
      <c r="AG43" s="140">
        <v>0</v>
      </c>
      <c r="AH43" s="139">
        <v>0</v>
      </c>
      <c r="AI43" s="139">
        <v>0</v>
      </c>
      <c r="AJ43" s="139">
        <v>0</v>
      </c>
      <c r="AK43" s="139">
        <v>0</v>
      </c>
      <c r="AL43" s="139">
        <v>0</v>
      </c>
      <c r="AM43" s="139">
        <v>0</v>
      </c>
      <c r="AN43" s="139">
        <v>0</v>
      </c>
      <c r="AO43" s="139">
        <v>0</v>
      </c>
      <c r="AP43" s="139">
        <v>0</v>
      </c>
      <c r="AQ43" s="139">
        <v>0</v>
      </c>
      <c r="AR43" s="139">
        <v>0</v>
      </c>
      <c r="AS43" s="140">
        <v>0</v>
      </c>
      <c r="AT43" s="140">
        <f t="shared" si="1"/>
        <v>17357484.53</v>
      </c>
      <c r="AU43" s="139"/>
    </row>
    <row r="44" spans="1:47" s="141" customFormat="1" ht="12.75" hidden="1" outlineLevel="1">
      <c r="A44" s="139" t="s">
        <v>1399</v>
      </c>
      <c r="B44" s="140"/>
      <c r="C44" s="140" t="s">
        <v>1400</v>
      </c>
      <c r="D44" s="140" t="s">
        <v>1401</v>
      </c>
      <c r="E44" s="140">
        <v>604.45</v>
      </c>
      <c r="F44" s="140">
        <v>1495895.87</v>
      </c>
      <c r="G44" s="140"/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39">
        <v>0</v>
      </c>
      <c r="W44" s="139">
        <v>0</v>
      </c>
      <c r="X44" s="139">
        <v>0</v>
      </c>
      <c r="Y44" s="139">
        <v>0</v>
      </c>
      <c r="Z44" s="139">
        <v>0</v>
      </c>
      <c r="AA44" s="139">
        <v>0</v>
      </c>
      <c r="AB44" s="139">
        <v>0</v>
      </c>
      <c r="AC44" s="139">
        <v>0</v>
      </c>
      <c r="AD44" s="139">
        <v>0</v>
      </c>
      <c r="AE44" s="139">
        <v>0</v>
      </c>
      <c r="AF44" s="139">
        <v>0</v>
      </c>
      <c r="AG44" s="140"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39">
        <v>0</v>
      </c>
      <c r="AN44" s="139">
        <v>0</v>
      </c>
      <c r="AO44" s="139">
        <v>0</v>
      </c>
      <c r="AP44" s="139">
        <v>0</v>
      </c>
      <c r="AQ44" s="139">
        <v>0</v>
      </c>
      <c r="AR44" s="139">
        <v>0</v>
      </c>
      <c r="AS44" s="140">
        <v>0</v>
      </c>
      <c r="AT44" s="140">
        <f t="shared" si="1"/>
        <v>1496500.32</v>
      </c>
      <c r="AU44" s="139"/>
    </row>
    <row r="45" spans="1:47" s="141" customFormat="1" ht="12.75" hidden="1" outlineLevel="1">
      <c r="A45" s="139" t="s">
        <v>1402</v>
      </c>
      <c r="B45" s="140"/>
      <c r="C45" s="140" t="s">
        <v>1403</v>
      </c>
      <c r="D45" s="140" t="s">
        <v>1404</v>
      </c>
      <c r="E45" s="140">
        <v>711086.51</v>
      </c>
      <c r="F45" s="140">
        <v>0</v>
      </c>
      <c r="G45" s="140"/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39">
        <v>0</v>
      </c>
      <c r="Q45" s="139">
        <v>0</v>
      </c>
      <c r="R45" s="139">
        <v>0</v>
      </c>
      <c r="S45" s="139">
        <v>0</v>
      </c>
      <c r="T45" s="139">
        <v>0</v>
      </c>
      <c r="U45" s="139">
        <v>0</v>
      </c>
      <c r="V45" s="139">
        <v>0</v>
      </c>
      <c r="W45" s="139">
        <v>0</v>
      </c>
      <c r="X45" s="139">
        <v>0</v>
      </c>
      <c r="Y45" s="139">
        <v>0</v>
      </c>
      <c r="Z45" s="139">
        <v>0</v>
      </c>
      <c r="AA45" s="139">
        <v>0</v>
      </c>
      <c r="AB45" s="139">
        <v>0</v>
      </c>
      <c r="AC45" s="139">
        <v>0</v>
      </c>
      <c r="AD45" s="139">
        <v>0</v>
      </c>
      <c r="AE45" s="139">
        <v>0</v>
      </c>
      <c r="AF45" s="139">
        <v>0</v>
      </c>
      <c r="AG45" s="140"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39">
        <v>0</v>
      </c>
      <c r="AN45" s="139">
        <v>0</v>
      </c>
      <c r="AO45" s="139">
        <v>0</v>
      </c>
      <c r="AP45" s="139">
        <v>0</v>
      </c>
      <c r="AQ45" s="139">
        <v>0</v>
      </c>
      <c r="AR45" s="139">
        <v>0</v>
      </c>
      <c r="AS45" s="140">
        <v>0</v>
      </c>
      <c r="AT45" s="140">
        <f t="shared" si="1"/>
        <v>711086.51</v>
      </c>
      <c r="AU45" s="139"/>
    </row>
    <row r="46" spans="1:47" s="141" customFormat="1" ht="12.75" hidden="1" outlineLevel="1">
      <c r="A46" s="139" t="s">
        <v>1405</v>
      </c>
      <c r="B46" s="140"/>
      <c r="C46" s="140" t="s">
        <v>1406</v>
      </c>
      <c r="D46" s="140" t="s">
        <v>1407</v>
      </c>
      <c r="E46" s="140">
        <v>-63396.43</v>
      </c>
      <c r="F46" s="140">
        <v>0</v>
      </c>
      <c r="G46" s="140"/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0</v>
      </c>
      <c r="V46" s="139">
        <v>0</v>
      </c>
      <c r="W46" s="139">
        <v>0</v>
      </c>
      <c r="X46" s="139">
        <v>0</v>
      </c>
      <c r="Y46" s="139">
        <v>0</v>
      </c>
      <c r="Z46" s="139">
        <v>0</v>
      </c>
      <c r="AA46" s="139">
        <v>0</v>
      </c>
      <c r="AB46" s="139">
        <v>0</v>
      </c>
      <c r="AC46" s="139">
        <v>0</v>
      </c>
      <c r="AD46" s="139">
        <v>0</v>
      </c>
      <c r="AE46" s="139">
        <v>105439.9</v>
      </c>
      <c r="AF46" s="139">
        <v>0</v>
      </c>
      <c r="AG46" s="140">
        <v>105439.9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39">
        <v>0</v>
      </c>
      <c r="AN46" s="139">
        <v>0</v>
      </c>
      <c r="AO46" s="139">
        <v>0</v>
      </c>
      <c r="AP46" s="139">
        <v>0</v>
      </c>
      <c r="AQ46" s="139">
        <v>0</v>
      </c>
      <c r="AR46" s="139">
        <v>0</v>
      </c>
      <c r="AS46" s="140">
        <v>0</v>
      </c>
      <c r="AT46" s="140">
        <f t="shared" si="1"/>
        <v>42043.469999999994</v>
      </c>
      <c r="AU46" s="139"/>
    </row>
    <row r="47" spans="1:47" s="141" customFormat="1" ht="12.75" hidden="1" outlineLevel="1">
      <c r="A47" s="139" t="s">
        <v>1408</v>
      </c>
      <c r="B47" s="140"/>
      <c r="C47" s="140" t="s">
        <v>1409</v>
      </c>
      <c r="D47" s="140" t="s">
        <v>1410</v>
      </c>
      <c r="E47" s="140">
        <v>301835.18</v>
      </c>
      <c r="F47" s="140">
        <v>-100942.5</v>
      </c>
      <c r="G47" s="140"/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R47" s="139">
        <v>0</v>
      </c>
      <c r="S47" s="139">
        <v>0</v>
      </c>
      <c r="T47" s="139">
        <v>0</v>
      </c>
      <c r="U47" s="139">
        <v>0</v>
      </c>
      <c r="V47" s="139">
        <v>0</v>
      </c>
      <c r="W47" s="139">
        <v>0</v>
      </c>
      <c r="X47" s="139">
        <v>0</v>
      </c>
      <c r="Y47" s="139">
        <v>0</v>
      </c>
      <c r="Z47" s="139">
        <v>0</v>
      </c>
      <c r="AA47" s="139">
        <v>0</v>
      </c>
      <c r="AB47" s="139">
        <v>0</v>
      </c>
      <c r="AC47" s="139">
        <v>0</v>
      </c>
      <c r="AD47" s="139">
        <v>0</v>
      </c>
      <c r="AE47" s="139">
        <v>825</v>
      </c>
      <c r="AF47" s="139">
        <v>0</v>
      </c>
      <c r="AG47" s="140">
        <v>825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39">
        <v>0</v>
      </c>
      <c r="AN47" s="139">
        <v>0</v>
      </c>
      <c r="AO47" s="139">
        <v>0</v>
      </c>
      <c r="AP47" s="139">
        <v>0</v>
      </c>
      <c r="AQ47" s="139">
        <v>0</v>
      </c>
      <c r="AR47" s="139">
        <v>0</v>
      </c>
      <c r="AS47" s="140">
        <v>0</v>
      </c>
      <c r="AT47" s="140">
        <f t="shared" si="1"/>
        <v>201717.68</v>
      </c>
      <c r="AU47" s="139"/>
    </row>
    <row r="48" spans="1:47" s="141" customFormat="1" ht="12.75" hidden="1" outlineLevel="1">
      <c r="A48" s="139" t="s">
        <v>1411</v>
      </c>
      <c r="B48" s="140"/>
      <c r="C48" s="140" t="s">
        <v>1412</v>
      </c>
      <c r="D48" s="140" t="s">
        <v>1413</v>
      </c>
      <c r="E48" s="140">
        <v>5701632.7</v>
      </c>
      <c r="F48" s="140">
        <v>0</v>
      </c>
      <c r="G48" s="140"/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0</v>
      </c>
      <c r="V48" s="139">
        <v>0</v>
      </c>
      <c r="W48" s="139">
        <v>0</v>
      </c>
      <c r="X48" s="139">
        <v>0</v>
      </c>
      <c r="Y48" s="139">
        <v>0</v>
      </c>
      <c r="Z48" s="139">
        <v>0</v>
      </c>
      <c r="AA48" s="139">
        <v>0</v>
      </c>
      <c r="AB48" s="139">
        <v>0</v>
      </c>
      <c r="AC48" s="139">
        <v>0</v>
      </c>
      <c r="AD48" s="139">
        <v>0</v>
      </c>
      <c r="AE48" s="139">
        <v>0</v>
      </c>
      <c r="AF48" s="139">
        <v>0</v>
      </c>
      <c r="AG48" s="140"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39">
        <v>0</v>
      </c>
      <c r="AN48" s="139">
        <v>0</v>
      </c>
      <c r="AO48" s="139">
        <v>0</v>
      </c>
      <c r="AP48" s="139">
        <v>0</v>
      </c>
      <c r="AQ48" s="139">
        <v>0</v>
      </c>
      <c r="AR48" s="139">
        <v>0</v>
      </c>
      <c r="AS48" s="140">
        <v>0</v>
      </c>
      <c r="AT48" s="140">
        <f t="shared" si="1"/>
        <v>5701632.7</v>
      </c>
      <c r="AU48" s="139"/>
    </row>
    <row r="49" spans="1:47" s="141" customFormat="1" ht="12.75" hidden="1" outlineLevel="1">
      <c r="A49" s="139" t="s">
        <v>1414</v>
      </c>
      <c r="B49" s="140"/>
      <c r="C49" s="140" t="s">
        <v>1415</v>
      </c>
      <c r="D49" s="140" t="s">
        <v>1416</v>
      </c>
      <c r="E49" s="140">
        <v>961651.75</v>
      </c>
      <c r="F49" s="140">
        <v>0</v>
      </c>
      <c r="G49" s="140"/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139">
        <v>0</v>
      </c>
      <c r="V49" s="139">
        <v>0</v>
      </c>
      <c r="W49" s="139">
        <v>0</v>
      </c>
      <c r="X49" s="139">
        <v>0</v>
      </c>
      <c r="Y49" s="139">
        <v>0</v>
      </c>
      <c r="Z49" s="139">
        <v>0</v>
      </c>
      <c r="AA49" s="139">
        <v>0</v>
      </c>
      <c r="AB49" s="139">
        <v>0</v>
      </c>
      <c r="AC49" s="139">
        <v>0</v>
      </c>
      <c r="AD49" s="139">
        <v>0</v>
      </c>
      <c r="AE49" s="139">
        <v>1650</v>
      </c>
      <c r="AF49" s="139">
        <v>0</v>
      </c>
      <c r="AG49" s="140">
        <v>1650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39">
        <v>0</v>
      </c>
      <c r="AN49" s="139">
        <v>0</v>
      </c>
      <c r="AO49" s="139">
        <v>0</v>
      </c>
      <c r="AP49" s="139">
        <v>0</v>
      </c>
      <c r="AQ49" s="139">
        <v>0</v>
      </c>
      <c r="AR49" s="139">
        <v>0</v>
      </c>
      <c r="AS49" s="140">
        <v>0</v>
      </c>
      <c r="AT49" s="140">
        <f t="shared" si="1"/>
        <v>963301.75</v>
      </c>
      <c r="AU49" s="139"/>
    </row>
    <row r="50" spans="1:47" s="141" customFormat="1" ht="12.75" hidden="1" outlineLevel="1">
      <c r="A50" s="139" t="s">
        <v>286</v>
      </c>
      <c r="B50" s="140"/>
      <c r="C50" s="140" t="s">
        <v>287</v>
      </c>
      <c r="D50" s="140" t="s">
        <v>288</v>
      </c>
      <c r="E50" s="140">
        <v>5257406.88</v>
      </c>
      <c r="F50" s="140">
        <v>0</v>
      </c>
      <c r="G50" s="140"/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39">
        <v>0</v>
      </c>
      <c r="W50" s="139">
        <v>0</v>
      </c>
      <c r="X50" s="139">
        <v>0</v>
      </c>
      <c r="Y50" s="139">
        <v>0</v>
      </c>
      <c r="Z50" s="139">
        <v>0</v>
      </c>
      <c r="AA50" s="139">
        <v>0</v>
      </c>
      <c r="AB50" s="139">
        <v>0</v>
      </c>
      <c r="AC50" s="139">
        <v>0</v>
      </c>
      <c r="AD50" s="139">
        <v>0</v>
      </c>
      <c r="AE50" s="139">
        <v>15</v>
      </c>
      <c r="AF50" s="139">
        <v>0</v>
      </c>
      <c r="AG50" s="140">
        <v>15</v>
      </c>
      <c r="AH50" s="139">
        <v>0</v>
      </c>
      <c r="AI50" s="139">
        <v>0</v>
      </c>
      <c r="AJ50" s="139">
        <v>0</v>
      </c>
      <c r="AK50" s="139">
        <v>0</v>
      </c>
      <c r="AL50" s="139">
        <v>0</v>
      </c>
      <c r="AM50" s="139">
        <v>0</v>
      </c>
      <c r="AN50" s="139">
        <v>0</v>
      </c>
      <c r="AO50" s="139">
        <v>0</v>
      </c>
      <c r="AP50" s="139">
        <v>0</v>
      </c>
      <c r="AQ50" s="139">
        <v>0</v>
      </c>
      <c r="AR50" s="139">
        <v>0</v>
      </c>
      <c r="AS50" s="140">
        <v>0</v>
      </c>
      <c r="AT50" s="140">
        <f t="shared" si="1"/>
        <v>5257421.88</v>
      </c>
      <c r="AU50" s="139"/>
    </row>
    <row r="51" spans="1:47" s="141" customFormat="1" ht="12.75" hidden="1" outlineLevel="1">
      <c r="A51" s="139" t="s">
        <v>1417</v>
      </c>
      <c r="B51" s="140"/>
      <c r="C51" s="140" t="s">
        <v>1418</v>
      </c>
      <c r="D51" s="140" t="s">
        <v>1419</v>
      </c>
      <c r="E51" s="140">
        <v>1064674.74</v>
      </c>
      <c r="F51" s="140">
        <v>0</v>
      </c>
      <c r="G51" s="140"/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39">
        <v>0</v>
      </c>
      <c r="W51" s="139">
        <v>0</v>
      </c>
      <c r="X51" s="139">
        <v>0</v>
      </c>
      <c r="Y51" s="139">
        <v>0</v>
      </c>
      <c r="Z51" s="139">
        <v>0</v>
      </c>
      <c r="AA51" s="139">
        <v>0</v>
      </c>
      <c r="AB51" s="139">
        <v>0</v>
      </c>
      <c r="AC51" s="139">
        <v>0</v>
      </c>
      <c r="AD51" s="139">
        <v>0</v>
      </c>
      <c r="AE51" s="139">
        <v>3755</v>
      </c>
      <c r="AF51" s="139">
        <v>0</v>
      </c>
      <c r="AG51" s="140">
        <v>3755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39">
        <v>0</v>
      </c>
      <c r="AN51" s="139">
        <v>0</v>
      </c>
      <c r="AO51" s="139">
        <v>0</v>
      </c>
      <c r="AP51" s="139">
        <v>0</v>
      </c>
      <c r="AQ51" s="139">
        <v>0</v>
      </c>
      <c r="AR51" s="139">
        <v>0</v>
      </c>
      <c r="AS51" s="140">
        <v>0</v>
      </c>
      <c r="AT51" s="140">
        <f t="shared" si="1"/>
        <v>1068429.74</v>
      </c>
      <c r="AU51" s="139"/>
    </row>
    <row r="52" spans="1:47" s="141" customFormat="1" ht="12.75" hidden="1" outlineLevel="1">
      <c r="A52" s="139" t="s">
        <v>1420</v>
      </c>
      <c r="B52" s="140"/>
      <c r="C52" s="140" t="s">
        <v>1421</v>
      </c>
      <c r="D52" s="140" t="s">
        <v>1422</v>
      </c>
      <c r="E52" s="140">
        <v>291</v>
      </c>
      <c r="F52" s="140">
        <v>0</v>
      </c>
      <c r="G52" s="140"/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39">
        <v>0</v>
      </c>
      <c r="W52" s="139">
        <v>0</v>
      </c>
      <c r="X52" s="139">
        <v>0</v>
      </c>
      <c r="Y52" s="139">
        <v>0</v>
      </c>
      <c r="Z52" s="139">
        <v>0</v>
      </c>
      <c r="AA52" s="139">
        <v>0</v>
      </c>
      <c r="AB52" s="139">
        <v>0</v>
      </c>
      <c r="AC52" s="139">
        <v>0</v>
      </c>
      <c r="AD52" s="139">
        <v>0</v>
      </c>
      <c r="AE52" s="139">
        <v>0</v>
      </c>
      <c r="AF52" s="139">
        <v>0</v>
      </c>
      <c r="AG52" s="140">
        <v>0</v>
      </c>
      <c r="AH52" s="139">
        <v>0</v>
      </c>
      <c r="AI52" s="139">
        <v>0</v>
      </c>
      <c r="AJ52" s="139">
        <v>0</v>
      </c>
      <c r="AK52" s="139">
        <v>0</v>
      </c>
      <c r="AL52" s="139">
        <v>0</v>
      </c>
      <c r="AM52" s="139">
        <v>0</v>
      </c>
      <c r="AN52" s="139">
        <v>0</v>
      </c>
      <c r="AO52" s="139">
        <v>0</v>
      </c>
      <c r="AP52" s="139">
        <v>0</v>
      </c>
      <c r="AQ52" s="139">
        <v>0</v>
      </c>
      <c r="AR52" s="139">
        <v>0</v>
      </c>
      <c r="AS52" s="140">
        <v>0</v>
      </c>
      <c r="AT52" s="140">
        <f t="shared" si="1"/>
        <v>291</v>
      </c>
      <c r="AU52" s="139"/>
    </row>
    <row r="53" spans="1:47" s="141" customFormat="1" ht="12.75" hidden="1" outlineLevel="1">
      <c r="A53" s="139" t="s">
        <v>1423</v>
      </c>
      <c r="B53" s="140"/>
      <c r="C53" s="140" t="s">
        <v>1424</v>
      </c>
      <c r="D53" s="140" t="s">
        <v>1425</v>
      </c>
      <c r="E53" s="140">
        <v>982315.86</v>
      </c>
      <c r="F53" s="140">
        <v>0</v>
      </c>
      <c r="G53" s="140"/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39">
        <v>0</v>
      </c>
      <c r="W53" s="139">
        <v>0</v>
      </c>
      <c r="X53" s="139">
        <v>0</v>
      </c>
      <c r="Y53" s="139">
        <v>0</v>
      </c>
      <c r="Z53" s="139">
        <v>0</v>
      </c>
      <c r="AA53" s="139">
        <v>0</v>
      </c>
      <c r="AB53" s="139">
        <v>0</v>
      </c>
      <c r="AC53" s="139">
        <v>0</v>
      </c>
      <c r="AD53" s="139">
        <v>0</v>
      </c>
      <c r="AE53" s="139">
        <v>0</v>
      </c>
      <c r="AF53" s="139">
        <v>0</v>
      </c>
      <c r="AG53" s="140">
        <v>0</v>
      </c>
      <c r="AH53" s="139">
        <v>0</v>
      </c>
      <c r="AI53" s="139">
        <v>0</v>
      </c>
      <c r="AJ53" s="139">
        <v>0</v>
      </c>
      <c r="AK53" s="139">
        <v>0</v>
      </c>
      <c r="AL53" s="139">
        <v>0</v>
      </c>
      <c r="AM53" s="139">
        <v>0</v>
      </c>
      <c r="AN53" s="139">
        <v>0</v>
      </c>
      <c r="AO53" s="139">
        <v>0</v>
      </c>
      <c r="AP53" s="139">
        <v>0</v>
      </c>
      <c r="AQ53" s="139">
        <v>0</v>
      </c>
      <c r="AR53" s="139">
        <v>0</v>
      </c>
      <c r="AS53" s="140">
        <v>0</v>
      </c>
      <c r="AT53" s="140">
        <f t="shared" si="1"/>
        <v>982315.86</v>
      </c>
      <c r="AU53" s="139"/>
    </row>
    <row r="54" spans="1:47" s="141" customFormat="1" ht="12.75" hidden="1" outlineLevel="1">
      <c r="A54" s="139" t="s">
        <v>1426</v>
      </c>
      <c r="B54" s="140"/>
      <c r="C54" s="140" t="s">
        <v>1427</v>
      </c>
      <c r="D54" s="140" t="s">
        <v>1428</v>
      </c>
      <c r="E54" s="140">
        <v>1574379.72</v>
      </c>
      <c r="F54" s="140">
        <v>0</v>
      </c>
      <c r="G54" s="140"/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0</v>
      </c>
      <c r="Q54" s="139">
        <v>0</v>
      </c>
      <c r="R54" s="139">
        <v>0</v>
      </c>
      <c r="S54" s="139">
        <v>0</v>
      </c>
      <c r="T54" s="139">
        <v>0</v>
      </c>
      <c r="U54" s="139">
        <v>0</v>
      </c>
      <c r="V54" s="139">
        <v>0</v>
      </c>
      <c r="W54" s="139">
        <v>0</v>
      </c>
      <c r="X54" s="139">
        <v>0</v>
      </c>
      <c r="Y54" s="139">
        <v>0</v>
      </c>
      <c r="Z54" s="139">
        <v>0</v>
      </c>
      <c r="AA54" s="139">
        <v>0</v>
      </c>
      <c r="AB54" s="139">
        <v>0</v>
      </c>
      <c r="AC54" s="139">
        <v>0</v>
      </c>
      <c r="AD54" s="139">
        <v>0</v>
      </c>
      <c r="AE54" s="139">
        <v>0</v>
      </c>
      <c r="AF54" s="139">
        <v>0</v>
      </c>
      <c r="AG54" s="140">
        <v>0</v>
      </c>
      <c r="AH54" s="139">
        <v>0</v>
      </c>
      <c r="AI54" s="139">
        <v>0</v>
      </c>
      <c r="AJ54" s="139">
        <v>0</v>
      </c>
      <c r="AK54" s="139">
        <v>0</v>
      </c>
      <c r="AL54" s="139">
        <v>0</v>
      </c>
      <c r="AM54" s="139">
        <v>0</v>
      </c>
      <c r="AN54" s="139">
        <v>0</v>
      </c>
      <c r="AO54" s="139">
        <v>0</v>
      </c>
      <c r="AP54" s="139">
        <v>0</v>
      </c>
      <c r="AQ54" s="139">
        <v>0</v>
      </c>
      <c r="AR54" s="139">
        <v>0</v>
      </c>
      <c r="AS54" s="140">
        <v>0</v>
      </c>
      <c r="AT54" s="140">
        <f t="shared" si="1"/>
        <v>1574379.72</v>
      </c>
      <c r="AU54" s="139"/>
    </row>
    <row r="55" spans="1:47" s="141" customFormat="1" ht="12.75" hidden="1" outlineLevel="1">
      <c r="A55" s="139" t="s">
        <v>1429</v>
      </c>
      <c r="B55" s="140"/>
      <c r="C55" s="140" t="s">
        <v>1430</v>
      </c>
      <c r="D55" s="140" t="s">
        <v>1431</v>
      </c>
      <c r="E55" s="140">
        <v>7275412.23</v>
      </c>
      <c r="F55" s="140">
        <v>0</v>
      </c>
      <c r="G55" s="140"/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R55" s="139">
        <v>0</v>
      </c>
      <c r="S55" s="139">
        <v>0</v>
      </c>
      <c r="T55" s="139">
        <v>0</v>
      </c>
      <c r="U55" s="139">
        <v>0</v>
      </c>
      <c r="V55" s="139">
        <v>0</v>
      </c>
      <c r="W55" s="139">
        <v>0</v>
      </c>
      <c r="X55" s="139">
        <v>0</v>
      </c>
      <c r="Y55" s="139">
        <v>0</v>
      </c>
      <c r="Z55" s="139">
        <v>0</v>
      </c>
      <c r="AA55" s="139">
        <v>0</v>
      </c>
      <c r="AB55" s="139">
        <v>0</v>
      </c>
      <c r="AC55" s="139">
        <v>0</v>
      </c>
      <c r="AD55" s="139">
        <v>0</v>
      </c>
      <c r="AE55" s="139">
        <v>0</v>
      </c>
      <c r="AF55" s="139">
        <v>0</v>
      </c>
      <c r="AG55" s="140">
        <v>0</v>
      </c>
      <c r="AH55" s="139">
        <v>0</v>
      </c>
      <c r="AI55" s="139">
        <v>0</v>
      </c>
      <c r="AJ55" s="139">
        <v>0</v>
      </c>
      <c r="AK55" s="139">
        <v>0</v>
      </c>
      <c r="AL55" s="139">
        <v>0</v>
      </c>
      <c r="AM55" s="139">
        <v>0</v>
      </c>
      <c r="AN55" s="139">
        <v>0</v>
      </c>
      <c r="AO55" s="139">
        <v>0</v>
      </c>
      <c r="AP55" s="139">
        <v>0</v>
      </c>
      <c r="AQ55" s="139">
        <v>0</v>
      </c>
      <c r="AR55" s="139">
        <v>0</v>
      </c>
      <c r="AS55" s="140">
        <v>0</v>
      </c>
      <c r="AT55" s="140">
        <f t="shared" si="1"/>
        <v>7275412.23</v>
      </c>
      <c r="AU55" s="139"/>
    </row>
    <row r="56" spans="1:47" s="141" customFormat="1" ht="12.75" hidden="1" outlineLevel="1">
      <c r="A56" s="139" t="s">
        <v>1432</v>
      </c>
      <c r="B56" s="140"/>
      <c r="C56" s="140" t="s">
        <v>1433</v>
      </c>
      <c r="D56" s="140" t="s">
        <v>1434</v>
      </c>
      <c r="E56" s="140">
        <v>5548001.65</v>
      </c>
      <c r="F56" s="140">
        <v>0</v>
      </c>
      <c r="G56" s="140"/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0</v>
      </c>
      <c r="Q56" s="139">
        <v>0</v>
      </c>
      <c r="R56" s="139">
        <v>0</v>
      </c>
      <c r="S56" s="139">
        <v>0</v>
      </c>
      <c r="T56" s="139">
        <v>0</v>
      </c>
      <c r="U56" s="139">
        <v>0</v>
      </c>
      <c r="V56" s="139">
        <v>0</v>
      </c>
      <c r="W56" s="139">
        <v>0</v>
      </c>
      <c r="X56" s="139">
        <v>0</v>
      </c>
      <c r="Y56" s="139">
        <v>0</v>
      </c>
      <c r="Z56" s="139">
        <v>0</v>
      </c>
      <c r="AA56" s="139">
        <v>0</v>
      </c>
      <c r="AB56" s="139">
        <v>0</v>
      </c>
      <c r="AC56" s="139">
        <v>0</v>
      </c>
      <c r="AD56" s="139">
        <v>0</v>
      </c>
      <c r="AE56" s="139">
        <v>0</v>
      </c>
      <c r="AF56" s="139">
        <v>0</v>
      </c>
      <c r="AG56" s="140">
        <v>0</v>
      </c>
      <c r="AH56" s="139">
        <v>0</v>
      </c>
      <c r="AI56" s="139">
        <v>0</v>
      </c>
      <c r="AJ56" s="139">
        <v>0</v>
      </c>
      <c r="AK56" s="139">
        <v>0</v>
      </c>
      <c r="AL56" s="139">
        <v>0</v>
      </c>
      <c r="AM56" s="139">
        <v>0</v>
      </c>
      <c r="AN56" s="139">
        <v>0</v>
      </c>
      <c r="AO56" s="139">
        <v>0</v>
      </c>
      <c r="AP56" s="139">
        <v>0</v>
      </c>
      <c r="AQ56" s="139">
        <v>0</v>
      </c>
      <c r="AR56" s="139">
        <v>0</v>
      </c>
      <c r="AS56" s="140">
        <v>0</v>
      </c>
      <c r="AT56" s="140">
        <f t="shared" si="1"/>
        <v>5548001.65</v>
      </c>
      <c r="AU56" s="139"/>
    </row>
    <row r="57" spans="1:47" s="141" customFormat="1" ht="12.75" hidden="1" outlineLevel="1">
      <c r="A57" s="139" t="s">
        <v>1435</v>
      </c>
      <c r="B57" s="140"/>
      <c r="C57" s="140" t="s">
        <v>1436</v>
      </c>
      <c r="D57" s="140" t="s">
        <v>1437</v>
      </c>
      <c r="E57" s="140">
        <v>-16.95</v>
      </c>
      <c r="F57" s="140">
        <v>0</v>
      </c>
      <c r="G57" s="140"/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39">
        <v>0</v>
      </c>
      <c r="R57" s="139">
        <v>0</v>
      </c>
      <c r="S57" s="139">
        <v>0</v>
      </c>
      <c r="T57" s="139">
        <v>0</v>
      </c>
      <c r="U57" s="139">
        <v>0</v>
      </c>
      <c r="V57" s="139">
        <v>0</v>
      </c>
      <c r="W57" s="139">
        <v>0</v>
      </c>
      <c r="X57" s="139">
        <v>0</v>
      </c>
      <c r="Y57" s="139">
        <v>0</v>
      </c>
      <c r="Z57" s="139">
        <v>0</v>
      </c>
      <c r="AA57" s="139">
        <v>0</v>
      </c>
      <c r="AB57" s="139">
        <v>0</v>
      </c>
      <c r="AC57" s="139">
        <v>0</v>
      </c>
      <c r="AD57" s="139">
        <v>0</v>
      </c>
      <c r="AE57" s="139">
        <v>0</v>
      </c>
      <c r="AF57" s="139">
        <v>0</v>
      </c>
      <c r="AG57" s="140">
        <v>0</v>
      </c>
      <c r="AH57" s="139">
        <v>0</v>
      </c>
      <c r="AI57" s="139">
        <v>0</v>
      </c>
      <c r="AJ57" s="139">
        <v>0</v>
      </c>
      <c r="AK57" s="139">
        <v>0</v>
      </c>
      <c r="AL57" s="139">
        <v>0</v>
      </c>
      <c r="AM57" s="139">
        <v>0</v>
      </c>
      <c r="AN57" s="139">
        <v>0</v>
      </c>
      <c r="AO57" s="139">
        <v>0</v>
      </c>
      <c r="AP57" s="139">
        <v>0</v>
      </c>
      <c r="AQ57" s="139">
        <v>0</v>
      </c>
      <c r="AR57" s="139">
        <v>0</v>
      </c>
      <c r="AS57" s="140">
        <v>0</v>
      </c>
      <c r="AT57" s="140">
        <f t="shared" si="1"/>
        <v>-16.95</v>
      </c>
      <c r="AU57" s="139"/>
    </row>
    <row r="58" spans="1:47" s="141" customFormat="1" ht="12.75" hidden="1" outlineLevel="1">
      <c r="A58" s="139" t="s">
        <v>289</v>
      </c>
      <c r="B58" s="140"/>
      <c r="C58" s="140" t="s">
        <v>290</v>
      </c>
      <c r="D58" s="140" t="s">
        <v>291</v>
      </c>
      <c r="E58" s="140">
        <v>4677772.44</v>
      </c>
      <c r="F58" s="140">
        <v>0</v>
      </c>
      <c r="G58" s="140"/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0</v>
      </c>
      <c r="Q58" s="139">
        <v>0</v>
      </c>
      <c r="R58" s="139">
        <v>0</v>
      </c>
      <c r="S58" s="139">
        <v>0</v>
      </c>
      <c r="T58" s="139">
        <v>0</v>
      </c>
      <c r="U58" s="139">
        <v>0</v>
      </c>
      <c r="V58" s="139">
        <v>0</v>
      </c>
      <c r="W58" s="139">
        <v>0</v>
      </c>
      <c r="X58" s="139">
        <v>0</v>
      </c>
      <c r="Y58" s="139">
        <v>0</v>
      </c>
      <c r="Z58" s="139">
        <v>0</v>
      </c>
      <c r="AA58" s="139">
        <v>0</v>
      </c>
      <c r="AB58" s="139">
        <v>0</v>
      </c>
      <c r="AC58" s="139">
        <v>0</v>
      </c>
      <c r="AD58" s="139">
        <v>0</v>
      </c>
      <c r="AE58" s="139">
        <v>0</v>
      </c>
      <c r="AF58" s="139">
        <v>0</v>
      </c>
      <c r="AG58" s="140">
        <v>0</v>
      </c>
      <c r="AH58" s="139">
        <v>0</v>
      </c>
      <c r="AI58" s="139">
        <v>0</v>
      </c>
      <c r="AJ58" s="139">
        <v>0</v>
      </c>
      <c r="AK58" s="139">
        <v>0</v>
      </c>
      <c r="AL58" s="139">
        <v>0</v>
      </c>
      <c r="AM58" s="139">
        <v>0</v>
      </c>
      <c r="AN58" s="139">
        <v>0</v>
      </c>
      <c r="AO58" s="139">
        <v>0</v>
      </c>
      <c r="AP58" s="139">
        <v>0</v>
      </c>
      <c r="AQ58" s="139">
        <v>0</v>
      </c>
      <c r="AR58" s="139">
        <v>0</v>
      </c>
      <c r="AS58" s="140">
        <v>0</v>
      </c>
      <c r="AT58" s="140">
        <f t="shared" si="1"/>
        <v>4677772.44</v>
      </c>
      <c r="AU58" s="139"/>
    </row>
    <row r="59" spans="1:47" s="141" customFormat="1" ht="12.75" hidden="1" outlineLevel="1">
      <c r="A59" s="139" t="s">
        <v>1438</v>
      </c>
      <c r="B59" s="140"/>
      <c r="C59" s="140" t="s">
        <v>1439</v>
      </c>
      <c r="D59" s="140" t="s">
        <v>1440</v>
      </c>
      <c r="E59" s="140">
        <v>1071675.92</v>
      </c>
      <c r="F59" s="140">
        <v>0</v>
      </c>
      <c r="G59" s="140"/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  <c r="Q59" s="139">
        <v>0</v>
      </c>
      <c r="R59" s="139">
        <v>0</v>
      </c>
      <c r="S59" s="139">
        <v>0</v>
      </c>
      <c r="T59" s="139">
        <v>0</v>
      </c>
      <c r="U59" s="139">
        <v>0</v>
      </c>
      <c r="V59" s="139">
        <v>0</v>
      </c>
      <c r="W59" s="139">
        <v>0</v>
      </c>
      <c r="X59" s="139">
        <v>0</v>
      </c>
      <c r="Y59" s="139">
        <v>0</v>
      </c>
      <c r="Z59" s="139">
        <v>0</v>
      </c>
      <c r="AA59" s="139">
        <v>0</v>
      </c>
      <c r="AB59" s="139">
        <v>0</v>
      </c>
      <c r="AC59" s="139">
        <v>0</v>
      </c>
      <c r="AD59" s="139">
        <v>0</v>
      </c>
      <c r="AE59" s="139">
        <v>0</v>
      </c>
      <c r="AF59" s="139">
        <v>0</v>
      </c>
      <c r="AG59" s="140">
        <v>0</v>
      </c>
      <c r="AH59" s="139">
        <v>0</v>
      </c>
      <c r="AI59" s="139">
        <v>0</v>
      </c>
      <c r="AJ59" s="139">
        <v>0</v>
      </c>
      <c r="AK59" s="139">
        <v>0</v>
      </c>
      <c r="AL59" s="139">
        <v>0</v>
      </c>
      <c r="AM59" s="139">
        <v>0</v>
      </c>
      <c r="AN59" s="139">
        <v>0</v>
      </c>
      <c r="AO59" s="139">
        <v>0</v>
      </c>
      <c r="AP59" s="139">
        <v>0</v>
      </c>
      <c r="AQ59" s="139">
        <v>0</v>
      </c>
      <c r="AR59" s="139">
        <v>0</v>
      </c>
      <c r="AS59" s="140">
        <v>0</v>
      </c>
      <c r="AT59" s="140">
        <f t="shared" si="1"/>
        <v>1071675.92</v>
      </c>
      <c r="AU59" s="139"/>
    </row>
    <row r="60" spans="1:47" s="141" customFormat="1" ht="12.75" hidden="1" outlineLevel="1">
      <c r="A60" s="139" t="s">
        <v>1441</v>
      </c>
      <c r="B60" s="140"/>
      <c r="C60" s="140" t="s">
        <v>1442</v>
      </c>
      <c r="D60" s="140" t="s">
        <v>1443</v>
      </c>
      <c r="E60" s="140">
        <v>2452912.41</v>
      </c>
      <c r="F60" s="140">
        <v>0</v>
      </c>
      <c r="G60" s="140"/>
      <c r="H60" s="139">
        <v>0</v>
      </c>
      <c r="I60" s="139">
        <v>0</v>
      </c>
      <c r="J60" s="139">
        <v>0</v>
      </c>
      <c r="K60" s="139">
        <v>0</v>
      </c>
      <c r="L60" s="139">
        <v>0</v>
      </c>
      <c r="M60" s="139">
        <v>0</v>
      </c>
      <c r="N60" s="139">
        <v>0</v>
      </c>
      <c r="O60" s="139">
        <v>0</v>
      </c>
      <c r="P60" s="139">
        <v>0</v>
      </c>
      <c r="Q60" s="139">
        <v>0</v>
      </c>
      <c r="R60" s="139">
        <v>0</v>
      </c>
      <c r="S60" s="139">
        <v>0</v>
      </c>
      <c r="T60" s="139">
        <v>0</v>
      </c>
      <c r="U60" s="139">
        <v>0</v>
      </c>
      <c r="V60" s="139">
        <v>0</v>
      </c>
      <c r="W60" s="139">
        <v>0</v>
      </c>
      <c r="X60" s="139">
        <v>0</v>
      </c>
      <c r="Y60" s="139">
        <v>0</v>
      </c>
      <c r="Z60" s="139">
        <v>0</v>
      </c>
      <c r="AA60" s="139">
        <v>0</v>
      </c>
      <c r="AB60" s="139">
        <v>0</v>
      </c>
      <c r="AC60" s="139">
        <v>0</v>
      </c>
      <c r="AD60" s="139">
        <v>0</v>
      </c>
      <c r="AE60" s="139">
        <v>0</v>
      </c>
      <c r="AF60" s="139">
        <v>0</v>
      </c>
      <c r="AG60" s="140">
        <v>0</v>
      </c>
      <c r="AH60" s="139">
        <v>0</v>
      </c>
      <c r="AI60" s="139">
        <v>0</v>
      </c>
      <c r="AJ60" s="139">
        <v>0</v>
      </c>
      <c r="AK60" s="139">
        <v>0</v>
      </c>
      <c r="AL60" s="139">
        <v>0</v>
      </c>
      <c r="AM60" s="139">
        <v>0</v>
      </c>
      <c r="AN60" s="139">
        <v>0</v>
      </c>
      <c r="AO60" s="139">
        <v>0</v>
      </c>
      <c r="AP60" s="139">
        <v>0</v>
      </c>
      <c r="AQ60" s="139">
        <v>0</v>
      </c>
      <c r="AR60" s="139">
        <v>0</v>
      </c>
      <c r="AS60" s="140">
        <v>0</v>
      </c>
      <c r="AT60" s="140">
        <f t="shared" si="1"/>
        <v>2452912.41</v>
      </c>
      <c r="AU60" s="139"/>
    </row>
    <row r="61" spans="1:47" s="141" customFormat="1" ht="12.75" hidden="1" outlineLevel="1">
      <c r="A61" s="139" t="s">
        <v>292</v>
      </c>
      <c r="B61" s="140"/>
      <c r="C61" s="140" t="s">
        <v>293</v>
      </c>
      <c r="D61" s="140" t="s">
        <v>294</v>
      </c>
      <c r="E61" s="140">
        <v>232390.94</v>
      </c>
      <c r="F61" s="140">
        <v>0</v>
      </c>
      <c r="G61" s="140"/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0</v>
      </c>
      <c r="V61" s="139">
        <v>0</v>
      </c>
      <c r="W61" s="139">
        <v>0</v>
      </c>
      <c r="X61" s="139">
        <v>0</v>
      </c>
      <c r="Y61" s="139">
        <v>0</v>
      </c>
      <c r="Z61" s="139">
        <v>0</v>
      </c>
      <c r="AA61" s="139">
        <v>0</v>
      </c>
      <c r="AB61" s="139">
        <v>0</v>
      </c>
      <c r="AC61" s="139">
        <v>0</v>
      </c>
      <c r="AD61" s="139">
        <v>0</v>
      </c>
      <c r="AE61" s="139">
        <v>0</v>
      </c>
      <c r="AF61" s="139">
        <v>0</v>
      </c>
      <c r="AG61" s="140">
        <v>0</v>
      </c>
      <c r="AH61" s="139">
        <v>0</v>
      </c>
      <c r="AI61" s="139">
        <v>0</v>
      </c>
      <c r="AJ61" s="139">
        <v>0</v>
      </c>
      <c r="AK61" s="139">
        <v>0</v>
      </c>
      <c r="AL61" s="139">
        <v>0</v>
      </c>
      <c r="AM61" s="139">
        <v>0</v>
      </c>
      <c r="AN61" s="139">
        <v>0</v>
      </c>
      <c r="AO61" s="139">
        <v>0</v>
      </c>
      <c r="AP61" s="139">
        <v>0</v>
      </c>
      <c r="AQ61" s="139">
        <v>0</v>
      </c>
      <c r="AR61" s="139">
        <v>0</v>
      </c>
      <c r="AS61" s="140">
        <v>0</v>
      </c>
      <c r="AT61" s="140">
        <f t="shared" si="1"/>
        <v>232390.94</v>
      </c>
      <c r="AU61" s="139"/>
    </row>
    <row r="62" spans="1:47" s="141" customFormat="1" ht="12.75" hidden="1" outlineLevel="1">
      <c r="A62" s="139" t="s">
        <v>1444</v>
      </c>
      <c r="B62" s="140"/>
      <c r="C62" s="140" t="s">
        <v>1445</v>
      </c>
      <c r="D62" s="140" t="s">
        <v>1446</v>
      </c>
      <c r="E62" s="140">
        <v>46170.98</v>
      </c>
      <c r="F62" s="140">
        <v>0</v>
      </c>
      <c r="G62" s="140"/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39">
        <v>0</v>
      </c>
      <c r="W62" s="139">
        <v>0</v>
      </c>
      <c r="X62" s="139">
        <v>0</v>
      </c>
      <c r="Y62" s="139">
        <v>0</v>
      </c>
      <c r="Z62" s="139">
        <v>0</v>
      </c>
      <c r="AA62" s="139">
        <v>0</v>
      </c>
      <c r="AB62" s="139">
        <v>0</v>
      </c>
      <c r="AC62" s="139">
        <v>0</v>
      </c>
      <c r="AD62" s="139">
        <v>0</v>
      </c>
      <c r="AE62" s="139">
        <v>0</v>
      </c>
      <c r="AF62" s="139">
        <v>0</v>
      </c>
      <c r="AG62" s="140">
        <v>0</v>
      </c>
      <c r="AH62" s="139">
        <v>0</v>
      </c>
      <c r="AI62" s="139">
        <v>0</v>
      </c>
      <c r="AJ62" s="139">
        <v>0</v>
      </c>
      <c r="AK62" s="139">
        <v>0</v>
      </c>
      <c r="AL62" s="139">
        <v>0</v>
      </c>
      <c r="AM62" s="139">
        <v>0</v>
      </c>
      <c r="AN62" s="139">
        <v>0</v>
      </c>
      <c r="AO62" s="139">
        <v>0</v>
      </c>
      <c r="AP62" s="139">
        <v>0</v>
      </c>
      <c r="AQ62" s="139">
        <v>0</v>
      </c>
      <c r="AR62" s="139">
        <v>0</v>
      </c>
      <c r="AS62" s="140">
        <v>0</v>
      </c>
      <c r="AT62" s="140">
        <f t="shared" si="1"/>
        <v>46170.98</v>
      </c>
      <c r="AU62" s="139"/>
    </row>
    <row r="63" spans="1:47" s="141" customFormat="1" ht="12.75" hidden="1" outlineLevel="1">
      <c r="A63" s="139" t="s">
        <v>295</v>
      </c>
      <c r="B63" s="140"/>
      <c r="C63" s="140" t="s">
        <v>296</v>
      </c>
      <c r="D63" s="140" t="s">
        <v>297</v>
      </c>
      <c r="E63" s="140">
        <v>439461.36</v>
      </c>
      <c r="F63" s="140">
        <v>0</v>
      </c>
      <c r="G63" s="140"/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39">
        <v>0</v>
      </c>
      <c r="W63" s="139">
        <v>0</v>
      </c>
      <c r="X63" s="139">
        <v>0</v>
      </c>
      <c r="Y63" s="139">
        <v>0</v>
      </c>
      <c r="Z63" s="139">
        <v>0</v>
      </c>
      <c r="AA63" s="139">
        <v>0</v>
      </c>
      <c r="AB63" s="139">
        <v>0</v>
      </c>
      <c r="AC63" s="139">
        <v>0</v>
      </c>
      <c r="AD63" s="139">
        <v>0</v>
      </c>
      <c r="AE63" s="139">
        <v>0</v>
      </c>
      <c r="AF63" s="139">
        <v>0</v>
      </c>
      <c r="AG63" s="140">
        <v>0</v>
      </c>
      <c r="AH63" s="139">
        <v>0</v>
      </c>
      <c r="AI63" s="139">
        <v>0</v>
      </c>
      <c r="AJ63" s="139">
        <v>0</v>
      </c>
      <c r="AK63" s="139">
        <v>0</v>
      </c>
      <c r="AL63" s="139">
        <v>0</v>
      </c>
      <c r="AM63" s="139">
        <v>0</v>
      </c>
      <c r="AN63" s="139">
        <v>0</v>
      </c>
      <c r="AO63" s="139">
        <v>0</v>
      </c>
      <c r="AP63" s="139">
        <v>0</v>
      </c>
      <c r="AQ63" s="139">
        <v>0</v>
      </c>
      <c r="AR63" s="139">
        <v>0</v>
      </c>
      <c r="AS63" s="140">
        <v>0</v>
      </c>
      <c r="AT63" s="140">
        <f t="shared" si="1"/>
        <v>439461.36</v>
      </c>
      <c r="AU63" s="139"/>
    </row>
    <row r="64" spans="1:47" s="141" customFormat="1" ht="12.75" hidden="1" outlineLevel="1">
      <c r="A64" s="139" t="s">
        <v>298</v>
      </c>
      <c r="B64" s="140"/>
      <c r="C64" s="140" t="s">
        <v>299</v>
      </c>
      <c r="D64" s="140" t="s">
        <v>300</v>
      </c>
      <c r="E64" s="140">
        <v>151033.24</v>
      </c>
      <c r="F64" s="140">
        <v>0</v>
      </c>
      <c r="G64" s="140"/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39">
        <v>0</v>
      </c>
      <c r="W64" s="139">
        <v>0</v>
      </c>
      <c r="X64" s="139">
        <v>0</v>
      </c>
      <c r="Y64" s="139">
        <v>0</v>
      </c>
      <c r="Z64" s="139">
        <v>0</v>
      </c>
      <c r="AA64" s="139">
        <v>0</v>
      </c>
      <c r="AB64" s="139">
        <v>0</v>
      </c>
      <c r="AC64" s="139">
        <v>0</v>
      </c>
      <c r="AD64" s="139">
        <v>0</v>
      </c>
      <c r="AE64" s="139">
        <v>0</v>
      </c>
      <c r="AF64" s="139">
        <v>0</v>
      </c>
      <c r="AG64" s="140">
        <v>0</v>
      </c>
      <c r="AH64" s="139">
        <v>0</v>
      </c>
      <c r="AI64" s="139">
        <v>0</v>
      </c>
      <c r="AJ64" s="139">
        <v>0</v>
      </c>
      <c r="AK64" s="139">
        <v>0</v>
      </c>
      <c r="AL64" s="139">
        <v>0</v>
      </c>
      <c r="AM64" s="139">
        <v>0</v>
      </c>
      <c r="AN64" s="139">
        <v>0</v>
      </c>
      <c r="AO64" s="139">
        <v>0</v>
      </c>
      <c r="AP64" s="139">
        <v>0</v>
      </c>
      <c r="AQ64" s="139">
        <v>0</v>
      </c>
      <c r="AR64" s="139">
        <v>0</v>
      </c>
      <c r="AS64" s="140">
        <v>0</v>
      </c>
      <c r="AT64" s="140">
        <f t="shared" si="1"/>
        <v>151033.24</v>
      </c>
      <c r="AU64" s="139"/>
    </row>
    <row r="65" spans="1:47" s="141" customFormat="1" ht="12.75" hidden="1" outlineLevel="1">
      <c r="A65" s="139" t="s">
        <v>1447</v>
      </c>
      <c r="B65" s="140"/>
      <c r="C65" s="140" t="s">
        <v>1448</v>
      </c>
      <c r="D65" s="140" t="s">
        <v>1449</v>
      </c>
      <c r="E65" s="140">
        <v>2351238.83</v>
      </c>
      <c r="F65" s="140">
        <v>0</v>
      </c>
      <c r="G65" s="140"/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39">
        <v>0</v>
      </c>
      <c r="W65" s="139">
        <v>0</v>
      </c>
      <c r="X65" s="139">
        <v>0</v>
      </c>
      <c r="Y65" s="139">
        <v>0</v>
      </c>
      <c r="Z65" s="139">
        <v>0</v>
      </c>
      <c r="AA65" s="139">
        <v>0</v>
      </c>
      <c r="AB65" s="139">
        <v>0</v>
      </c>
      <c r="AC65" s="139">
        <v>0</v>
      </c>
      <c r="AD65" s="139">
        <v>0</v>
      </c>
      <c r="AE65" s="139">
        <v>0</v>
      </c>
      <c r="AF65" s="139">
        <v>0</v>
      </c>
      <c r="AG65" s="140">
        <v>0</v>
      </c>
      <c r="AH65" s="139">
        <v>0</v>
      </c>
      <c r="AI65" s="139">
        <v>0</v>
      </c>
      <c r="AJ65" s="139">
        <v>0</v>
      </c>
      <c r="AK65" s="139">
        <v>0</v>
      </c>
      <c r="AL65" s="139">
        <v>0</v>
      </c>
      <c r="AM65" s="139">
        <v>0</v>
      </c>
      <c r="AN65" s="139">
        <v>0</v>
      </c>
      <c r="AO65" s="139">
        <v>0</v>
      </c>
      <c r="AP65" s="139">
        <v>0</v>
      </c>
      <c r="AQ65" s="139">
        <v>0</v>
      </c>
      <c r="AR65" s="139">
        <v>0</v>
      </c>
      <c r="AS65" s="140">
        <v>0</v>
      </c>
      <c r="AT65" s="140">
        <f t="shared" si="1"/>
        <v>2351238.83</v>
      </c>
      <c r="AU65" s="139"/>
    </row>
    <row r="66" spans="1:47" s="141" customFormat="1" ht="12.75" hidden="1" outlineLevel="1">
      <c r="A66" s="139" t="s">
        <v>301</v>
      </c>
      <c r="B66" s="140"/>
      <c r="C66" s="140" t="s">
        <v>302</v>
      </c>
      <c r="D66" s="140" t="s">
        <v>303</v>
      </c>
      <c r="E66" s="140">
        <v>4454498.46</v>
      </c>
      <c r="F66" s="140">
        <v>0</v>
      </c>
      <c r="G66" s="140"/>
      <c r="H66" s="139">
        <v>0</v>
      </c>
      <c r="I66" s="139">
        <v>0</v>
      </c>
      <c r="J66" s="139">
        <v>0</v>
      </c>
      <c r="K66" s="139">
        <v>0</v>
      </c>
      <c r="L66" s="139">
        <v>0</v>
      </c>
      <c r="M66" s="139">
        <v>0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39">
        <v>0</v>
      </c>
      <c r="W66" s="139">
        <v>0</v>
      </c>
      <c r="X66" s="139">
        <v>0</v>
      </c>
      <c r="Y66" s="139">
        <v>0</v>
      </c>
      <c r="Z66" s="139">
        <v>0</v>
      </c>
      <c r="AA66" s="139">
        <v>0</v>
      </c>
      <c r="AB66" s="139">
        <v>0</v>
      </c>
      <c r="AC66" s="139">
        <v>0</v>
      </c>
      <c r="AD66" s="139">
        <v>0</v>
      </c>
      <c r="AE66" s="139">
        <v>0</v>
      </c>
      <c r="AF66" s="139">
        <v>0</v>
      </c>
      <c r="AG66" s="140">
        <v>0</v>
      </c>
      <c r="AH66" s="139">
        <v>0</v>
      </c>
      <c r="AI66" s="139">
        <v>0</v>
      </c>
      <c r="AJ66" s="139">
        <v>0</v>
      </c>
      <c r="AK66" s="139">
        <v>0</v>
      </c>
      <c r="AL66" s="139">
        <v>0</v>
      </c>
      <c r="AM66" s="139">
        <v>0</v>
      </c>
      <c r="AN66" s="139">
        <v>0</v>
      </c>
      <c r="AO66" s="139">
        <v>0</v>
      </c>
      <c r="AP66" s="139">
        <v>0</v>
      </c>
      <c r="AQ66" s="139">
        <v>0</v>
      </c>
      <c r="AR66" s="139">
        <v>0</v>
      </c>
      <c r="AS66" s="140">
        <v>0</v>
      </c>
      <c r="AT66" s="140">
        <f t="shared" si="1"/>
        <v>4454498.46</v>
      </c>
      <c r="AU66" s="139"/>
    </row>
    <row r="67" spans="1:47" s="141" customFormat="1" ht="12.75" hidden="1" outlineLevel="1">
      <c r="A67" s="139" t="s">
        <v>304</v>
      </c>
      <c r="B67" s="140"/>
      <c r="C67" s="140" t="s">
        <v>305</v>
      </c>
      <c r="D67" s="140" t="s">
        <v>306</v>
      </c>
      <c r="E67" s="140">
        <v>913695.3</v>
      </c>
      <c r="F67" s="140">
        <v>0</v>
      </c>
      <c r="G67" s="140"/>
      <c r="H67" s="139">
        <v>0</v>
      </c>
      <c r="I67" s="139">
        <v>0</v>
      </c>
      <c r="J67" s="139">
        <v>0</v>
      </c>
      <c r="K67" s="139"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39">
        <v>0</v>
      </c>
      <c r="W67" s="139">
        <v>0</v>
      </c>
      <c r="X67" s="139">
        <v>0</v>
      </c>
      <c r="Y67" s="139">
        <v>0</v>
      </c>
      <c r="Z67" s="139">
        <v>0</v>
      </c>
      <c r="AA67" s="139">
        <v>0</v>
      </c>
      <c r="AB67" s="139">
        <v>0</v>
      </c>
      <c r="AC67" s="139">
        <v>0</v>
      </c>
      <c r="AD67" s="139">
        <v>0</v>
      </c>
      <c r="AE67" s="139">
        <v>0</v>
      </c>
      <c r="AF67" s="139">
        <v>0</v>
      </c>
      <c r="AG67" s="140">
        <v>0</v>
      </c>
      <c r="AH67" s="139">
        <v>0</v>
      </c>
      <c r="AI67" s="139">
        <v>0</v>
      </c>
      <c r="AJ67" s="139">
        <v>0</v>
      </c>
      <c r="AK67" s="139">
        <v>0</v>
      </c>
      <c r="AL67" s="139">
        <v>0</v>
      </c>
      <c r="AM67" s="139">
        <v>0</v>
      </c>
      <c r="AN67" s="139">
        <v>0</v>
      </c>
      <c r="AO67" s="139">
        <v>0</v>
      </c>
      <c r="AP67" s="139">
        <v>0</v>
      </c>
      <c r="AQ67" s="139">
        <v>0</v>
      </c>
      <c r="AR67" s="139">
        <v>0</v>
      </c>
      <c r="AS67" s="140">
        <v>0</v>
      </c>
      <c r="AT67" s="140">
        <f t="shared" si="1"/>
        <v>913695.3</v>
      </c>
      <c r="AU67" s="139"/>
    </row>
    <row r="68" spans="1:47" s="141" customFormat="1" ht="12.75" hidden="1" outlineLevel="1">
      <c r="A68" s="139" t="s">
        <v>307</v>
      </c>
      <c r="B68" s="140"/>
      <c r="C68" s="140" t="s">
        <v>308</v>
      </c>
      <c r="D68" s="140" t="s">
        <v>309</v>
      </c>
      <c r="E68" s="140">
        <v>2167889.3</v>
      </c>
      <c r="F68" s="140">
        <v>0</v>
      </c>
      <c r="G68" s="140"/>
      <c r="H68" s="139">
        <v>0</v>
      </c>
      <c r="I68" s="139">
        <v>0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39">
        <v>0</v>
      </c>
      <c r="W68" s="139">
        <v>0</v>
      </c>
      <c r="X68" s="139">
        <v>0</v>
      </c>
      <c r="Y68" s="139">
        <v>0</v>
      </c>
      <c r="Z68" s="139">
        <v>0</v>
      </c>
      <c r="AA68" s="139">
        <v>0</v>
      </c>
      <c r="AB68" s="139">
        <v>0</v>
      </c>
      <c r="AC68" s="139">
        <v>0</v>
      </c>
      <c r="AD68" s="139">
        <v>0</v>
      </c>
      <c r="AE68" s="139">
        <v>0</v>
      </c>
      <c r="AF68" s="139">
        <v>0</v>
      </c>
      <c r="AG68" s="140">
        <v>0</v>
      </c>
      <c r="AH68" s="139">
        <v>0</v>
      </c>
      <c r="AI68" s="139">
        <v>0</v>
      </c>
      <c r="AJ68" s="139">
        <v>0</v>
      </c>
      <c r="AK68" s="139">
        <v>0</v>
      </c>
      <c r="AL68" s="139">
        <v>0</v>
      </c>
      <c r="AM68" s="139">
        <v>0</v>
      </c>
      <c r="AN68" s="139">
        <v>0</v>
      </c>
      <c r="AO68" s="139">
        <v>0</v>
      </c>
      <c r="AP68" s="139">
        <v>0</v>
      </c>
      <c r="AQ68" s="139">
        <v>0</v>
      </c>
      <c r="AR68" s="139">
        <v>0</v>
      </c>
      <c r="AS68" s="140">
        <v>0</v>
      </c>
      <c r="AT68" s="140">
        <f t="shared" si="1"/>
        <v>2167889.3</v>
      </c>
      <c r="AU68" s="139"/>
    </row>
    <row r="69" spans="1:47" s="141" customFormat="1" ht="12.75" hidden="1" outlineLevel="1">
      <c r="A69" s="139" t="s">
        <v>310</v>
      </c>
      <c r="B69" s="140"/>
      <c r="C69" s="140" t="s">
        <v>311</v>
      </c>
      <c r="D69" s="140" t="s">
        <v>312</v>
      </c>
      <c r="E69" s="140">
        <v>4064656.17</v>
      </c>
      <c r="F69" s="140">
        <v>0</v>
      </c>
      <c r="G69" s="140"/>
      <c r="H69" s="139">
        <v>0</v>
      </c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39">
        <v>0</v>
      </c>
      <c r="X69" s="139">
        <v>0</v>
      </c>
      <c r="Y69" s="139">
        <v>0</v>
      </c>
      <c r="Z69" s="139">
        <v>0</v>
      </c>
      <c r="AA69" s="139">
        <v>0</v>
      </c>
      <c r="AB69" s="139">
        <v>0</v>
      </c>
      <c r="AC69" s="139">
        <v>0</v>
      </c>
      <c r="AD69" s="139">
        <v>0</v>
      </c>
      <c r="AE69" s="139">
        <v>0</v>
      </c>
      <c r="AF69" s="139">
        <v>0</v>
      </c>
      <c r="AG69" s="140">
        <v>0</v>
      </c>
      <c r="AH69" s="139">
        <v>0</v>
      </c>
      <c r="AI69" s="139">
        <v>0</v>
      </c>
      <c r="AJ69" s="139">
        <v>0</v>
      </c>
      <c r="AK69" s="139">
        <v>0</v>
      </c>
      <c r="AL69" s="139">
        <v>0</v>
      </c>
      <c r="AM69" s="139">
        <v>0</v>
      </c>
      <c r="AN69" s="139">
        <v>0</v>
      </c>
      <c r="AO69" s="139">
        <v>0</v>
      </c>
      <c r="AP69" s="139">
        <v>0</v>
      </c>
      <c r="AQ69" s="139">
        <v>0</v>
      </c>
      <c r="AR69" s="139">
        <v>0</v>
      </c>
      <c r="AS69" s="140">
        <v>0</v>
      </c>
      <c r="AT69" s="140">
        <f t="shared" si="1"/>
        <v>4064656.17</v>
      </c>
      <c r="AU69" s="139"/>
    </row>
    <row r="70" spans="1:47" s="141" customFormat="1" ht="12.75" hidden="1" outlineLevel="1">
      <c r="A70" s="139" t="s">
        <v>313</v>
      </c>
      <c r="B70" s="140"/>
      <c r="C70" s="140" t="s">
        <v>314</v>
      </c>
      <c r="D70" s="140" t="s">
        <v>315</v>
      </c>
      <c r="E70" s="140">
        <v>884277.34</v>
      </c>
      <c r="F70" s="140">
        <v>0</v>
      </c>
      <c r="G70" s="140"/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39">
        <v>0</v>
      </c>
      <c r="W70" s="139">
        <v>0</v>
      </c>
      <c r="X70" s="139">
        <v>0</v>
      </c>
      <c r="Y70" s="139">
        <v>0</v>
      </c>
      <c r="Z70" s="139">
        <v>0</v>
      </c>
      <c r="AA70" s="139">
        <v>0</v>
      </c>
      <c r="AB70" s="139">
        <v>0</v>
      </c>
      <c r="AC70" s="139">
        <v>0</v>
      </c>
      <c r="AD70" s="139">
        <v>0</v>
      </c>
      <c r="AE70" s="139">
        <v>0</v>
      </c>
      <c r="AF70" s="139">
        <v>0</v>
      </c>
      <c r="AG70" s="140">
        <v>0</v>
      </c>
      <c r="AH70" s="139">
        <v>0</v>
      </c>
      <c r="AI70" s="139">
        <v>0</v>
      </c>
      <c r="AJ70" s="139">
        <v>0</v>
      </c>
      <c r="AK70" s="139">
        <v>0</v>
      </c>
      <c r="AL70" s="139">
        <v>0</v>
      </c>
      <c r="AM70" s="139">
        <v>0</v>
      </c>
      <c r="AN70" s="139">
        <v>0</v>
      </c>
      <c r="AO70" s="139">
        <v>0</v>
      </c>
      <c r="AP70" s="139">
        <v>0</v>
      </c>
      <c r="AQ70" s="139">
        <v>0</v>
      </c>
      <c r="AR70" s="139">
        <v>0</v>
      </c>
      <c r="AS70" s="140">
        <v>0</v>
      </c>
      <c r="AT70" s="140">
        <f t="shared" si="1"/>
        <v>884277.34</v>
      </c>
      <c r="AU70" s="139"/>
    </row>
    <row r="71" spans="1:47" s="141" customFormat="1" ht="12.75" hidden="1" outlineLevel="1">
      <c r="A71" s="139" t="s">
        <v>1450</v>
      </c>
      <c r="B71" s="140"/>
      <c r="C71" s="140" t="s">
        <v>1451</v>
      </c>
      <c r="D71" s="140" t="s">
        <v>1452</v>
      </c>
      <c r="E71" s="140">
        <v>-803.1</v>
      </c>
      <c r="F71" s="140">
        <v>0</v>
      </c>
      <c r="G71" s="140"/>
      <c r="H71" s="139">
        <v>0</v>
      </c>
      <c r="I71" s="139">
        <v>0</v>
      </c>
      <c r="J71" s="139">
        <v>0</v>
      </c>
      <c r="K71" s="139"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v>0</v>
      </c>
      <c r="X71" s="139">
        <v>0</v>
      </c>
      <c r="Y71" s="139">
        <v>0</v>
      </c>
      <c r="Z71" s="139">
        <v>0</v>
      </c>
      <c r="AA71" s="139">
        <v>0</v>
      </c>
      <c r="AB71" s="139">
        <v>0</v>
      </c>
      <c r="AC71" s="139">
        <v>0</v>
      </c>
      <c r="AD71" s="139">
        <v>0</v>
      </c>
      <c r="AE71" s="139">
        <v>0</v>
      </c>
      <c r="AF71" s="139">
        <v>0</v>
      </c>
      <c r="AG71" s="140">
        <v>0</v>
      </c>
      <c r="AH71" s="139">
        <v>0</v>
      </c>
      <c r="AI71" s="139">
        <v>0</v>
      </c>
      <c r="AJ71" s="139">
        <v>0</v>
      </c>
      <c r="AK71" s="139">
        <v>0</v>
      </c>
      <c r="AL71" s="139">
        <v>0</v>
      </c>
      <c r="AM71" s="139">
        <v>0</v>
      </c>
      <c r="AN71" s="139">
        <v>0</v>
      </c>
      <c r="AO71" s="139">
        <v>0</v>
      </c>
      <c r="AP71" s="139">
        <v>0</v>
      </c>
      <c r="AQ71" s="139">
        <v>0</v>
      </c>
      <c r="AR71" s="139">
        <v>0</v>
      </c>
      <c r="AS71" s="140">
        <v>0</v>
      </c>
      <c r="AT71" s="140">
        <f t="shared" si="1"/>
        <v>-803.1</v>
      </c>
      <c r="AU71" s="139"/>
    </row>
    <row r="72" spans="1:47" s="141" customFormat="1" ht="12.75" hidden="1" outlineLevel="1">
      <c r="A72" s="139" t="s">
        <v>1453</v>
      </c>
      <c r="B72" s="140"/>
      <c r="C72" s="140" t="s">
        <v>1454</v>
      </c>
      <c r="D72" s="140" t="s">
        <v>1455</v>
      </c>
      <c r="E72" s="140">
        <v>-0.23</v>
      </c>
      <c r="F72" s="140">
        <v>0</v>
      </c>
      <c r="G72" s="140"/>
      <c r="H72" s="139">
        <v>0</v>
      </c>
      <c r="I72" s="139">
        <v>0</v>
      </c>
      <c r="J72" s="139">
        <v>0</v>
      </c>
      <c r="K72" s="139">
        <v>0</v>
      </c>
      <c r="L72" s="139">
        <v>0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v>0</v>
      </c>
      <c r="V72" s="139">
        <v>0</v>
      </c>
      <c r="W72" s="139">
        <v>0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139">
        <v>0</v>
      </c>
      <c r="AD72" s="139">
        <v>0</v>
      </c>
      <c r="AE72" s="139">
        <v>0</v>
      </c>
      <c r="AF72" s="139">
        <v>0</v>
      </c>
      <c r="AG72" s="140">
        <v>0</v>
      </c>
      <c r="AH72" s="139">
        <v>0</v>
      </c>
      <c r="AI72" s="139">
        <v>0</v>
      </c>
      <c r="AJ72" s="139">
        <v>0</v>
      </c>
      <c r="AK72" s="139">
        <v>0</v>
      </c>
      <c r="AL72" s="139">
        <v>0</v>
      </c>
      <c r="AM72" s="139">
        <v>0</v>
      </c>
      <c r="AN72" s="139">
        <v>0</v>
      </c>
      <c r="AO72" s="139">
        <v>0</v>
      </c>
      <c r="AP72" s="139">
        <v>0</v>
      </c>
      <c r="AQ72" s="139">
        <v>0</v>
      </c>
      <c r="AR72" s="139">
        <v>0</v>
      </c>
      <c r="AS72" s="140">
        <v>0</v>
      </c>
      <c r="AT72" s="140">
        <f t="shared" si="1"/>
        <v>-0.23</v>
      </c>
      <c r="AU72" s="139"/>
    </row>
    <row r="73" spans="1:47" s="141" customFormat="1" ht="12.75" hidden="1" outlineLevel="1">
      <c r="A73" s="139" t="s">
        <v>1456</v>
      </c>
      <c r="B73" s="140"/>
      <c r="C73" s="140" t="s">
        <v>1457</v>
      </c>
      <c r="D73" s="140" t="s">
        <v>1458</v>
      </c>
      <c r="E73" s="140">
        <v>24.96</v>
      </c>
      <c r="F73" s="140">
        <v>0</v>
      </c>
      <c r="G73" s="140"/>
      <c r="H73" s="139">
        <v>0</v>
      </c>
      <c r="I73" s="139">
        <v>0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39">
        <v>0</v>
      </c>
      <c r="W73" s="139">
        <v>0</v>
      </c>
      <c r="X73" s="139">
        <v>0</v>
      </c>
      <c r="Y73" s="139">
        <v>0</v>
      </c>
      <c r="Z73" s="139">
        <v>0</v>
      </c>
      <c r="AA73" s="139">
        <v>0</v>
      </c>
      <c r="AB73" s="139">
        <v>0</v>
      </c>
      <c r="AC73" s="139">
        <v>0</v>
      </c>
      <c r="AD73" s="139">
        <v>0</v>
      </c>
      <c r="AE73" s="139">
        <v>0</v>
      </c>
      <c r="AF73" s="139">
        <v>0</v>
      </c>
      <c r="AG73" s="140">
        <v>0</v>
      </c>
      <c r="AH73" s="139">
        <v>0</v>
      </c>
      <c r="AI73" s="139">
        <v>0</v>
      </c>
      <c r="AJ73" s="139">
        <v>0</v>
      </c>
      <c r="AK73" s="139">
        <v>0</v>
      </c>
      <c r="AL73" s="139">
        <v>0</v>
      </c>
      <c r="AM73" s="139">
        <v>0</v>
      </c>
      <c r="AN73" s="139">
        <v>0</v>
      </c>
      <c r="AO73" s="139">
        <v>0</v>
      </c>
      <c r="AP73" s="139">
        <v>0</v>
      </c>
      <c r="AQ73" s="139">
        <v>0</v>
      </c>
      <c r="AR73" s="139">
        <v>0</v>
      </c>
      <c r="AS73" s="140">
        <v>0</v>
      </c>
      <c r="AT73" s="140">
        <f t="shared" si="1"/>
        <v>24.96</v>
      </c>
      <c r="AU73" s="139"/>
    </row>
    <row r="74" spans="1:72" s="166" customFormat="1" ht="12.75" customHeight="1" collapsed="1">
      <c r="A74" s="120" t="s">
        <v>316</v>
      </c>
      <c r="B74" s="120"/>
      <c r="C74" s="119" t="s">
        <v>317</v>
      </c>
      <c r="D74" s="121"/>
      <c r="E74" s="122">
        <v>466802118.14000005</v>
      </c>
      <c r="F74" s="122">
        <v>34243949.3</v>
      </c>
      <c r="G74" s="122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111684.9</v>
      </c>
      <c r="AF74" s="120">
        <v>0</v>
      </c>
      <c r="AG74" s="122">
        <v>111684.9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0">
        <v>0</v>
      </c>
      <c r="AS74" s="122">
        <v>0</v>
      </c>
      <c r="AT74" s="122">
        <f aca="true" t="shared" si="2" ref="AT74:AT88">E74+F74+G74+AG74+AS74</f>
        <v>501157752.34000003</v>
      </c>
      <c r="AU74" s="119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</row>
    <row r="75" spans="1:47" s="141" customFormat="1" ht="12.75" hidden="1" outlineLevel="1">
      <c r="A75" s="139" t="s">
        <v>318</v>
      </c>
      <c r="B75" s="140"/>
      <c r="C75" s="140" t="s">
        <v>319</v>
      </c>
      <c r="D75" s="140" t="s">
        <v>320</v>
      </c>
      <c r="E75" s="140">
        <v>293534.03</v>
      </c>
      <c r="F75" s="140">
        <v>0</v>
      </c>
      <c r="G75" s="140"/>
      <c r="H75" s="139">
        <v>0</v>
      </c>
      <c r="I75" s="139">
        <v>0</v>
      </c>
      <c r="J75" s="139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39">
        <v>0</v>
      </c>
      <c r="W75" s="139">
        <v>0</v>
      </c>
      <c r="X75" s="139">
        <v>0</v>
      </c>
      <c r="Y75" s="139">
        <v>0</v>
      </c>
      <c r="Z75" s="139">
        <v>0</v>
      </c>
      <c r="AA75" s="139">
        <v>0</v>
      </c>
      <c r="AB75" s="139">
        <v>0</v>
      </c>
      <c r="AC75" s="139">
        <v>0</v>
      </c>
      <c r="AD75" s="139">
        <v>0</v>
      </c>
      <c r="AE75" s="139">
        <v>0</v>
      </c>
      <c r="AF75" s="139">
        <v>0</v>
      </c>
      <c r="AG75" s="140">
        <v>0</v>
      </c>
      <c r="AH75" s="139">
        <v>0</v>
      </c>
      <c r="AI75" s="139">
        <v>0</v>
      </c>
      <c r="AJ75" s="139">
        <v>0</v>
      </c>
      <c r="AK75" s="139">
        <v>0</v>
      </c>
      <c r="AL75" s="139">
        <v>0</v>
      </c>
      <c r="AM75" s="139">
        <v>0</v>
      </c>
      <c r="AN75" s="139">
        <v>0</v>
      </c>
      <c r="AO75" s="139">
        <v>0</v>
      </c>
      <c r="AP75" s="139">
        <v>0</v>
      </c>
      <c r="AQ75" s="139">
        <v>0</v>
      </c>
      <c r="AR75" s="139">
        <v>0</v>
      </c>
      <c r="AS75" s="140">
        <v>0</v>
      </c>
      <c r="AT75" s="140">
        <f t="shared" si="2"/>
        <v>293534.03</v>
      </c>
      <c r="AU75" s="139"/>
    </row>
    <row r="76" spans="1:47" s="141" customFormat="1" ht="12.75" hidden="1" outlineLevel="1">
      <c r="A76" s="139" t="s">
        <v>321</v>
      </c>
      <c r="B76" s="140"/>
      <c r="C76" s="140" t="s">
        <v>322</v>
      </c>
      <c r="D76" s="140" t="s">
        <v>323</v>
      </c>
      <c r="E76" s="140">
        <v>28168805.81</v>
      </c>
      <c r="F76" s="140">
        <v>55745.75</v>
      </c>
      <c r="G76" s="140"/>
      <c r="H76" s="139">
        <v>0</v>
      </c>
      <c r="I76" s="139">
        <v>0</v>
      </c>
      <c r="J76" s="139">
        <v>0</v>
      </c>
      <c r="K76" s="139">
        <v>0</v>
      </c>
      <c r="L76" s="139">
        <v>0</v>
      </c>
      <c r="M76" s="139">
        <v>220.18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39">
        <v>0</v>
      </c>
      <c r="W76" s="139">
        <v>0</v>
      </c>
      <c r="X76" s="139">
        <v>0</v>
      </c>
      <c r="Y76" s="139">
        <v>0</v>
      </c>
      <c r="Z76" s="139">
        <v>0</v>
      </c>
      <c r="AA76" s="139">
        <v>0</v>
      </c>
      <c r="AB76" s="139">
        <v>0</v>
      </c>
      <c r="AC76" s="139">
        <v>0</v>
      </c>
      <c r="AD76" s="139">
        <v>0</v>
      </c>
      <c r="AE76" s="139">
        <v>0</v>
      </c>
      <c r="AF76" s="139">
        <v>0</v>
      </c>
      <c r="AG76" s="140">
        <v>220.18</v>
      </c>
      <c r="AH76" s="139">
        <v>0</v>
      </c>
      <c r="AI76" s="139">
        <v>0</v>
      </c>
      <c r="AJ76" s="139">
        <v>0</v>
      </c>
      <c r="AK76" s="139">
        <v>0</v>
      </c>
      <c r="AL76" s="139">
        <v>0</v>
      </c>
      <c r="AM76" s="139">
        <v>0</v>
      </c>
      <c r="AN76" s="139">
        <v>0</v>
      </c>
      <c r="AO76" s="139">
        <v>0</v>
      </c>
      <c r="AP76" s="139">
        <v>0</v>
      </c>
      <c r="AQ76" s="139">
        <v>0</v>
      </c>
      <c r="AR76" s="139">
        <v>0</v>
      </c>
      <c r="AS76" s="140">
        <v>0</v>
      </c>
      <c r="AT76" s="140">
        <f t="shared" si="2"/>
        <v>28224771.74</v>
      </c>
      <c r="AU76" s="139"/>
    </row>
    <row r="77" spans="1:47" s="141" customFormat="1" ht="12.75" hidden="1" outlineLevel="1">
      <c r="A77" s="139" t="s">
        <v>324</v>
      </c>
      <c r="B77" s="140"/>
      <c r="C77" s="140" t="s">
        <v>325</v>
      </c>
      <c r="D77" s="140" t="s">
        <v>326</v>
      </c>
      <c r="E77" s="140">
        <v>16008500.870000001</v>
      </c>
      <c r="F77" s="140">
        <v>910.9</v>
      </c>
      <c r="G77" s="140"/>
      <c r="H77" s="139">
        <v>0</v>
      </c>
      <c r="I77" s="139">
        <v>0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39">
        <v>0</v>
      </c>
      <c r="W77" s="139">
        <v>0</v>
      </c>
      <c r="X77" s="139">
        <v>0</v>
      </c>
      <c r="Y77" s="139">
        <v>0</v>
      </c>
      <c r="Z77" s="139">
        <v>0</v>
      </c>
      <c r="AA77" s="139">
        <v>0</v>
      </c>
      <c r="AB77" s="139">
        <v>0</v>
      </c>
      <c r="AC77" s="139">
        <v>0</v>
      </c>
      <c r="AD77" s="139">
        <v>0</v>
      </c>
      <c r="AE77" s="139">
        <v>0</v>
      </c>
      <c r="AF77" s="139">
        <v>0</v>
      </c>
      <c r="AG77" s="140">
        <v>0</v>
      </c>
      <c r="AH77" s="139">
        <v>0</v>
      </c>
      <c r="AI77" s="139">
        <v>0</v>
      </c>
      <c r="AJ77" s="139">
        <v>0</v>
      </c>
      <c r="AK77" s="139">
        <v>0</v>
      </c>
      <c r="AL77" s="139">
        <v>0</v>
      </c>
      <c r="AM77" s="139">
        <v>0</v>
      </c>
      <c r="AN77" s="139">
        <v>0</v>
      </c>
      <c r="AO77" s="139">
        <v>0</v>
      </c>
      <c r="AP77" s="139">
        <v>0</v>
      </c>
      <c r="AQ77" s="139">
        <v>0</v>
      </c>
      <c r="AR77" s="139">
        <v>0</v>
      </c>
      <c r="AS77" s="140">
        <v>0</v>
      </c>
      <c r="AT77" s="140">
        <f t="shared" si="2"/>
        <v>16009411.770000001</v>
      </c>
      <c r="AU77" s="139"/>
    </row>
    <row r="78" spans="1:47" s="141" customFormat="1" ht="12.75" hidden="1" outlineLevel="1">
      <c r="A78" s="139" t="s">
        <v>327</v>
      </c>
      <c r="B78" s="140"/>
      <c r="C78" s="140" t="s">
        <v>328</v>
      </c>
      <c r="D78" s="140" t="s">
        <v>329</v>
      </c>
      <c r="E78" s="140">
        <v>8222425.34</v>
      </c>
      <c r="F78" s="140">
        <v>220902.57</v>
      </c>
      <c r="G78" s="140"/>
      <c r="H78" s="139">
        <v>0</v>
      </c>
      <c r="I78" s="139">
        <v>0</v>
      </c>
      <c r="J78" s="139">
        <v>0</v>
      </c>
      <c r="K78" s="139">
        <v>0</v>
      </c>
      <c r="L78" s="139">
        <v>0</v>
      </c>
      <c r="M78" s="139">
        <v>255.24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39">
        <v>0</v>
      </c>
      <c r="W78" s="139">
        <v>0</v>
      </c>
      <c r="X78" s="139">
        <v>0</v>
      </c>
      <c r="Y78" s="139">
        <v>0</v>
      </c>
      <c r="Z78" s="139">
        <v>0</v>
      </c>
      <c r="AA78" s="139">
        <v>0</v>
      </c>
      <c r="AB78" s="139">
        <v>0</v>
      </c>
      <c r="AC78" s="139">
        <v>0</v>
      </c>
      <c r="AD78" s="139">
        <v>0</v>
      </c>
      <c r="AE78" s="139">
        <v>0</v>
      </c>
      <c r="AF78" s="139">
        <v>0</v>
      </c>
      <c r="AG78" s="140">
        <v>255.24</v>
      </c>
      <c r="AH78" s="139">
        <v>0</v>
      </c>
      <c r="AI78" s="139">
        <v>0</v>
      </c>
      <c r="AJ78" s="139">
        <v>0</v>
      </c>
      <c r="AK78" s="139">
        <v>0</v>
      </c>
      <c r="AL78" s="139">
        <v>0</v>
      </c>
      <c r="AM78" s="139">
        <v>0</v>
      </c>
      <c r="AN78" s="139">
        <v>0</v>
      </c>
      <c r="AO78" s="139">
        <v>0</v>
      </c>
      <c r="AP78" s="139">
        <v>0</v>
      </c>
      <c r="AQ78" s="139">
        <v>0</v>
      </c>
      <c r="AR78" s="139">
        <v>0</v>
      </c>
      <c r="AS78" s="140">
        <v>0</v>
      </c>
      <c r="AT78" s="140">
        <f t="shared" si="2"/>
        <v>8443583.15</v>
      </c>
      <c r="AU78" s="139"/>
    </row>
    <row r="79" spans="1:47" s="141" customFormat="1" ht="12.75" hidden="1" outlineLevel="1">
      <c r="A79" s="139" t="s">
        <v>330</v>
      </c>
      <c r="B79" s="140"/>
      <c r="C79" s="140" t="s">
        <v>331</v>
      </c>
      <c r="D79" s="140" t="s">
        <v>332</v>
      </c>
      <c r="E79" s="140">
        <v>26254075.54</v>
      </c>
      <c r="F79" s="140">
        <v>16660.13</v>
      </c>
      <c r="G79" s="140"/>
      <c r="H79" s="139">
        <v>0</v>
      </c>
      <c r="I79" s="139">
        <v>0</v>
      </c>
      <c r="J79" s="139">
        <v>0</v>
      </c>
      <c r="K79" s="139"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39">
        <v>0</v>
      </c>
      <c r="W79" s="139">
        <v>0</v>
      </c>
      <c r="X79" s="139">
        <v>0</v>
      </c>
      <c r="Y79" s="139">
        <v>0</v>
      </c>
      <c r="Z79" s="139">
        <v>0</v>
      </c>
      <c r="AA79" s="139">
        <v>0</v>
      </c>
      <c r="AB79" s="139">
        <v>0</v>
      </c>
      <c r="AC79" s="139">
        <v>0</v>
      </c>
      <c r="AD79" s="139">
        <v>0</v>
      </c>
      <c r="AE79" s="139">
        <v>0</v>
      </c>
      <c r="AF79" s="139">
        <v>0</v>
      </c>
      <c r="AG79" s="140">
        <v>0</v>
      </c>
      <c r="AH79" s="139">
        <v>0</v>
      </c>
      <c r="AI79" s="139">
        <v>0</v>
      </c>
      <c r="AJ79" s="139">
        <v>0</v>
      </c>
      <c r="AK79" s="139">
        <v>0</v>
      </c>
      <c r="AL79" s="139">
        <v>0</v>
      </c>
      <c r="AM79" s="139">
        <v>0</v>
      </c>
      <c r="AN79" s="139">
        <v>0</v>
      </c>
      <c r="AO79" s="139">
        <v>0</v>
      </c>
      <c r="AP79" s="139">
        <v>0</v>
      </c>
      <c r="AQ79" s="139">
        <v>0</v>
      </c>
      <c r="AR79" s="139">
        <v>0</v>
      </c>
      <c r="AS79" s="140">
        <v>0</v>
      </c>
      <c r="AT79" s="140">
        <f t="shared" si="2"/>
        <v>26270735.669999998</v>
      </c>
      <c r="AU79" s="139"/>
    </row>
    <row r="80" spans="1:47" s="141" customFormat="1" ht="12.75" hidden="1" outlineLevel="1">
      <c r="A80" s="139" t="s">
        <v>333</v>
      </c>
      <c r="B80" s="140"/>
      <c r="C80" s="140" t="s">
        <v>334</v>
      </c>
      <c r="D80" s="140" t="s">
        <v>335</v>
      </c>
      <c r="E80" s="140">
        <v>1155569.04</v>
      </c>
      <c r="F80" s="140">
        <v>20019.6</v>
      </c>
      <c r="G80" s="140"/>
      <c r="H80" s="139">
        <v>0</v>
      </c>
      <c r="I80" s="139">
        <v>0</v>
      </c>
      <c r="J80" s="139">
        <v>0</v>
      </c>
      <c r="K80" s="139">
        <v>0</v>
      </c>
      <c r="L80" s="139">
        <v>0</v>
      </c>
      <c r="M80" s="139">
        <v>255.24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39">
        <v>0</v>
      </c>
      <c r="W80" s="139">
        <v>0</v>
      </c>
      <c r="X80" s="139">
        <v>0</v>
      </c>
      <c r="Y80" s="139">
        <v>0</v>
      </c>
      <c r="Z80" s="139">
        <v>0</v>
      </c>
      <c r="AA80" s="139">
        <v>0</v>
      </c>
      <c r="AB80" s="139">
        <v>0</v>
      </c>
      <c r="AC80" s="139">
        <v>0</v>
      </c>
      <c r="AD80" s="139">
        <v>0</v>
      </c>
      <c r="AE80" s="139">
        <v>0</v>
      </c>
      <c r="AF80" s="139">
        <v>0</v>
      </c>
      <c r="AG80" s="140">
        <v>255.24</v>
      </c>
      <c r="AH80" s="139">
        <v>0</v>
      </c>
      <c r="AI80" s="139">
        <v>0</v>
      </c>
      <c r="AJ80" s="139">
        <v>0</v>
      </c>
      <c r="AK80" s="139">
        <v>0</v>
      </c>
      <c r="AL80" s="139">
        <v>0</v>
      </c>
      <c r="AM80" s="139">
        <v>0</v>
      </c>
      <c r="AN80" s="139">
        <v>0</v>
      </c>
      <c r="AO80" s="139">
        <v>0</v>
      </c>
      <c r="AP80" s="139">
        <v>0</v>
      </c>
      <c r="AQ80" s="139">
        <v>0</v>
      </c>
      <c r="AR80" s="139">
        <v>0</v>
      </c>
      <c r="AS80" s="140">
        <v>0</v>
      </c>
      <c r="AT80" s="140">
        <f t="shared" si="2"/>
        <v>1175843.8800000001</v>
      </c>
      <c r="AU80" s="139"/>
    </row>
    <row r="81" spans="1:47" s="141" customFormat="1" ht="12.75" hidden="1" outlineLevel="1">
      <c r="A81" s="139" t="s">
        <v>336</v>
      </c>
      <c r="B81" s="140"/>
      <c r="C81" s="140" t="s">
        <v>337</v>
      </c>
      <c r="D81" s="140" t="s">
        <v>338</v>
      </c>
      <c r="E81" s="140">
        <v>1226034.26</v>
      </c>
      <c r="F81" s="140">
        <v>5452.1</v>
      </c>
      <c r="G81" s="140"/>
      <c r="H81" s="139">
        <v>0</v>
      </c>
      <c r="I81" s="139">
        <v>0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39">
        <v>0</v>
      </c>
      <c r="W81" s="139">
        <v>0</v>
      </c>
      <c r="X81" s="139">
        <v>0</v>
      </c>
      <c r="Y81" s="139">
        <v>0</v>
      </c>
      <c r="Z81" s="139">
        <v>0</v>
      </c>
      <c r="AA81" s="139">
        <v>0</v>
      </c>
      <c r="AB81" s="139">
        <v>0</v>
      </c>
      <c r="AC81" s="139">
        <v>0</v>
      </c>
      <c r="AD81" s="139">
        <v>0</v>
      </c>
      <c r="AE81" s="139">
        <v>0</v>
      </c>
      <c r="AF81" s="139">
        <v>0</v>
      </c>
      <c r="AG81" s="140">
        <v>0</v>
      </c>
      <c r="AH81" s="139">
        <v>0</v>
      </c>
      <c r="AI81" s="139">
        <v>0</v>
      </c>
      <c r="AJ81" s="139">
        <v>0</v>
      </c>
      <c r="AK81" s="139">
        <v>0</v>
      </c>
      <c r="AL81" s="139">
        <v>0</v>
      </c>
      <c r="AM81" s="139">
        <v>0</v>
      </c>
      <c r="AN81" s="139">
        <v>0</v>
      </c>
      <c r="AO81" s="139">
        <v>0</v>
      </c>
      <c r="AP81" s="139">
        <v>0</v>
      </c>
      <c r="AQ81" s="139">
        <v>0</v>
      </c>
      <c r="AR81" s="139">
        <v>0</v>
      </c>
      <c r="AS81" s="140">
        <v>0</v>
      </c>
      <c r="AT81" s="140">
        <f t="shared" si="2"/>
        <v>1231486.36</v>
      </c>
      <c r="AU81" s="139"/>
    </row>
    <row r="82" spans="1:47" s="141" customFormat="1" ht="12.75" hidden="1" outlineLevel="1">
      <c r="A82" s="139" t="s">
        <v>339</v>
      </c>
      <c r="B82" s="140"/>
      <c r="C82" s="140" t="s">
        <v>340</v>
      </c>
      <c r="D82" s="140" t="s">
        <v>341</v>
      </c>
      <c r="E82" s="140">
        <v>3663699.61</v>
      </c>
      <c r="F82" s="140">
        <v>107778.34</v>
      </c>
      <c r="G82" s="140"/>
      <c r="H82" s="139">
        <v>0</v>
      </c>
      <c r="I82" s="139">
        <v>0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39">
        <v>0</v>
      </c>
      <c r="W82" s="139">
        <v>0</v>
      </c>
      <c r="X82" s="139">
        <v>0</v>
      </c>
      <c r="Y82" s="139">
        <v>0</v>
      </c>
      <c r="Z82" s="139">
        <v>0</v>
      </c>
      <c r="AA82" s="139">
        <v>0</v>
      </c>
      <c r="AB82" s="139">
        <v>0</v>
      </c>
      <c r="AC82" s="139">
        <v>0</v>
      </c>
      <c r="AD82" s="139">
        <v>0</v>
      </c>
      <c r="AE82" s="139">
        <v>0</v>
      </c>
      <c r="AF82" s="139">
        <v>0</v>
      </c>
      <c r="AG82" s="140">
        <v>0</v>
      </c>
      <c r="AH82" s="139">
        <v>0</v>
      </c>
      <c r="AI82" s="139">
        <v>0</v>
      </c>
      <c r="AJ82" s="139">
        <v>0</v>
      </c>
      <c r="AK82" s="139">
        <v>0</v>
      </c>
      <c r="AL82" s="139">
        <v>0</v>
      </c>
      <c r="AM82" s="139">
        <v>0</v>
      </c>
      <c r="AN82" s="139">
        <v>0</v>
      </c>
      <c r="AO82" s="139">
        <v>0</v>
      </c>
      <c r="AP82" s="139">
        <v>0</v>
      </c>
      <c r="AQ82" s="139">
        <v>0</v>
      </c>
      <c r="AR82" s="139">
        <v>0</v>
      </c>
      <c r="AS82" s="140">
        <v>0</v>
      </c>
      <c r="AT82" s="140">
        <f t="shared" si="2"/>
        <v>3771477.9499999997</v>
      </c>
      <c r="AU82" s="139"/>
    </row>
    <row r="83" spans="1:47" s="141" customFormat="1" ht="12.75" hidden="1" outlineLevel="1">
      <c r="A83" s="139" t="s">
        <v>342</v>
      </c>
      <c r="B83" s="140"/>
      <c r="C83" s="140" t="s">
        <v>343</v>
      </c>
      <c r="D83" s="140" t="s">
        <v>344</v>
      </c>
      <c r="E83" s="140">
        <v>9386223.67</v>
      </c>
      <c r="F83" s="140">
        <v>2110.94</v>
      </c>
      <c r="G83" s="140"/>
      <c r="H83" s="139">
        <v>0</v>
      </c>
      <c r="I83" s="139">
        <v>0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39">
        <v>0</v>
      </c>
      <c r="W83" s="139">
        <v>0</v>
      </c>
      <c r="X83" s="139">
        <v>0</v>
      </c>
      <c r="Y83" s="139">
        <v>0</v>
      </c>
      <c r="Z83" s="139">
        <v>0</v>
      </c>
      <c r="AA83" s="139">
        <v>0</v>
      </c>
      <c r="AB83" s="139">
        <v>0</v>
      </c>
      <c r="AC83" s="139">
        <v>0</v>
      </c>
      <c r="AD83" s="139">
        <v>0</v>
      </c>
      <c r="AE83" s="139">
        <v>0</v>
      </c>
      <c r="AF83" s="139">
        <v>0</v>
      </c>
      <c r="AG83" s="140">
        <v>0</v>
      </c>
      <c r="AH83" s="139">
        <v>0</v>
      </c>
      <c r="AI83" s="139">
        <v>0</v>
      </c>
      <c r="AJ83" s="139">
        <v>0</v>
      </c>
      <c r="AK83" s="139">
        <v>0</v>
      </c>
      <c r="AL83" s="139">
        <v>0</v>
      </c>
      <c r="AM83" s="139">
        <v>0</v>
      </c>
      <c r="AN83" s="139">
        <v>0</v>
      </c>
      <c r="AO83" s="139">
        <v>0</v>
      </c>
      <c r="AP83" s="139">
        <v>0</v>
      </c>
      <c r="AQ83" s="139">
        <v>0</v>
      </c>
      <c r="AR83" s="139">
        <v>0</v>
      </c>
      <c r="AS83" s="140">
        <v>0</v>
      </c>
      <c r="AT83" s="140">
        <f t="shared" si="2"/>
        <v>9388334.61</v>
      </c>
      <c r="AU83" s="139"/>
    </row>
    <row r="84" spans="1:47" s="141" customFormat="1" ht="12.75" hidden="1" outlineLevel="1">
      <c r="A84" s="139" t="s">
        <v>345</v>
      </c>
      <c r="B84" s="140"/>
      <c r="C84" s="140" t="s">
        <v>346</v>
      </c>
      <c r="D84" s="140" t="s">
        <v>347</v>
      </c>
      <c r="E84" s="140">
        <v>1539600.03</v>
      </c>
      <c r="F84" s="140">
        <v>49860.66</v>
      </c>
      <c r="G84" s="140"/>
      <c r="H84" s="139">
        <v>0</v>
      </c>
      <c r="I84" s="139">
        <v>0</v>
      </c>
      <c r="J84" s="139">
        <v>0</v>
      </c>
      <c r="K84" s="139">
        <v>0</v>
      </c>
      <c r="L84" s="139">
        <v>0</v>
      </c>
      <c r="M84" s="139">
        <v>0</v>
      </c>
      <c r="N84" s="139">
        <v>0</v>
      </c>
      <c r="O84" s="139">
        <v>0</v>
      </c>
      <c r="P84" s="139">
        <v>0</v>
      </c>
      <c r="Q84" s="139">
        <v>0</v>
      </c>
      <c r="R84" s="139">
        <v>0</v>
      </c>
      <c r="S84" s="139">
        <v>0</v>
      </c>
      <c r="T84" s="139">
        <v>0</v>
      </c>
      <c r="U84" s="139">
        <v>0</v>
      </c>
      <c r="V84" s="139">
        <v>0</v>
      </c>
      <c r="W84" s="139">
        <v>0</v>
      </c>
      <c r="X84" s="139">
        <v>0</v>
      </c>
      <c r="Y84" s="139">
        <v>0</v>
      </c>
      <c r="Z84" s="139">
        <v>0</v>
      </c>
      <c r="AA84" s="139">
        <v>0</v>
      </c>
      <c r="AB84" s="139">
        <v>0</v>
      </c>
      <c r="AC84" s="139">
        <v>0</v>
      </c>
      <c r="AD84" s="139">
        <v>0</v>
      </c>
      <c r="AE84" s="139">
        <v>0</v>
      </c>
      <c r="AF84" s="139">
        <v>0</v>
      </c>
      <c r="AG84" s="140">
        <v>0</v>
      </c>
      <c r="AH84" s="139">
        <v>0</v>
      </c>
      <c r="AI84" s="139">
        <v>0</v>
      </c>
      <c r="AJ84" s="139">
        <v>0</v>
      </c>
      <c r="AK84" s="139">
        <v>0</v>
      </c>
      <c r="AL84" s="139">
        <v>0</v>
      </c>
      <c r="AM84" s="139">
        <v>0</v>
      </c>
      <c r="AN84" s="139">
        <v>0</v>
      </c>
      <c r="AO84" s="139">
        <v>0</v>
      </c>
      <c r="AP84" s="139">
        <v>0</v>
      </c>
      <c r="AQ84" s="139">
        <v>0</v>
      </c>
      <c r="AR84" s="139">
        <v>0</v>
      </c>
      <c r="AS84" s="140">
        <v>0</v>
      </c>
      <c r="AT84" s="140">
        <f t="shared" si="2"/>
        <v>1589460.69</v>
      </c>
      <c r="AU84" s="139"/>
    </row>
    <row r="85" spans="1:47" s="141" customFormat="1" ht="12.75" hidden="1" outlineLevel="1">
      <c r="A85" s="139" t="s">
        <v>348</v>
      </c>
      <c r="B85" s="140"/>
      <c r="C85" s="140" t="s">
        <v>349</v>
      </c>
      <c r="D85" s="140" t="s">
        <v>350</v>
      </c>
      <c r="E85" s="140">
        <v>14205450.34</v>
      </c>
      <c r="F85" s="140">
        <v>676.57</v>
      </c>
      <c r="G85" s="140"/>
      <c r="H85" s="139">
        <v>0</v>
      </c>
      <c r="I85" s="139">
        <v>0</v>
      </c>
      <c r="J85" s="139">
        <v>0</v>
      </c>
      <c r="K85" s="139"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39">
        <v>0</v>
      </c>
      <c r="W85" s="139">
        <v>0</v>
      </c>
      <c r="X85" s="139">
        <v>0</v>
      </c>
      <c r="Y85" s="139">
        <v>0</v>
      </c>
      <c r="Z85" s="139">
        <v>0</v>
      </c>
      <c r="AA85" s="139">
        <v>0</v>
      </c>
      <c r="AB85" s="139">
        <v>0</v>
      </c>
      <c r="AC85" s="139">
        <v>0</v>
      </c>
      <c r="AD85" s="139">
        <v>0</v>
      </c>
      <c r="AE85" s="139">
        <v>0</v>
      </c>
      <c r="AF85" s="139">
        <v>0</v>
      </c>
      <c r="AG85" s="140">
        <v>0</v>
      </c>
      <c r="AH85" s="139">
        <v>0</v>
      </c>
      <c r="AI85" s="139">
        <v>0</v>
      </c>
      <c r="AJ85" s="139">
        <v>0</v>
      </c>
      <c r="AK85" s="139">
        <v>0</v>
      </c>
      <c r="AL85" s="139">
        <v>0</v>
      </c>
      <c r="AM85" s="139">
        <v>0</v>
      </c>
      <c r="AN85" s="139">
        <v>0</v>
      </c>
      <c r="AO85" s="139">
        <v>0</v>
      </c>
      <c r="AP85" s="139">
        <v>0</v>
      </c>
      <c r="AQ85" s="139">
        <v>0</v>
      </c>
      <c r="AR85" s="139">
        <v>0</v>
      </c>
      <c r="AS85" s="140">
        <v>0</v>
      </c>
      <c r="AT85" s="140">
        <f t="shared" si="2"/>
        <v>14206126.91</v>
      </c>
      <c r="AU85" s="139"/>
    </row>
    <row r="86" spans="1:47" s="141" customFormat="1" ht="12.75" hidden="1" outlineLevel="1">
      <c r="A86" s="139" t="s">
        <v>351</v>
      </c>
      <c r="B86" s="140"/>
      <c r="C86" s="140" t="s">
        <v>352</v>
      </c>
      <c r="D86" s="140" t="s">
        <v>353</v>
      </c>
      <c r="E86" s="140">
        <v>296333.22</v>
      </c>
      <c r="F86" s="140">
        <v>0</v>
      </c>
      <c r="G86" s="140"/>
      <c r="H86" s="139">
        <v>0</v>
      </c>
      <c r="I86" s="139">
        <v>0</v>
      </c>
      <c r="J86" s="139">
        <v>0</v>
      </c>
      <c r="K86" s="139">
        <v>0</v>
      </c>
      <c r="L86" s="139">
        <v>0</v>
      </c>
      <c r="M86" s="139">
        <v>0</v>
      </c>
      <c r="N86" s="139">
        <v>0</v>
      </c>
      <c r="O86" s="139">
        <v>0</v>
      </c>
      <c r="P86" s="139">
        <v>0</v>
      </c>
      <c r="Q86" s="139">
        <v>0</v>
      </c>
      <c r="R86" s="139">
        <v>0</v>
      </c>
      <c r="S86" s="139">
        <v>0</v>
      </c>
      <c r="T86" s="139">
        <v>0</v>
      </c>
      <c r="U86" s="139">
        <v>0</v>
      </c>
      <c r="V86" s="139">
        <v>0</v>
      </c>
      <c r="W86" s="139">
        <v>0</v>
      </c>
      <c r="X86" s="139">
        <v>0</v>
      </c>
      <c r="Y86" s="139">
        <v>0</v>
      </c>
      <c r="Z86" s="139">
        <v>0</v>
      </c>
      <c r="AA86" s="139">
        <v>0</v>
      </c>
      <c r="AB86" s="139">
        <v>0</v>
      </c>
      <c r="AC86" s="139">
        <v>0</v>
      </c>
      <c r="AD86" s="139">
        <v>0</v>
      </c>
      <c r="AE86" s="139">
        <v>0</v>
      </c>
      <c r="AF86" s="139">
        <v>0</v>
      </c>
      <c r="AG86" s="140">
        <v>0</v>
      </c>
      <c r="AH86" s="139">
        <v>0</v>
      </c>
      <c r="AI86" s="139">
        <v>0</v>
      </c>
      <c r="AJ86" s="139">
        <v>0</v>
      </c>
      <c r="AK86" s="139">
        <v>0</v>
      </c>
      <c r="AL86" s="139">
        <v>0</v>
      </c>
      <c r="AM86" s="139">
        <v>0</v>
      </c>
      <c r="AN86" s="139">
        <v>0</v>
      </c>
      <c r="AO86" s="139">
        <v>0</v>
      </c>
      <c r="AP86" s="139">
        <v>0</v>
      </c>
      <c r="AQ86" s="139">
        <v>0</v>
      </c>
      <c r="AR86" s="139">
        <v>0</v>
      </c>
      <c r="AS86" s="140">
        <v>0</v>
      </c>
      <c r="AT86" s="140">
        <f t="shared" si="2"/>
        <v>296333.22</v>
      </c>
      <c r="AU86" s="139"/>
    </row>
    <row r="87" spans="1:47" s="141" customFormat="1" ht="12.75" hidden="1" outlineLevel="1">
      <c r="A87" s="139" t="s">
        <v>1459</v>
      </c>
      <c r="B87" s="140"/>
      <c r="C87" s="140" t="s">
        <v>1460</v>
      </c>
      <c r="D87" s="140" t="s">
        <v>1461</v>
      </c>
      <c r="E87" s="140">
        <v>-35090000</v>
      </c>
      <c r="F87" s="140">
        <v>0</v>
      </c>
      <c r="G87" s="140"/>
      <c r="H87" s="139">
        <v>0</v>
      </c>
      <c r="I87" s="139">
        <v>0</v>
      </c>
      <c r="J87" s="139">
        <v>0</v>
      </c>
      <c r="K87" s="139"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R87" s="139">
        <v>0</v>
      </c>
      <c r="S87" s="139">
        <v>0</v>
      </c>
      <c r="T87" s="139">
        <v>0</v>
      </c>
      <c r="U87" s="139">
        <v>0</v>
      </c>
      <c r="V87" s="139">
        <v>0</v>
      </c>
      <c r="W87" s="139">
        <v>0</v>
      </c>
      <c r="X87" s="139">
        <v>0</v>
      </c>
      <c r="Y87" s="139">
        <v>0</v>
      </c>
      <c r="Z87" s="139">
        <v>0</v>
      </c>
      <c r="AA87" s="139">
        <v>0</v>
      </c>
      <c r="AB87" s="139">
        <v>0</v>
      </c>
      <c r="AC87" s="139">
        <v>0</v>
      </c>
      <c r="AD87" s="139">
        <v>0</v>
      </c>
      <c r="AE87" s="139">
        <v>0</v>
      </c>
      <c r="AF87" s="139">
        <v>0</v>
      </c>
      <c r="AG87" s="140">
        <v>0</v>
      </c>
      <c r="AH87" s="139">
        <v>0</v>
      </c>
      <c r="AI87" s="139">
        <v>0</v>
      </c>
      <c r="AJ87" s="139">
        <v>0</v>
      </c>
      <c r="AK87" s="139">
        <v>0</v>
      </c>
      <c r="AL87" s="139">
        <v>0</v>
      </c>
      <c r="AM87" s="139">
        <v>0</v>
      </c>
      <c r="AN87" s="139">
        <v>0</v>
      </c>
      <c r="AO87" s="139">
        <v>0</v>
      </c>
      <c r="AP87" s="139">
        <v>0</v>
      </c>
      <c r="AQ87" s="139">
        <v>0</v>
      </c>
      <c r="AR87" s="139">
        <v>0</v>
      </c>
      <c r="AS87" s="140">
        <v>0</v>
      </c>
      <c r="AT87" s="140">
        <f t="shared" si="2"/>
        <v>-35090000</v>
      </c>
      <c r="AU87" s="139"/>
    </row>
    <row r="88" spans="1:72" s="166" customFormat="1" ht="12.75" customHeight="1" collapsed="1">
      <c r="A88" s="120" t="s">
        <v>354</v>
      </c>
      <c r="B88" s="120"/>
      <c r="C88" s="119" t="s">
        <v>355</v>
      </c>
      <c r="D88" s="121"/>
      <c r="E88" s="123">
        <v>75330251.76000002</v>
      </c>
      <c r="F88" s="123">
        <v>480117.56</v>
      </c>
      <c r="G88" s="123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730.66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3">
        <v>730.66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0">
        <v>0</v>
      </c>
      <c r="AS88" s="123">
        <v>0</v>
      </c>
      <c r="AT88" s="123">
        <f t="shared" si="2"/>
        <v>75811099.98000002</v>
      </c>
      <c r="AU88" s="119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</row>
    <row r="89" spans="1:72" s="171" customFormat="1" ht="12.75" customHeight="1">
      <c r="A89" s="169" t="s">
        <v>1869</v>
      </c>
      <c r="B89" s="125"/>
      <c r="C89" s="126" t="s">
        <v>356</v>
      </c>
      <c r="D89" s="127"/>
      <c r="E89" s="128">
        <f aca="true" t="shared" si="3" ref="E89:AT89">E74-E88</f>
        <v>391471866.38</v>
      </c>
      <c r="F89" s="128">
        <f t="shared" si="3"/>
        <v>33763831.739999995</v>
      </c>
      <c r="G89" s="128">
        <f t="shared" si="3"/>
        <v>0</v>
      </c>
      <c r="H89" s="169">
        <f t="shared" si="3"/>
        <v>0</v>
      </c>
      <c r="I89" s="169">
        <f t="shared" si="3"/>
        <v>0</v>
      </c>
      <c r="J89" s="169">
        <f t="shared" si="3"/>
        <v>0</v>
      </c>
      <c r="K89" s="169">
        <f t="shared" si="3"/>
        <v>0</v>
      </c>
      <c r="L89" s="169">
        <f t="shared" si="3"/>
        <v>0</v>
      </c>
      <c r="M89" s="169">
        <f t="shared" si="3"/>
        <v>-730.66</v>
      </c>
      <c r="N89" s="169">
        <f t="shared" si="3"/>
        <v>0</v>
      </c>
      <c r="O89" s="169">
        <f t="shared" si="3"/>
        <v>0</v>
      </c>
      <c r="P89" s="169">
        <f t="shared" si="3"/>
        <v>0</v>
      </c>
      <c r="Q89" s="169">
        <f t="shared" si="3"/>
        <v>0</v>
      </c>
      <c r="R89" s="169">
        <f t="shared" si="3"/>
        <v>0</v>
      </c>
      <c r="S89" s="169">
        <f t="shared" si="3"/>
        <v>0</v>
      </c>
      <c r="T89" s="169">
        <f t="shared" si="3"/>
        <v>0</v>
      </c>
      <c r="U89" s="169">
        <f t="shared" si="3"/>
        <v>0</v>
      </c>
      <c r="V89" s="169">
        <f t="shared" si="3"/>
        <v>0</v>
      </c>
      <c r="W89" s="169">
        <f t="shared" si="3"/>
        <v>0</v>
      </c>
      <c r="X89" s="169">
        <f t="shared" si="3"/>
        <v>0</v>
      </c>
      <c r="Y89" s="169">
        <f t="shared" si="3"/>
        <v>0</v>
      </c>
      <c r="Z89" s="169">
        <f t="shared" si="3"/>
        <v>0</v>
      </c>
      <c r="AA89" s="169">
        <f t="shared" si="3"/>
        <v>0</v>
      </c>
      <c r="AB89" s="169">
        <f t="shared" si="3"/>
        <v>0</v>
      </c>
      <c r="AC89" s="169">
        <f t="shared" si="3"/>
        <v>0</v>
      </c>
      <c r="AD89" s="169">
        <f t="shared" si="3"/>
        <v>0</v>
      </c>
      <c r="AE89" s="169">
        <f t="shared" si="3"/>
        <v>111684.9</v>
      </c>
      <c r="AF89" s="169">
        <f t="shared" si="3"/>
        <v>0</v>
      </c>
      <c r="AG89" s="128">
        <f t="shared" si="3"/>
        <v>110954.23999999999</v>
      </c>
      <c r="AH89" s="169">
        <f t="shared" si="3"/>
        <v>0</v>
      </c>
      <c r="AI89" s="169">
        <f t="shared" si="3"/>
        <v>0</v>
      </c>
      <c r="AJ89" s="169">
        <f t="shared" si="3"/>
        <v>0</v>
      </c>
      <c r="AK89" s="169">
        <f t="shared" si="3"/>
        <v>0</v>
      </c>
      <c r="AL89" s="169">
        <f t="shared" si="3"/>
        <v>0</v>
      </c>
      <c r="AM89" s="169">
        <f t="shared" si="3"/>
        <v>0</v>
      </c>
      <c r="AN89" s="169">
        <f t="shared" si="3"/>
        <v>0</v>
      </c>
      <c r="AO89" s="169">
        <f t="shared" si="3"/>
        <v>0</v>
      </c>
      <c r="AP89" s="169">
        <f t="shared" si="3"/>
        <v>0</v>
      </c>
      <c r="AQ89" s="169">
        <f t="shared" si="3"/>
        <v>0</v>
      </c>
      <c r="AR89" s="169">
        <f t="shared" si="3"/>
        <v>0</v>
      </c>
      <c r="AS89" s="128">
        <f t="shared" si="3"/>
        <v>0</v>
      </c>
      <c r="AT89" s="128">
        <f t="shared" si="3"/>
        <v>425346652.36</v>
      </c>
      <c r="AU89" s="135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</row>
    <row r="90" spans="1:72" s="166" customFormat="1" ht="12.75" customHeight="1">
      <c r="A90" s="120"/>
      <c r="B90" s="120"/>
      <c r="C90" s="119"/>
      <c r="D90" s="121"/>
      <c r="E90" s="123"/>
      <c r="F90" s="123"/>
      <c r="G90" s="123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3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3"/>
      <c r="AT90" s="123"/>
      <c r="AU90" s="119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</row>
    <row r="91" spans="1:72" s="166" customFormat="1" ht="12.75" customHeight="1">
      <c r="A91" s="120" t="s">
        <v>1462</v>
      </c>
      <c r="B91" s="120"/>
      <c r="C91" s="119" t="s">
        <v>358</v>
      </c>
      <c r="D91" s="121"/>
      <c r="E91" s="123">
        <v>0</v>
      </c>
      <c r="F91" s="123">
        <v>0</v>
      </c>
      <c r="G91" s="123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3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0">
        <v>0</v>
      </c>
      <c r="AS91" s="123">
        <v>0</v>
      </c>
      <c r="AT91" s="123">
        <f aca="true" t="shared" si="4" ref="AT91:AT132">E91+F91+G91+AG91+AS91</f>
        <v>0</v>
      </c>
      <c r="AU91" s="119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</row>
    <row r="92" spans="1:47" s="141" customFormat="1" ht="12.75" hidden="1" outlineLevel="1">
      <c r="A92" s="139" t="s">
        <v>1463</v>
      </c>
      <c r="B92" s="140"/>
      <c r="C92" s="140" t="s">
        <v>1464</v>
      </c>
      <c r="D92" s="140" t="s">
        <v>1465</v>
      </c>
      <c r="E92" s="140">
        <v>119</v>
      </c>
      <c r="F92" s="140">
        <v>0</v>
      </c>
      <c r="G92" s="140"/>
      <c r="H92" s="139">
        <v>0</v>
      </c>
      <c r="I92" s="139">
        <v>0</v>
      </c>
      <c r="J92" s="139">
        <v>0</v>
      </c>
      <c r="K92" s="139">
        <v>0</v>
      </c>
      <c r="L92" s="139">
        <v>0</v>
      </c>
      <c r="M92" s="139">
        <v>0</v>
      </c>
      <c r="N92" s="139">
        <v>0</v>
      </c>
      <c r="O92" s="139">
        <v>0</v>
      </c>
      <c r="P92" s="139">
        <v>0</v>
      </c>
      <c r="Q92" s="139">
        <v>0</v>
      </c>
      <c r="R92" s="139">
        <v>0</v>
      </c>
      <c r="S92" s="139">
        <v>0</v>
      </c>
      <c r="T92" s="139">
        <v>0</v>
      </c>
      <c r="U92" s="139">
        <v>0</v>
      </c>
      <c r="V92" s="139">
        <v>0</v>
      </c>
      <c r="W92" s="139">
        <v>0</v>
      </c>
      <c r="X92" s="139">
        <v>0</v>
      </c>
      <c r="Y92" s="139">
        <v>0</v>
      </c>
      <c r="Z92" s="139">
        <v>0</v>
      </c>
      <c r="AA92" s="139">
        <v>0</v>
      </c>
      <c r="AB92" s="139">
        <v>0</v>
      </c>
      <c r="AC92" s="139">
        <v>0</v>
      </c>
      <c r="AD92" s="139">
        <v>0</v>
      </c>
      <c r="AE92" s="139">
        <v>0</v>
      </c>
      <c r="AF92" s="139">
        <v>0</v>
      </c>
      <c r="AG92" s="140">
        <v>0</v>
      </c>
      <c r="AH92" s="139">
        <v>0</v>
      </c>
      <c r="AI92" s="139">
        <v>0</v>
      </c>
      <c r="AJ92" s="139">
        <v>0</v>
      </c>
      <c r="AK92" s="139">
        <v>0</v>
      </c>
      <c r="AL92" s="139">
        <v>0</v>
      </c>
      <c r="AM92" s="139">
        <v>0</v>
      </c>
      <c r="AN92" s="139">
        <v>0</v>
      </c>
      <c r="AO92" s="139">
        <v>0</v>
      </c>
      <c r="AP92" s="139">
        <v>0</v>
      </c>
      <c r="AQ92" s="139">
        <v>0</v>
      </c>
      <c r="AR92" s="139">
        <v>0</v>
      </c>
      <c r="AS92" s="140">
        <v>0</v>
      </c>
      <c r="AT92" s="140">
        <f t="shared" si="4"/>
        <v>119</v>
      </c>
      <c r="AU92" s="139"/>
    </row>
    <row r="93" spans="1:72" s="166" customFormat="1" ht="12.75" customHeight="1" collapsed="1">
      <c r="A93" s="120" t="s">
        <v>1466</v>
      </c>
      <c r="B93" s="120"/>
      <c r="C93" s="119" t="s">
        <v>360</v>
      </c>
      <c r="D93" s="121"/>
      <c r="E93" s="123">
        <v>119</v>
      </c>
      <c r="F93" s="123">
        <v>0</v>
      </c>
      <c r="G93" s="123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3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0">
        <v>0</v>
      </c>
      <c r="AS93" s="123">
        <v>0</v>
      </c>
      <c r="AT93" s="123">
        <f t="shared" si="4"/>
        <v>119</v>
      </c>
      <c r="AU93" s="119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</row>
    <row r="94" spans="1:47" s="141" customFormat="1" ht="12.75" hidden="1" outlineLevel="1">
      <c r="A94" s="139" t="s">
        <v>1467</v>
      </c>
      <c r="B94" s="140"/>
      <c r="C94" s="140" t="s">
        <v>1468</v>
      </c>
      <c r="D94" s="140" t="s">
        <v>1469</v>
      </c>
      <c r="E94" s="140">
        <v>400</v>
      </c>
      <c r="F94" s="140">
        <v>0</v>
      </c>
      <c r="G94" s="140"/>
      <c r="H94" s="139">
        <v>0</v>
      </c>
      <c r="I94" s="139">
        <v>0</v>
      </c>
      <c r="J94" s="139">
        <v>0</v>
      </c>
      <c r="K94" s="139">
        <v>0</v>
      </c>
      <c r="L94" s="139">
        <v>0</v>
      </c>
      <c r="M94" s="139">
        <v>0</v>
      </c>
      <c r="N94" s="139">
        <v>0</v>
      </c>
      <c r="O94" s="139">
        <v>0</v>
      </c>
      <c r="P94" s="139">
        <v>0</v>
      </c>
      <c r="Q94" s="139">
        <v>0</v>
      </c>
      <c r="R94" s="139">
        <v>0</v>
      </c>
      <c r="S94" s="139">
        <v>0</v>
      </c>
      <c r="T94" s="139">
        <v>0</v>
      </c>
      <c r="U94" s="139">
        <v>0</v>
      </c>
      <c r="V94" s="139">
        <v>0</v>
      </c>
      <c r="W94" s="139">
        <v>0</v>
      </c>
      <c r="X94" s="139">
        <v>0</v>
      </c>
      <c r="Y94" s="139">
        <v>0</v>
      </c>
      <c r="Z94" s="139">
        <v>0</v>
      </c>
      <c r="AA94" s="139">
        <v>0</v>
      </c>
      <c r="AB94" s="139">
        <v>0</v>
      </c>
      <c r="AC94" s="139">
        <v>0</v>
      </c>
      <c r="AD94" s="139">
        <v>0</v>
      </c>
      <c r="AE94" s="139">
        <v>0</v>
      </c>
      <c r="AF94" s="139">
        <v>0</v>
      </c>
      <c r="AG94" s="140">
        <v>0</v>
      </c>
      <c r="AH94" s="139">
        <v>0</v>
      </c>
      <c r="AI94" s="139">
        <v>0</v>
      </c>
      <c r="AJ94" s="139">
        <v>0</v>
      </c>
      <c r="AK94" s="139">
        <v>0</v>
      </c>
      <c r="AL94" s="139">
        <v>0</v>
      </c>
      <c r="AM94" s="139">
        <v>0</v>
      </c>
      <c r="AN94" s="139">
        <v>0</v>
      </c>
      <c r="AO94" s="139">
        <v>0</v>
      </c>
      <c r="AP94" s="139">
        <v>0</v>
      </c>
      <c r="AQ94" s="139">
        <v>0</v>
      </c>
      <c r="AR94" s="139">
        <v>0</v>
      </c>
      <c r="AS94" s="140">
        <v>0</v>
      </c>
      <c r="AT94" s="140">
        <f t="shared" si="4"/>
        <v>400</v>
      </c>
      <c r="AU94" s="139"/>
    </row>
    <row r="95" spans="1:47" s="141" customFormat="1" ht="12.75" hidden="1" outlineLevel="1">
      <c r="A95" s="139" t="s">
        <v>1470</v>
      </c>
      <c r="B95" s="140"/>
      <c r="C95" s="140" t="s">
        <v>1471</v>
      </c>
      <c r="D95" s="140" t="s">
        <v>1472</v>
      </c>
      <c r="E95" s="140">
        <v>11250</v>
      </c>
      <c r="F95" s="140">
        <v>0</v>
      </c>
      <c r="G95" s="140"/>
      <c r="H95" s="139">
        <v>0</v>
      </c>
      <c r="I95" s="139">
        <v>0</v>
      </c>
      <c r="J95" s="139">
        <v>0</v>
      </c>
      <c r="K95" s="139"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R95" s="139">
        <v>0</v>
      </c>
      <c r="S95" s="139">
        <v>0</v>
      </c>
      <c r="T95" s="139">
        <v>0</v>
      </c>
      <c r="U95" s="139">
        <v>0</v>
      </c>
      <c r="V95" s="139">
        <v>0</v>
      </c>
      <c r="W95" s="139">
        <v>0</v>
      </c>
      <c r="X95" s="139">
        <v>0</v>
      </c>
      <c r="Y95" s="139">
        <v>0</v>
      </c>
      <c r="Z95" s="139">
        <v>0</v>
      </c>
      <c r="AA95" s="139">
        <v>0</v>
      </c>
      <c r="AB95" s="139">
        <v>0</v>
      </c>
      <c r="AC95" s="139">
        <v>0</v>
      </c>
      <c r="AD95" s="139">
        <v>0</v>
      </c>
      <c r="AE95" s="139">
        <v>0</v>
      </c>
      <c r="AF95" s="139">
        <v>0</v>
      </c>
      <c r="AG95" s="140">
        <v>0</v>
      </c>
      <c r="AH95" s="139">
        <v>0</v>
      </c>
      <c r="AI95" s="139">
        <v>0</v>
      </c>
      <c r="AJ95" s="139">
        <v>0</v>
      </c>
      <c r="AK95" s="139">
        <v>0</v>
      </c>
      <c r="AL95" s="139">
        <v>0</v>
      </c>
      <c r="AM95" s="139">
        <v>0</v>
      </c>
      <c r="AN95" s="139">
        <v>0</v>
      </c>
      <c r="AO95" s="139">
        <v>0</v>
      </c>
      <c r="AP95" s="139">
        <v>0</v>
      </c>
      <c r="AQ95" s="139">
        <v>0</v>
      </c>
      <c r="AR95" s="139">
        <v>0</v>
      </c>
      <c r="AS95" s="140">
        <v>0</v>
      </c>
      <c r="AT95" s="140">
        <f t="shared" si="4"/>
        <v>11250</v>
      </c>
      <c r="AU95" s="139"/>
    </row>
    <row r="96" spans="1:72" s="166" customFormat="1" ht="12.75" customHeight="1" collapsed="1">
      <c r="A96" s="120" t="s">
        <v>1473</v>
      </c>
      <c r="B96" s="120"/>
      <c r="C96" s="119" t="s">
        <v>362</v>
      </c>
      <c r="D96" s="121"/>
      <c r="E96" s="123">
        <v>11650</v>
      </c>
      <c r="F96" s="123">
        <v>0</v>
      </c>
      <c r="G96" s="123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3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0">
        <v>0</v>
      </c>
      <c r="AS96" s="123">
        <v>0</v>
      </c>
      <c r="AT96" s="123">
        <f t="shared" si="4"/>
        <v>11650</v>
      </c>
      <c r="AU96" s="119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</row>
    <row r="97" spans="1:47" s="141" customFormat="1" ht="12.75" hidden="1" outlineLevel="1">
      <c r="A97" s="139" t="s">
        <v>1474</v>
      </c>
      <c r="B97" s="140"/>
      <c r="C97" s="140" t="s">
        <v>1475</v>
      </c>
      <c r="D97" s="140" t="s">
        <v>1476</v>
      </c>
      <c r="E97" s="140">
        <v>4118</v>
      </c>
      <c r="F97" s="140">
        <v>0</v>
      </c>
      <c r="G97" s="140"/>
      <c r="H97" s="139">
        <v>0</v>
      </c>
      <c r="I97" s="139">
        <v>0</v>
      </c>
      <c r="J97" s="139">
        <v>0</v>
      </c>
      <c r="K97" s="139"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R97" s="139">
        <v>0</v>
      </c>
      <c r="S97" s="139">
        <v>0</v>
      </c>
      <c r="T97" s="139">
        <v>0</v>
      </c>
      <c r="U97" s="139">
        <v>0</v>
      </c>
      <c r="V97" s="139">
        <v>0</v>
      </c>
      <c r="W97" s="139">
        <v>0</v>
      </c>
      <c r="X97" s="139">
        <v>0</v>
      </c>
      <c r="Y97" s="139">
        <v>0</v>
      </c>
      <c r="Z97" s="139">
        <v>0</v>
      </c>
      <c r="AA97" s="139">
        <v>0</v>
      </c>
      <c r="AB97" s="139">
        <v>0</v>
      </c>
      <c r="AC97" s="139">
        <v>0</v>
      </c>
      <c r="AD97" s="139">
        <v>0</v>
      </c>
      <c r="AE97" s="139">
        <v>0</v>
      </c>
      <c r="AF97" s="139">
        <v>0</v>
      </c>
      <c r="AG97" s="140">
        <v>0</v>
      </c>
      <c r="AH97" s="139">
        <v>0</v>
      </c>
      <c r="AI97" s="139">
        <v>0</v>
      </c>
      <c r="AJ97" s="139">
        <v>0</v>
      </c>
      <c r="AK97" s="139">
        <v>0</v>
      </c>
      <c r="AL97" s="139">
        <v>0</v>
      </c>
      <c r="AM97" s="139">
        <v>0</v>
      </c>
      <c r="AN97" s="139">
        <v>0</v>
      </c>
      <c r="AO97" s="139">
        <v>0</v>
      </c>
      <c r="AP97" s="139">
        <v>0</v>
      </c>
      <c r="AQ97" s="139">
        <v>0</v>
      </c>
      <c r="AR97" s="139">
        <v>0</v>
      </c>
      <c r="AS97" s="140">
        <v>0</v>
      </c>
      <c r="AT97" s="140">
        <f t="shared" si="4"/>
        <v>4118</v>
      </c>
      <c r="AU97" s="139"/>
    </row>
    <row r="98" spans="1:47" s="141" customFormat="1" ht="12.75" hidden="1" outlineLevel="1">
      <c r="A98" s="139" t="s">
        <v>363</v>
      </c>
      <c r="B98" s="140"/>
      <c r="C98" s="140" t="s">
        <v>364</v>
      </c>
      <c r="D98" s="140" t="s">
        <v>365</v>
      </c>
      <c r="E98" s="140">
        <v>365512.06</v>
      </c>
      <c r="F98" s="140">
        <v>9463.63</v>
      </c>
      <c r="G98" s="140"/>
      <c r="H98" s="139">
        <v>0</v>
      </c>
      <c r="I98" s="139">
        <v>0</v>
      </c>
      <c r="J98" s="139">
        <v>0</v>
      </c>
      <c r="K98" s="139">
        <v>0</v>
      </c>
      <c r="L98" s="139">
        <v>0</v>
      </c>
      <c r="M98" s="139">
        <v>0</v>
      </c>
      <c r="N98" s="139">
        <v>0</v>
      </c>
      <c r="O98" s="139">
        <v>0</v>
      </c>
      <c r="P98" s="139">
        <v>0</v>
      </c>
      <c r="Q98" s="139">
        <v>0</v>
      </c>
      <c r="R98" s="139">
        <v>0</v>
      </c>
      <c r="S98" s="139">
        <v>0</v>
      </c>
      <c r="T98" s="139">
        <v>0</v>
      </c>
      <c r="U98" s="139">
        <v>0</v>
      </c>
      <c r="V98" s="139">
        <v>0</v>
      </c>
      <c r="W98" s="139">
        <v>0</v>
      </c>
      <c r="X98" s="139">
        <v>0</v>
      </c>
      <c r="Y98" s="139">
        <v>27352.37</v>
      </c>
      <c r="Z98" s="139">
        <v>0</v>
      </c>
      <c r="AA98" s="139">
        <v>0</v>
      </c>
      <c r="AB98" s="139">
        <v>0</v>
      </c>
      <c r="AC98" s="139">
        <v>0</v>
      </c>
      <c r="AD98" s="139">
        <v>0</v>
      </c>
      <c r="AE98" s="139">
        <v>1825.77</v>
      </c>
      <c r="AF98" s="139">
        <v>0</v>
      </c>
      <c r="AG98" s="140">
        <v>29178.14</v>
      </c>
      <c r="AH98" s="139">
        <v>0</v>
      </c>
      <c r="AI98" s="139">
        <v>0</v>
      </c>
      <c r="AJ98" s="139">
        <v>0</v>
      </c>
      <c r="AK98" s="139">
        <v>0</v>
      </c>
      <c r="AL98" s="139">
        <v>0</v>
      </c>
      <c r="AM98" s="139">
        <v>0</v>
      </c>
      <c r="AN98" s="139">
        <v>0</v>
      </c>
      <c r="AO98" s="139">
        <v>0</v>
      </c>
      <c r="AP98" s="139">
        <v>0</v>
      </c>
      <c r="AQ98" s="139">
        <v>0</v>
      </c>
      <c r="AR98" s="139">
        <v>0</v>
      </c>
      <c r="AS98" s="140">
        <v>0</v>
      </c>
      <c r="AT98" s="140">
        <f t="shared" si="4"/>
        <v>404153.83</v>
      </c>
      <c r="AU98" s="139"/>
    </row>
    <row r="99" spans="1:47" s="141" customFormat="1" ht="12.75" hidden="1" outlineLevel="1">
      <c r="A99" s="139" t="s">
        <v>1477</v>
      </c>
      <c r="B99" s="140"/>
      <c r="C99" s="140" t="s">
        <v>1478</v>
      </c>
      <c r="D99" s="140" t="s">
        <v>1479</v>
      </c>
      <c r="E99" s="140">
        <v>9518.77</v>
      </c>
      <c r="F99" s="140">
        <v>0</v>
      </c>
      <c r="G99" s="140"/>
      <c r="H99" s="139">
        <v>0</v>
      </c>
      <c r="I99" s="139">
        <v>0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R99" s="139">
        <v>0</v>
      </c>
      <c r="S99" s="139">
        <v>0</v>
      </c>
      <c r="T99" s="139">
        <v>0</v>
      </c>
      <c r="U99" s="139">
        <v>0</v>
      </c>
      <c r="V99" s="139">
        <v>0</v>
      </c>
      <c r="W99" s="139">
        <v>0</v>
      </c>
      <c r="X99" s="139">
        <v>0</v>
      </c>
      <c r="Y99" s="139">
        <v>0</v>
      </c>
      <c r="Z99" s="139">
        <v>0</v>
      </c>
      <c r="AA99" s="139">
        <v>0</v>
      </c>
      <c r="AB99" s="139">
        <v>0</v>
      </c>
      <c r="AC99" s="139">
        <v>0</v>
      </c>
      <c r="AD99" s="139">
        <v>0</v>
      </c>
      <c r="AE99" s="139">
        <v>0</v>
      </c>
      <c r="AF99" s="139">
        <v>0</v>
      </c>
      <c r="AG99" s="140">
        <v>0</v>
      </c>
      <c r="AH99" s="139">
        <v>0</v>
      </c>
      <c r="AI99" s="139">
        <v>0</v>
      </c>
      <c r="AJ99" s="139">
        <v>0</v>
      </c>
      <c r="AK99" s="139">
        <v>0</v>
      </c>
      <c r="AL99" s="139">
        <v>0</v>
      </c>
      <c r="AM99" s="139">
        <v>0</v>
      </c>
      <c r="AN99" s="139">
        <v>0</v>
      </c>
      <c r="AO99" s="139">
        <v>0</v>
      </c>
      <c r="AP99" s="139">
        <v>0</v>
      </c>
      <c r="AQ99" s="139">
        <v>0</v>
      </c>
      <c r="AR99" s="139">
        <v>0</v>
      </c>
      <c r="AS99" s="140">
        <v>0</v>
      </c>
      <c r="AT99" s="140">
        <f t="shared" si="4"/>
        <v>9518.77</v>
      </c>
      <c r="AU99" s="139"/>
    </row>
    <row r="100" spans="1:47" s="141" customFormat="1" ht="12.75" hidden="1" outlineLevel="1">
      <c r="A100" s="139" t="s">
        <v>1480</v>
      </c>
      <c r="B100" s="140"/>
      <c r="C100" s="140" t="s">
        <v>1481</v>
      </c>
      <c r="D100" s="140" t="s">
        <v>1482</v>
      </c>
      <c r="E100" s="140">
        <v>14489.06</v>
      </c>
      <c r="F100" s="140">
        <v>0</v>
      </c>
      <c r="G100" s="140"/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39">
        <v>0</v>
      </c>
      <c r="R100" s="139">
        <v>0</v>
      </c>
      <c r="S100" s="139">
        <v>0</v>
      </c>
      <c r="T100" s="139">
        <v>0</v>
      </c>
      <c r="U100" s="139">
        <v>0</v>
      </c>
      <c r="V100" s="139">
        <v>0</v>
      </c>
      <c r="W100" s="139">
        <v>0</v>
      </c>
      <c r="X100" s="139">
        <v>0</v>
      </c>
      <c r="Y100" s="139">
        <v>0</v>
      </c>
      <c r="Z100" s="139">
        <v>0</v>
      </c>
      <c r="AA100" s="139">
        <v>0</v>
      </c>
      <c r="AB100" s="139">
        <v>0</v>
      </c>
      <c r="AC100" s="139">
        <v>0</v>
      </c>
      <c r="AD100" s="139">
        <v>0</v>
      </c>
      <c r="AE100" s="139">
        <v>0</v>
      </c>
      <c r="AF100" s="139">
        <v>0</v>
      </c>
      <c r="AG100" s="140">
        <v>0</v>
      </c>
      <c r="AH100" s="139">
        <v>0</v>
      </c>
      <c r="AI100" s="139">
        <v>0</v>
      </c>
      <c r="AJ100" s="139">
        <v>0</v>
      </c>
      <c r="AK100" s="139">
        <v>0</v>
      </c>
      <c r="AL100" s="139">
        <v>0</v>
      </c>
      <c r="AM100" s="139">
        <v>0</v>
      </c>
      <c r="AN100" s="139">
        <v>0</v>
      </c>
      <c r="AO100" s="139">
        <v>0</v>
      </c>
      <c r="AP100" s="139">
        <v>0</v>
      </c>
      <c r="AQ100" s="139">
        <v>0</v>
      </c>
      <c r="AR100" s="139">
        <v>0</v>
      </c>
      <c r="AS100" s="140">
        <v>0</v>
      </c>
      <c r="AT100" s="140">
        <f t="shared" si="4"/>
        <v>14489.06</v>
      </c>
      <c r="AU100" s="139"/>
    </row>
    <row r="101" spans="1:47" s="141" customFormat="1" ht="12.75" hidden="1" outlineLevel="1">
      <c r="A101" s="139" t="s">
        <v>366</v>
      </c>
      <c r="B101" s="140"/>
      <c r="C101" s="140" t="s">
        <v>367</v>
      </c>
      <c r="D101" s="140" t="s">
        <v>368</v>
      </c>
      <c r="E101" s="140">
        <v>549875.41</v>
      </c>
      <c r="F101" s="140">
        <v>2409.31</v>
      </c>
      <c r="G101" s="140"/>
      <c r="H101" s="139">
        <v>0</v>
      </c>
      <c r="I101" s="139">
        <v>0</v>
      </c>
      <c r="J101" s="139">
        <v>0</v>
      </c>
      <c r="K101" s="139">
        <v>0</v>
      </c>
      <c r="L101" s="139">
        <v>0</v>
      </c>
      <c r="M101" s="139">
        <v>0</v>
      </c>
      <c r="N101" s="139">
        <v>0</v>
      </c>
      <c r="O101" s="139">
        <v>0</v>
      </c>
      <c r="P101" s="139">
        <v>0</v>
      </c>
      <c r="Q101" s="139">
        <v>0</v>
      </c>
      <c r="R101" s="139">
        <v>0</v>
      </c>
      <c r="S101" s="139">
        <v>0</v>
      </c>
      <c r="T101" s="139">
        <v>0</v>
      </c>
      <c r="U101" s="139">
        <v>0</v>
      </c>
      <c r="V101" s="139">
        <v>0</v>
      </c>
      <c r="W101" s="139">
        <v>0</v>
      </c>
      <c r="X101" s="139">
        <v>0</v>
      </c>
      <c r="Y101" s="139">
        <v>0</v>
      </c>
      <c r="Z101" s="139">
        <v>0</v>
      </c>
      <c r="AA101" s="139">
        <v>0</v>
      </c>
      <c r="AB101" s="139">
        <v>0</v>
      </c>
      <c r="AC101" s="139">
        <v>0</v>
      </c>
      <c r="AD101" s="139">
        <v>0</v>
      </c>
      <c r="AE101" s="139">
        <v>0</v>
      </c>
      <c r="AF101" s="139">
        <v>0</v>
      </c>
      <c r="AG101" s="140">
        <v>0</v>
      </c>
      <c r="AH101" s="139">
        <v>0</v>
      </c>
      <c r="AI101" s="139">
        <v>0</v>
      </c>
      <c r="AJ101" s="139">
        <v>0</v>
      </c>
      <c r="AK101" s="139">
        <v>0</v>
      </c>
      <c r="AL101" s="139">
        <v>0</v>
      </c>
      <c r="AM101" s="139">
        <v>0</v>
      </c>
      <c r="AN101" s="139">
        <v>0</v>
      </c>
      <c r="AO101" s="139">
        <v>0</v>
      </c>
      <c r="AP101" s="139">
        <v>0</v>
      </c>
      <c r="AQ101" s="139">
        <v>0</v>
      </c>
      <c r="AR101" s="139">
        <v>0</v>
      </c>
      <c r="AS101" s="140">
        <v>0</v>
      </c>
      <c r="AT101" s="140">
        <f t="shared" si="4"/>
        <v>552284.7200000001</v>
      </c>
      <c r="AU101" s="139"/>
    </row>
    <row r="102" spans="1:47" s="141" customFormat="1" ht="12.75" hidden="1" outlineLevel="1">
      <c r="A102" s="139" t="s">
        <v>1483</v>
      </c>
      <c r="B102" s="140"/>
      <c r="C102" s="140" t="s">
        <v>1484</v>
      </c>
      <c r="D102" s="140" t="s">
        <v>1485</v>
      </c>
      <c r="E102" s="140">
        <v>0</v>
      </c>
      <c r="F102" s="140">
        <v>970.28</v>
      </c>
      <c r="G102" s="140"/>
      <c r="H102" s="139">
        <v>0</v>
      </c>
      <c r="I102" s="139">
        <v>0</v>
      </c>
      <c r="J102" s="139">
        <v>0</v>
      </c>
      <c r="K102" s="139">
        <v>0</v>
      </c>
      <c r="L102" s="139">
        <v>0</v>
      </c>
      <c r="M102" s="139">
        <v>0</v>
      </c>
      <c r="N102" s="139">
        <v>0</v>
      </c>
      <c r="O102" s="139">
        <v>0</v>
      </c>
      <c r="P102" s="139">
        <v>0</v>
      </c>
      <c r="Q102" s="139">
        <v>0</v>
      </c>
      <c r="R102" s="139">
        <v>0</v>
      </c>
      <c r="S102" s="139">
        <v>0</v>
      </c>
      <c r="T102" s="139">
        <v>0</v>
      </c>
      <c r="U102" s="139">
        <v>0</v>
      </c>
      <c r="V102" s="139">
        <v>0</v>
      </c>
      <c r="W102" s="139">
        <v>0</v>
      </c>
      <c r="X102" s="139">
        <v>0</v>
      </c>
      <c r="Y102" s="139">
        <v>0</v>
      </c>
      <c r="Z102" s="139">
        <v>0</v>
      </c>
      <c r="AA102" s="139">
        <v>0</v>
      </c>
      <c r="AB102" s="139">
        <v>0</v>
      </c>
      <c r="AC102" s="139">
        <v>0</v>
      </c>
      <c r="AD102" s="139">
        <v>0</v>
      </c>
      <c r="AE102" s="139">
        <v>0</v>
      </c>
      <c r="AF102" s="139">
        <v>0</v>
      </c>
      <c r="AG102" s="140">
        <v>0</v>
      </c>
      <c r="AH102" s="139">
        <v>0</v>
      </c>
      <c r="AI102" s="139">
        <v>0</v>
      </c>
      <c r="AJ102" s="139">
        <v>0</v>
      </c>
      <c r="AK102" s="139">
        <v>0</v>
      </c>
      <c r="AL102" s="139">
        <v>0</v>
      </c>
      <c r="AM102" s="139">
        <v>0</v>
      </c>
      <c r="AN102" s="139">
        <v>0</v>
      </c>
      <c r="AO102" s="139">
        <v>0</v>
      </c>
      <c r="AP102" s="139">
        <v>0</v>
      </c>
      <c r="AQ102" s="139">
        <v>0</v>
      </c>
      <c r="AR102" s="139">
        <v>0</v>
      </c>
      <c r="AS102" s="140">
        <v>0</v>
      </c>
      <c r="AT102" s="140">
        <f t="shared" si="4"/>
        <v>970.28</v>
      </c>
      <c r="AU102" s="139"/>
    </row>
    <row r="103" spans="1:47" s="141" customFormat="1" ht="12.75" hidden="1" outlineLevel="1">
      <c r="A103" s="139" t="s">
        <v>1486</v>
      </c>
      <c r="B103" s="140"/>
      <c r="C103" s="140" t="s">
        <v>1487</v>
      </c>
      <c r="D103" s="140" t="s">
        <v>1488</v>
      </c>
      <c r="E103" s="140">
        <v>0</v>
      </c>
      <c r="F103" s="140">
        <v>1069.44</v>
      </c>
      <c r="G103" s="140"/>
      <c r="H103" s="139">
        <v>0</v>
      </c>
      <c r="I103" s="139">
        <v>0</v>
      </c>
      <c r="J103" s="139">
        <v>0</v>
      </c>
      <c r="K103" s="139">
        <v>0</v>
      </c>
      <c r="L103" s="139">
        <v>0</v>
      </c>
      <c r="M103" s="139">
        <v>0</v>
      </c>
      <c r="N103" s="139">
        <v>0</v>
      </c>
      <c r="O103" s="139">
        <v>0</v>
      </c>
      <c r="P103" s="139">
        <v>0</v>
      </c>
      <c r="Q103" s="139">
        <v>0</v>
      </c>
      <c r="R103" s="139">
        <v>0</v>
      </c>
      <c r="S103" s="139">
        <v>0</v>
      </c>
      <c r="T103" s="139">
        <v>0</v>
      </c>
      <c r="U103" s="139">
        <v>0</v>
      </c>
      <c r="V103" s="139">
        <v>0</v>
      </c>
      <c r="W103" s="139">
        <v>0</v>
      </c>
      <c r="X103" s="139">
        <v>0</v>
      </c>
      <c r="Y103" s="139">
        <v>0</v>
      </c>
      <c r="Z103" s="139">
        <v>0</v>
      </c>
      <c r="AA103" s="139">
        <v>0</v>
      </c>
      <c r="AB103" s="139">
        <v>0</v>
      </c>
      <c r="AC103" s="139">
        <v>0</v>
      </c>
      <c r="AD103" s="139">
        <v>0</v>
      </c>
      <c r="AE103" s="139">
        <v>0</v>
      </c>
      <c r="AF103" s="139">
        <v>0</v>
      </c>
      <c r="AG103" s="140">
        <v>0</v>
      </c>
      <c r="AH103" s="139">
        <v>0</v>
      </c>
      <c r="AI103" s="139">
        <v>0</v>
      </c>
      <c r="AJ103" s="139">
        <v>0</v>
      </c>
      <c r="AK103" s="139">
        <v>0</v>
      </c>
      <c r="AL103" s="139">
        <v>0</v>
      </c>
      <c r="AM103" s="139">
        <v>0</v>
      </c>
      <c r="AN103" s="139">
        <v>0</v>
      </c>
      <c r="AO103" s="139">
        <v>0</v>
      </c>
      <c r="AP103" s="139">
        <v>0</v>
      </c>
      <c r="AQ103" s="139">
        <v>0</v>
      </c>
      <c r="AR103" s="139">
        <v>0</v>
      </c>
      <c r="AS103" s="140">
        <v>0</v>
      </c>
      <c r="AT103" s="140">
        <f t="shared" si="4"/>
        <v>1069.44</v>
      </c>
      <c r="AU103" s="139"/>
    </row>
    <row r="104" spans="1:47" s="141" customFormat="1" ht="12.75" hidden="1" outlineLevel="1">
      <c r="A104" s="139" t="s">
        <v>369</v>
      </c>
      <c r="B104" s="140"/>
      <c r="C104" s="140" t="s">
        <v>370</v>
      </c>
      <c r="D104" s="140" t="s">
        <v>371</v>
      </c>
      <c r="E104" s="140">
        <v>161134.79</v>
      </c>
      <c r="F104" s="140">
        <v>125.63</v>
      </c>
      <c r="G104" s="140"/>
      <c r="H104" s="139">
        <v>0</v>
      </c>
      <c r="I104" s="139">
        <v>0</v>
      </c>
      <c r="J104" s="139">
        <v>0</v>
      </c>
      <c r="K104" s="139">
        <v>0</v>
      </c>
      <c r="L104" s="139">
        <v>0</v>
      </c>
      <c r="M104" s="139">
        <v>0</v>
      </c>
      <c r="N104" s="139">
        <v>0</v>
      </c>
      <c r="O104" s="139">
        <v>0</v>
      </c>
      <c r="P104" s="139">
        <v>0</v>
      </c>
      <c r="Q104" s="139">
        <v>0</v>
      </c>
      <c r="R104" s="139">
        <v>0</v>
      </c>
      <c r="S104" s="139">
        <v>0</v>
      </c>
      <c r="T104" s="139">
        <v>0</v>
      </c>
      <c r="U104" s="139">
        <v>0</v>
      </c>
      <c r="V104" s="139">
        <v>0</v>
      </c>
      <c r="W104" s="139">
        <v>0</v>
      </c>
      <c r="X104" s="139">
        <v>0</v>
      </c>
      <c r="Y104" s="139">
        <v>0</v>
      </c>
      <c r="Z104" s="139">
        <v>0</v>
      </c>
      <c r="AA104" s="139">
        <v>0</v>
      </c>
      <c r="AB104" s="139">
        <v>0</v>
      </c>
      <c r="AC104" s="139">
        <v>0</v>
      </c>
      <c r="AD104" s="139">
        <v>0</v>
      </c>
      <c r="AE104" s="139">
        <v>0</v>
      </c>
      <c r="AF104" s="139">
        <v>0</v>
      </c>
      <c r="AG104" s="140">
        <v>0</v>
      </c>
      <c r="AH104" s="139">
        <v>0</v>
      </c>
      <c r="AI104" s="139">
        <v>0</v>
      </c>
      <c r="AJ104" s="139">
        <v>0</v>
      </c>
      <c r="AK104" s="139">
        <v>0</v>
      </c>
      <c r="AL104" s="139">
        <v>0</v>
      </c>
      <c r="AM104" s="139">
        <v>0</v>
      </c>
      <c r="AN104" s="139">
        <v>0</v>
      </c>
      <c r="AO104" s="139">
        <v>0</v>
      </c>
      <c r="AP104" s="139">
        <v>0</v>
      </c>
      <c r="AQ104" s="139">
        <v>0</v>
      </c>
      <c r="AR104" s="139">
        <v>0</v>
      </c>
      <c r="AS104" s="140">
        <v>0</v>
      </c>
      <c r="AT104" s="140">
        <f t="shared" si="4"/>
        <v>161260.42</v>
      </c>
      <c r="AU104" s="139"/>
    </row>
    <row r="105" spans="1:47" s="141" customFormat="1" ht="12.75" hidden="1" outlineLevel="1">
      <c r="A105" s="139" t="s">
        <v>1489</v>
      </c>
      <c r="B105" s="140"/>
      <c r="C105" s="140" t="s">
        <v>1490</v>
      </c>
      <c r="D105" s="140" t="s">
        <v>1491</v>
      </c>
      <c r="E105" s="140">
        <v>15</v>
      </c>
      <c r="F105" s="140">
        <v>0</v>
      </c>
      <c r="G105" s="140"/>
      <c r="H105" s="139">
        <v>0</v>
      </c>
      <c r="I105" s="139">
        <v>0</v>
      </c>
      <c r="J105" s="139">
        <v>0</v>
      </c>
      <c r="K105" s="139">
        <v>0</v>
      </c>
      <c r="L105" s="139">
        <v>0</v>
      </c>
      <c r="M105" s="139">
        <v>0</v>
      </c>
      <c r="N105" s="139">
        <v>0</v>
      </c>
      <c r="O105" s="139">
        <v>0</v>
      </c>
      <c r="P105" s="139">
        <v>0</v>
      </c>
      <c r="Q105" s="139">
        <v>0</v>
      </c>
      <c r="R105" s="139">
        <v>0</v>
      </c>
      <c r="S105" s="139">
        <v>0</v>
      </c>
      <c r="T105" s="139">
        <v>0</v>
      </c>
      <c r="U105" s="139">
        <v>0</v>
      </c>
      <c r="V105" s="139">
        <v>0</v>
      </c>
      <c r="W105" s="139">
        <v>0</v>
      </c>
      <c r="X105" s="139">
        <v>0</v>
      </c>
      <c r="Y105" s="139">
        <v>0</v>
      </c>
      <c r="Z105" s="139">
        <v>0</v>
      </c>
      <c r="AA105" s="139">
        <v>0</v>
      </c>
      <c r="AB105" s="139">
        <v>0</v>
      </c>
      <c r="AC105" s="139">
        <v>0</v>
      </c>
      <c r="AD105" s="139">
        <v>0</v>
      </c>
      <c r="AE105" s="139">
        <v>0</v>
      </c>
      <c r="AF105" s="139">
        <v>0</v>
      </c>
      <c r="AG105" s="140">
        <v>0</v>
      </c>
      <c r="AH105" s="139">
        <v>0</v>
      </c>
      <c r="AI105" s="139">
        <v>0</v>
      </c>
      <c r="AJ105" s="139">
        <v>0</v>
      </c>
      <c r="AK105" s="139">
        <v>0</v>
      </c>
      <c r="AL105" s="139">
        <v>0</v>
      </c>
      <c r="AM105" s="139">
        <v>0</v>
      </c>
      <c r="AN105" s="139">
        <v>0</v>
      </c>
      <c r="AO105" s="139">
        <v>0</v>
      </c>
      <c r="AP105" s="139">
        <v>0</v>
      </c>
      <c r="AQ105" s="139">
        <v>0</v>
      </c>
      <c r="AR105" s="139">
        <v>0</v>
      </c>
      <c r="AS105" s="140">
        <v>0</v>
      </c>
      <c r="AT105" s="140">
        <f t="shared" si="4"/>
        <v>15</v>
      </c>
      <c r="AU105" s="139"/>
    </row>
    <row r="106" spans="1:47" s="141" customFormat="1" ht="12.75" hidden="1" outlineLevel="1">
      <c r="A106" s="139" t="s">
        <v>1492</v>
      </c>
      <c r="B106" s="140"/>
      <c r="C106" s="140" t="s">
        <v>1493</v>
      </c>
      <c r="D106" s="140" t="s">
        <v>1494</v>
      </c>
      <c r="E106" s="140">
        <v>14760.14</v>
      </c>
      <c r="F106" s="140">
        <v>0</v>
      </c>
      <c r="G106" s="140"/>
      <c r="H106" s="139">
        <v>0</v>
      </c>
      <c r="I106" s="139">
        <v>0</v>
      </c>
      <c r="J106" s="139">
        <v>0</v>
      </c>
      <c r="K106" s="139">
        <v>0</v>
      </c>
      <c r="L106" s="139">
        <v>0</v>
      </c>
      <c r="M106" s="139">
        <v>0</v>
      </c>
      <c r="N106" s="139">
        <v>0</v>
      </c>
      <c r="O106" s="139">
        <v>0</v>
      </c>
      <c r="P106" s="139">
        <v>0</v>
      </c>
      <c r="Q106" s="139">
        <v>0</v>
      </c>
      <c r="R106" s="139">
        <v>0</v>
      </c>
      <c r="S106" s="139">
        <v>0</v>
      </c>
      <c r="T106" s="139">
        <v>0</v>
      </c>
      <c r="U106" s="139">
        <v>0</v>
      </c>
      <c r="V106" s="139">
        <v>0</v>
      </c>
      <c r="W106" s="139">
        <v>0</v>
      </c>
      <c r="X106" s="139">
        <v>0</v>
      </c>
      <c r="Y106" s="139">
        <v>0</v>
      </c>
      <c r="Z106" s="139">
        <v>0</v>
      </c>
      <c r="AA106" s="139">
        <v>0</v>
      </c>
      <c r="AB106" s="139">
        <v>0</v>
      </c>
      <c r="AC106" s="139">
        <v>0</v>
      </c>
      <c r="AD106" s="139">
        <v>0</v>
      </c>
      <c r="AE106" s="139">
        <v>0</v>
      </c>
      <c r="AF106" s="139">
        <v>0</v>
      </c>
      <c r="AG106" s="140">
        <v>0</v>
      </c>
      <c r="AH106" s="139">
        <v>0</v>
      </c>
      <c r="AI106" s="139">
        <v>0</v>
      </c>
      <c r="AJ106" s="139">
        <v>0</v>
      </c>
      <c r="AK106" s="139">
        <v>0</v>
      </c>
      <c r="AL106" s="139">
        <v>0</v>
      </c>
      <c r="AM106" s="139">
        <v>0</v>
      </c>
      <c r="AN106" s="139">
        <v>0</v>
      </c>
      <c r="AO106" s="139">
        <v>0</v>
      </c>
      <c r="AP106" s="139">
        <v>0</v>
      </c>
      <c r="AQ106" s="139">
        <v>0</v>
      </c>
      <c r="AR106" s="139">
        <v>0</v>
      </c>
      <c r="AS106" s="140">
        <v>0</v>
      </c>
      <c r="AT106" s="140">
        <f t="shared" si="4"/>
        <v>14760.14</v>
      </c>
      <c r="AU106" s="139"/>
    </row>
    <row r="107" spans="1:47" s="141" customFormat="1" ht="12.75" hidden="1" outlineLevel="1">
      <c r="A107" s="139" t="s">
        <v>372</v>
      </c>
      <c r="B107" s="140"/>
      <c r="C107" s="140" t="s">
        <v>373</v>
      </c>
      <c r="D107" s="140" t="s">
        <v>374</v>
      </c>
      <c r="E107" s="140">
        <v>30.52</v>
      </c>
      <c r="F107" s="140">
        <v>0</v>
      </c>
      <c r="G107" s="140"/>
      <c r="H107" s="139">
        <v>0</v>
      </c>
      <c r="I107" s="139">
        <v>0</v>
      </c>
      <c r="J107" s="139">
        <v>0</v>
      </c>
      <c r="K107" s="139">
        <v>0</v>
      </c>
      <c r="L107" s="139">
        <v>0</v>
      </c>
      <c r="M107" s="139">
        <v>0</v>
      </c>
      <c r="N107" s="139">
        <v>0</v>
      </c>
      <c r="O107" s="139">
        <v>0</v>
      </c>
      <c r="P107" s="139">
        <v>0</v>
      </c>
      <c r="Q107" s="139">
        <v>0</v>
      </c>
      <c r="R107" s="139">
        <v>0</v>
      </c>
      <c r="S107" s="139">
        <v>0</v>
      </c>
      <c r="T107" s="139">
        <v>0</v>
      </c>
      <c r="U107" s="139">
        <v>0</v>
      </c>
      <c r="V107" s="139">
        <v>0</v>
      </c>
      <c r="W107" s="139">
        <v>0</v>
      </c>
      <c r="X107" s="139">
        <v>0</v>
      </c>
      <c r="Y107" s="139">
        <v>0</v>
      </c>
      <c r="Z107" s="139">
        <v>0</v>
      </c>
      <c r="AA107" s="139">
        <v>0</v>
      </c>
      <c r="AB107" s="139">
        <v>0</v>
      </c>
      <c r="AC107" s="139">
        <v>0</v>
      </c>
      <c r="AD107" s="139">
        <v>0</v>
      </c>
      <c r="AE107" s="139">
        <v>6468.18</v>
      </c>
      <c r="AF107" s="139">
        <v>0</v>
      </c>
      <c r="AG107" s="140">
        <v>6468.18</v>
      </c>
      <c r="AH107" s="139">
        <v>0</v>
      </c>
      <c r="AI107" s="139">
        <v>0</v>
      </c>
      <c r="AJ107" s="139">
        <v>0</v>
      </c>
      <c r="AK107" s="139">
        <v>0</v>
      </c>
      <c r="AL107" s="139">
        <v>0</v>
      </c>
      <c r="AM107" s="139">
        <v>0</v>
      </c>
      <c r="AN107" s="139">
        <v>0</v>
      </c>
      <c r="AO107" s="139">
        <v>0</v>
      </c>
      <c r="AP107" s="139">
        <v>0</v>
      </c>
      <c r="AQ107" s="139">
        <v>0</v>
      </c>
      <c r="AR107" s="139">
        <v>0</v>
      </c>
      <c r="AS107" s="140">
        <v>0</v>
      </c>
      <c r="AT107" s="140">
        <f t="shared" si="4"/>
        <v>6498.700000000001</v>
      </c>
      <c r="AU107" s="139"/>
    </row>
    <row r="108" spans="1:47" s="141" customFormat="1" ht="12.75" hidden="1" outlineLevel="1">
      <c r="A108" s="139" t="s">
        <v>375</v>
      </c>
      <c r="B108" s="140"/>
      <c r="C108" s="140" t="s">
        <v>376</v>
      </c>
      <c r="D108" s="140" t="s">
        <v>377</v>
      </c>
      <c r="E108" s="140">
        <v>149221.11</v>
      </c>
      <c r="F108" s="140">
        <v>0</v>
      </c>
      <c r="G108" s="140"/>
      <c r="H108" s="139">
        <v>0</v>
      </c>
      <c r="I108" s="139">
        <v>0</v>
      </c>
      <c r="J108" s="139">
        <v>0</v>
      </c>
      <c r="K108" s="139">
        <v>0</v>
      </c>
      <c r="L108" s="139">
        <v>0</v>
      </c>
      <c r="M108" s="139">
        <v>0</v>
      </c>
      <c r="N108" s="139">
        <v>0</v>
      </c>
      <c r="O108" s="139">
        <v>0</v>
      </c>
      <c r="P108" s="139">
        <v>0</v>
      </c>
      <c r="Q108" s="139">
        <v>0</v>
      </c>
      <c r="R108" s="139">
        <v>0</v>
      </c>
      <c r="S108" s="139">
        <v>0</v>
      </c>
      <c r="T108" s="139">
        <v>0</v>
      </c>
      <c r="U108" s="139">
        <v>0</v>
      </c>
      <c r="V108" s="139">
        <v>0</v>
      </c>
      <c r="W108" s="139">
        <v>0</v>
      </c>
      <c r="X108" s="139">
        <v>0</v>
      </c>
      <c r="Y108" s="139">
        <v>0</v>
      </c>
      <c r="Z108" s="139">
        <v>0</v>
      </c>
      <c r="AA108" s="139">
        <v>0</v>
      </c>
      <c r="AB108" s="139">
        <v>0</v>
      </c>
      <c r="AC108" s="139">
        <v>0</v>
      </c>
      <c r="AD108" s="139">
        <v>0</v>
      </c>
      <c r="AE108" s="139">
        <v>0</v>
      </c>
      <c r="AF108" s="139">
        <v>0</v>
      </c>
      <c r="AG108" s="140">
        <v>0</v>
      </c>
      <c r="AH108" s="139">
        <v>0</v>
      </c>
      <c r="AI108" s="139">
        <v>0</v>
      </c>
      <c r="AJ108" s="139">
        <v>0</v>
      </c>
      <c r="AK108" s="139">
        <v>0</v>
      </c>
      <c r="AL108" s="139">
        <v>0</v>
      </c>
      <c r="AM108" s="139">
        <v>0</v>
      </c>
      <c r="AN108" s="139">
        <v>0</v>
      </c>
      <c r="AO108" s="139">
        <v>0</v>
      </c>
      <c r="AP108" s="139">
        <v>0</v>
      </c>
      <c r="AQ108" s="139">
        <v>0</v>
      </c>
      <c r="AR108" s="139">
        <v>0</v>
      </c>
      <c r="AS108" s="140">
        <v>0</v>
      </c>
      <c r="AT108" s="140">
        <f t="shared" si="4"/>
        <v>149221.11</v>
      </c>
      <c r="AU108" s="139"/>
    </row>
    <row r="109" spans="1:47" s="141" customFormat="1" ht="12.75" hidden="1" outlineLevel="1">
      <c r="A109" s="139" t="s">
        <v>1495</v>
      </c>
      <c r="B109" s="140"/>
      <c r="C109" s="140" t="s">
        <v>1496</v>
      </c>
      <c r="D109" s="140" t="s">
        <v>1497</v>
      </c>
      <c r="E109" s="140">
        <v>8400.61</v>
      </c>
      <c r="F109" s="140">
        <v>0</v>
      </c>
      <c r="G109" s="140"/>
      <c r="H109" s="139">
        <v>0</v>
      </c>
      <c r="I109" s="139">
        <v>0</v>
      </c>
      <c r="J109" s="139">
        <v>0</v>
      </c>
      <c r="K109" s="139">
        <v>0</v>
      </c>
      <c r="L109" s="139">
        <v>0</v>
      </c>
      <c r="M109" s="139">
        <v>0</v>
      </c>
      <c r="N109" s="139">
        <v>0</v>
      </c>
      <c r="O109" s="139">
        <v>0</v>
      </c>
      <c r="P109" s="139">
        <v>0</v>
      </c>
      <c r="Q109" s="139">
        <v>0</v>
      </c>
      <c r="R109" s="139">
        <v>0</v>
      </c>
      <c r="S109" s="139">
        <v>0</v>
      </c>
      <c r="T109" s="139">
        <v>0</v>
      </c>
      <c r="U109" s="139">
        <v>0</v>
      </c>
      <c r="V109" s="139">
        <v>0</v>
      </c>
      <c r="W109" s="139">
        <v>0</v>
      </c>
      <c r="X109" s="139">
        <v>0</v>
      </c>
      <c r="Y109" s="139">
        <v>0</v>
      </c>
      <c r="Z109" s="139">
        <v>0</v>
      </c>
      <c r="AA109" s="139">
        <v>0</v>
      </c>
      <c r="AB109" s="139">
        <v>0</v>
      </c>
      <c r="AC109" s="139">
        <v>0</v>
      </c>
      <c r="AD109" s="139">
        <v>0</v>
      </c>
      <c r="AE109" s="139">
        <v>0</v>
      </c>
      <c r="AF109" s="139">
        <v>0</v>
      </c>
      <c r="AG109" s="140">
        <v>0</v>
      </c>
      <c r="AH109" s="139">
        <v>0</v>
      </c>
      <c r="AI109" s="139">
        <v>0</v>
      </c>
      <c r="AJ109" s="139">
        <v>0</v>
      </c>
      <c r="AK109" s="139">
        <v>0</v>
      </c>
      <c r="AL109" s="139">
        <v>0</v>
      </c>
      <c r="AM109" s="139">
        <v>0</v>
      </c>
      <c r="AN109" s="139">
        <v>0</v>
      </c>
      <c r="AO109" s="139">
        <v>0</v>
      </c>
      <c r="AP109" s="139">
        <v>0</v>
      </c>
      <c r="AQ109" s="139">
        <v>0</v>
      </c>
      <c r="AR109" s="139">
        <v>0</v>
      </c>
      <c r="AS109" s="140">
        <v>0</v>
      </c>
      <c r="AT109" s="140">
        <f t="shared" si="4"/>
        <v>8400.61</v>
      </c>
      <c r="AU109" s="139"/>
    </row>
    <row r="110" spans="1:47" s="141" customFormat="1" ht="12.75" hidden="1" outlineLevel="1">
      <c r="A110" s="139" t="s">
        <v>378</v>
      </c>
      <c r="B110" s="140"/>
      <c r="C110" s="140" t="s">
        <v>379</v>
      </c>
      <c r="D110" s="140" t="s">
        <v>380</v>
      </c>
      <c r="E110" s="140">
        <v>8172348.05</v>
      </c>
      <c r="F110" s="140">
        <v>400051.05</v>
      </c>
      <c r="G110" s="140"/>
      <c r="H110" s="139">
        <v>0</v>
      </c>
      <c r="I110" s="139">
        <v>0</v>
      </c>
      <c r="J110" s="139">
        <v>0</v>
      </c>
      <c r="K110" s="139">
        <v>0</v>
      </c>
      <c r="L110" s="139">
        <v>0</v>
      </c>
      <c r="M110" s="139">
        <v>0</v>
      </c>
      <c r="N110" s="139">
        <v>0</v>
      </c>
      <c r="O110" s="139">
        <v>0</v>
      </c>
      <c r="P110" s="139">
        <v>30512.18</v>
      </c>
      <c r="Q110" s="139">
        <v>0</v>
      </c>
      <c r="R110" s="139">
        <v>0</v>
      </c>
      <c r="S110" s="139">
        <v>0</v>
      </c>
      <c r="T110" s="139">
        <v>4065.43</v>
      </c>
      <c r="U110" s="139">
        <v>0</v>
      </c>
      <c r="V110" s="139">
        <v>0</v>
      </c>
      <c r="W110" s="139">
        <v>0</v>
      </c>
      <c r="X110" s="139">
        <v>0</v>
      </c>
      <c r="Y110" s="139">
        <v>52467.53</v>
      </c>
      <c r="Z110" s="139">
        <v>0</v>
      </c>
      <c r="AA110" s="139">
        <v>0</v>
      </c>
      <c r="AB110" s="139">
        <v>0</v>
      </c>
      <c r="AC110" s="139">
        <v>0</v>
      </c>
      <c r="AD110" s="139">
        <v>0</v>
      </c>
      <c r="AE110" s="139">
        <v>228408.01</v>
      </c>
      <c r="AF110" s="139">
        <v>0</v>
      </c>
      <c r="AG110" s="140">
        <v>315453.15</v>
      </c>
      <c r="AH110" s="139">
        <v>0</v>
      </c>
      <c r="AI110" s="139">
        <v>0</v>
      </c>
      <c r="AJ110" s="139">
        <v>0</v>
      </c>
      <c r="AK110" s="139">
        <v>0</v>
      </c>
      <c r="AL110" s="139">
        <v>0</v>
      </c>
      <c r="AM110" s="139">
        <v>0</v>
      </c>
      <c r="AN110" s="139">
        <v>0</v>
      </c>
      <c r="AO110" s="139">
        <v>0</v>
      </c>
      <c r="AP110" s="139">
        <v>0</v>
      </c>
      <c r="AQ110" s="139">
        <v>0</v>
      </c>
      <c r="AR110" s="139">
        <v>0</v>
      </c>
      <c r="AS110" s="140">
        <v>0</v>
      </c>
      <c r="AT110" s="140">
        <f t="shared" si="4"/>
        <v>8887852.25</v>
      </c>
      <c r="AU110" s="139"/>
    </row>
    <row r="111" spans="1:47" s="141" customFormat="1" ht="12.75" hidden="1" outlineLevel="1">
      <c r="A111" s="139" t="s">
        <v>1498</v>
      </c>
      <c r="B111" s="140"/>
      <c r="C111" s="140" t="s">
        <v>1499</v>
      </c>
      <c r="D111" s="140" t="s">
        <v>1500</v>
      </c>
      <c r="E111" s="140">
        <v>310416.05</v>
      </c>
      <c r="F111" s="140">
        <v>0</v>
      </c>
      <c r="G111" s="140"/>
      <c r="H111" s="139">
        <v>0</v>
      </c>
      <c r="I111" s="139">
        <v>0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  <c r="O111" s="139">
        <v>0</v>
      </c>
      <c r="P111" s="139">
        <v>0</v>
      </c>
      <c r="Q111" s="139">
        <v>0</v>
      </c>
      <c r="R111" s="139">
        <v>0</v>
      </c>
      <c r="S111" s="139">
        <v>0</v>
      </c>
      <c r="T111" s="139">
        <v>0</v>
      </c>
      <c r="U111" s="139">
        <v>0</v>
      </c>
      <c r="V111" s="139">
        <v>0</v>
      </c>
      <c r="W111" s="139">
        <v>0</v>
      </c>
      <c r="X111" s="139">
        <v>0</v>
      </c>
      <c r="Y111" s="139">
        <v>0</v>
      </c>
      <c r="Z111" s="139">
        <v>0</v>
      </c>
      <c r="AA111" s="139">
        <v>0</v>
      </c>
      <c r="AB111" s="139">
        <v>0</v>
      </c>
      <c r="AC111" s="139">
        <v>0</v>
      </c>
      <c r="AD111" s="139">
        <v>0</v>
      </c>
      <c r="AE111" s="139">
        <v>0</v>
      </c>
      <c r="AF111" s="139">
        <v>0</v>
      </c>
      <c r="AG111" s="140">
        <v>0</v>
      </c>
      <c r="AH111" s="139">
        <v>0</v>
      </c>
      <c r="AI111" s="139">
        <v>0</v>
      </c>
      <c r="AJ111" s="139">
        <v>0</v>
      </c>
      <c r="AK111" s="139">
        <v>0</v>
      </c>
      <c r="AL111" s="139">
        <v>0</v>
      </c>
      <c r="AM111" s="139">
        <v>0</v>
      </c>
      <c r="AN111" s="139">
        <v>0</v>
      </c>
      <c r="AO111" s="139">
        <v>0</v>
      </c>
      <c r="AP111" s="139">
        <v>0</v>
      </c>
      <c r="AQ111" s="139">
        <v>0</v>
      </c>
      <c r="AR111" s="139">
        <v>0</v>
      </c>
      <c r="AS111" s="140">
        <v>0</v>
      </c>
      <c r="AT111" s="140">
        <f t="shared" si="4"/>
        <v>310416.05</v>
      </c>
      <c r="AU111" s="139"/>
    </row>
    <row r="112" spans="1:47" s="141" customFormat="1" ht="12.75" hidden="1" outlineLevel="1">
      <c r="A112" s="139" t="s">
        <v>1501</v>
      </c>
      <c r="B112" s="140"/>
      <c r="C112" s="140" t="s">
        <v>1502</v>
      </c>
      <c r="D112" s="140" t="s">
        <v>1503</v>
      </c>
      <c r="E112" s="140">
        <v>78564.16</v>
      </c>
      <c r="F112" s="140">
        <v>0</v>
      </c>
      <c r="G112" s="140"/>
      <c r="H112" s="139">
        <v>0</v>
      </c>
      <c r="I112" s="139">
        <v>0</v>
      </c>
      <c r="J112" s="139">
        <v>0</v>
      </c>
      <c r="K112" s="139">
        <v>0</v>
      </c>
      <c r="L112" s="139">
        <v>0</v>
      </c>
      <c r="M112" s="139">
        <v>0</v>
      </c>
      <c r="N112" s="139">
        <v>0</v>
      </c>
      <c r="O112" s="139">
        <v>0</v>
      </c>
      <c r="P112" s="139">
        <v>0</v>
      </c>
      <c r="Q112" s="139">
        <v>0</v>
      </c>
      <c r="R112" s="139">
        <v>0</v>
      </c>
      <c r="S112" s="139">
        <v>0</v>
      </c>
      <c r="T112" s="139">
        <v>0</v>
      </c>
      <c r="U112" s="139">
        <v>0</v>
      </c>
      <c r="V112" s="139">
        <v>0</v>
      </c>
      <c r="W112" s="139">
        <v>0</v>
      </c>
      <c r="X112" s="139">
        <v>0</v>
      </c>
      <c r="Y112" s="139">
        <v>0</v>
      </c>
      <c r="Z112" s="139">
        <v>0</v>
      </c>
      <c r="AA112" s="139">
        <v>0</v>
      </c>
      <c r="AB112" s="139">
        <v>0</v>
      </c>
      <c r="AC112" s="139">
        <v>0</v>
      </c>
      <c r="AD112" s="139">
        <v>0</v>
      </c>
      <c r="AE112" s="139">
        <v>0</v>
      </c>
      <c r="AF112" s="139">
        <v>0</v>
      </c>
      <c r="AG112" s="140">
        <v>0</v>
      </c>
      <c r="AH112" s="139">
        <v>0</v>
      </c>
      <c r="AI112" s="139">
        <v>0</v>
      </c>
      <c r="AJ112" s="139">
        <v>0</v>
      </c>
      <c r="AK112" s="139">
        <v>0</v>
      </c>
      <c r="AL112" s="139">
        <v>0</v>
      </c>
      <c r="AM112" s="139">
        <v>0</v>
      </c>
      <c r="AN112" s="139">
        <v>0</v>
      </c>
      <c r="AO112" s="139">
        <v>0</v>
      </c>
      <c r="AP112" s="139">
        <v>0</v>
      </c>
      <c r="AQ112" s="139">
        <v>0</v>
      </c>
      <c r="AR112" s="139">
        <v>0</v>
      </c>
      <c r="AS112" s="140">
        <v>0</v>
      </c>
      <c r="AT112" s="140">
        <f t="shared" si="4"/>
        <v>78564.16</v>
      </c>
      <c r="AU112" s="139"/>
    </row>
    <row r="113" spans="1:47" s="141" customFormat="1" ht="12.75" hidden="1" outlineLevel="1">
      <c r="A113" s="139" t="s">
        <v>381</v>
      </c>
      <c r="B113" s="140"/>
      <c r="C113" s="140" t="s">
        <v>382</v>
      </c>
      <c r="D113" s="140" t="s">
        <v>383</v>
      </c>
      <c r="E113" s="140">
        <v>886936</v>
      </c>
      <c r="F113" s="140">
        <v>0</v>
      </c>
      <c r="G113" s="140"/>
      <c r="H113" s="139">
        <v>0</v>
      </c>
      <c r="I113" s="139">
        <v>0</v>
      </c>
      <c r="J113" s="139">
        <v>0</v>
      </c>
      <c r="K113" s="139">
        <v>0</v>
      </c>
      <c r="L113" s="139">
        <v>0</v>
      </c>
      <c r="M113" s="139">
        <v>0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39">
        <v>0</v>
      </c>
      <c r="T113" s="139">
        <v>0</v>
      </c>
      <c r="U113" s="139">
        <v>0</v>
      </c>
      <c r="V113" s="139">
        <v>0</v>
      </c>
      <c r="W113" s="139">
        <v>0</v>
      </c>
      <c r="X113" s="139">
        <v>0</v>
      </c>
      <c r="Y113" s="139">
        <v>0</v>
      </c>
      <c r="Z113" s="139">
        <v>0</v>
      </c>
      <c r="AA113" s="139">
        <v>0</v>
      </c>
      <c r="AB113" s="139">
        <v>0</v>
      </c>
      <c r="AC113" s="139">
        <v>0</v>
      </c>
      <c r="AD113" s="139">
        <v>0</v>
      </c>
      <c r="AE113" s="139">
        <v>131937.5</v>
      </c>
      <c r="AF113" s="139">
        <v>0</v>
      </c>
      <c r="AG113" s="140">
        <v>131937.5</v>
      </c>
      <c r="AH113" s="139">
        <v>0</v>
      </c>
      <c r="AI113" s="139">
        <v>0</v>
      </c>
      <c r="AJ113" s="139">
        <v>0</v>
      </c>
      <c r="AK113" s="139">
        <v>0</v>
      </c>
      <c r="AL113" s="139">
        <v>0</v>
      </c>
      <c r="AM113" s="139">
        <v>0</v>
      </c>
      <c r="AN113" s="139">
        <v>0</v>
      </c>
      <c r="AO113" s="139">
        <v>0</v>
      </c>
      <c r="AP113" s="139">
        <v>0</v>
      </c>
      <c r="AQ113" s="139">
        <v>0</v>
      </c>
      <c r="AR113" s="139">
        <v>0</v>
      </c>
      <c r="AS113" s="140">
        <v>0</v>
      </c>
      <c r="AT113" s="140">
        <f t="shared" si="4"/>
        <v>1018873.5</v>
      </c>
      <c r="AU113" s="139"/>
    </row>
    <row r="114" spans="1:47" s="141" customFormat="1" ht="12.75" hidden="1" outlineLevel="1">
      <c r="A114" s="139" t="s">
        <v>384</v>
      </c>
      <c r="B114" s="140"/>
      <c r="C114" s="140" t="s">
        <v>385</v>
      </c>
      <c r="D114" s="140" t="s">
        <v>386</v>
      </c>
      <c r="E114" s="140">
        <v>76705.19</v>
      </c>
      <c r="F114" s="140">
        <v>11600</v>
      </c>
      <c r="G114" s="140"/>
      <c r="H114" s="139">
        <v>0</v>
      </c>
      <c r="I114" s="139">
        <v>0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0</v>
      </c>
      <c r="P114" s="139">
        <v>0</v>
      </c>
      <c r="Q114" s="139">
        <v>0</v>
      </c>
      <c r="R114" s="139">
        <v>0</v>
      </c>
      <c r="S114" s="139">
        <v>0</v>
      </c>
      <c r="T114" s="139">
        <v>0</v>
      </c>
      <c r="U114" s="139">
        <v>0</v>
      </c>
      <c r="V114" s="139">
        <v>0</v>
      </c>
      <c r="W114" s="139">
        <v>0</v>
      </c>
      <c r="X114" s="139">
        <v>0</v>
      </c>
      <c r="Y114" s="139">
        <v>0</v>
      </c>
      <c r="Z114" s="139">
        <v>0</v>
      </c>
      <c r="AA114" s="139">
        <v>0</v>
      </c>
      <c r="AB114" s="139">
        <v>0</v>
      </c>
      <c r="AC114" s="139">
        <v>0</v>
      </c>
      <c r="AD114" s="139">
        <v>0</v>
      </c>
      <c r="AE114" s="139">
        <v>51109.45</v>
      </c>
      <c r="AF114" s="139">
        <v>0</v>
      </c>
      <c r="AG114" s="140">
        <v>51109.45</v>
      </c>
      <c r="AH114" s="139">
        <v>0</v>
      </c>
      <c r="AI114" s="139">
        <v>0</v>
      </c>
      <c r="AJ114" s="139">
        <v>0</v>
      </c>
      <c r="AK114" s="139">
        <v>0</v>
      </c>
      <c r="AL114" s="139">
        <v>0</v>
      </c>
      <c r="AM114" s="139">
        <v>0</v>
      </c>
      <c r="AN114" s="139">
        <v>0</v>
      </c>
      <c r="AO114" s="139">
        <v>0</v>
      </c>
      <c r="AP114" s="139">
        <v>0</v>
      </c>
      <c r="AQ114" s="139">
        <v>0</v>
      </c>
      <c r="AR114" s="139">
        <v>0</v>
      </c>
      <c r="AS114" s="140">
        <v>0</v>
      </c>
      <c r="AT114" s="140">
        <f t="shared" si="4"/>
        <v>139414.64</v>
      </c>
      <c r="AU114" s="139"/>
    </row>
    <row r="115" spans="1:47" s="141" customFormat="1" ht="12.75" hidden="1" outlineLevel="1">
      <c r="A115" s="139" t="s">
        <v>387</v>
      </c>
      <c r="B115" s="140"/>
      <c r="C115" s="140" t="s">
        <v>388</v>
      </c>
      <c r="D115" s="140" t="s">
        <v>389</v>
      </c>
      <c r="E115" s="140">
        <v>536312.86</v>
      </c>
      <c r="F115" s="140">
        <v>0</v>
      </c>
      <c r="G115" s="140"/>
      <c r="H115" s="139">
        <v>0</v>
      </c>
      <c r="I115" s="139">
        <v>0</v>
      </c>
      <c r="J115" s="139">
        <v>0</v>
      </c>
      <c r="K115" s="139">
        <v>0</v>
      </c>
      <c r="L115" s="139">
        <v>0</v>
      </c>
      <c r="M115" s="139">
        <v>0</v>
      </c>
      <c r="N115" s="139">
        <v>0</v>
      </c>
      <c r="O115" s="139">
        <v>0</v>
      </c>
      <c r="P115" s="139">
        <v>0</v>
      </c>
      <c r="Q115" s="139">
        <v>0</v>
      </c>
      <c r="R115" s="139">
        <v>0</v>
      </c>
      <c r="S115" s="139">
        <v>0</v>
      </c>
      <c r="T115" s="139">
        <v>0</v>
      </c>
      <c r="U115" s="139">
        <v>0</v>
      </c>
      <c r="V115" s="139">
        <v>0</v>
      </c>
      <c r="W115" s="139">
        <v>0</v>
      </c>
      <c r="X115" s="139">
        <v>0</v>
      </c>
      <c r="Y115" s="139">
        <v>0</v>
      </c>
      <c r="Z115" s="139">
        <v>0</v>
      </c>
      <c r="AA115" s="139">
        <v>0</v>
      </c>
      <c r="AB115" s="139">
        <v>0</v>
      </c>
      <c r="AC115" s="139">
        <v>0</v>
      </c>
      <c r="AD115" s="139">
        <v>0</v>
      </c>
      <c r="AE115" s="139">
        <v>2254.98</v>
      </c>
      <c r="AF115" s="139">
        <v>0</v>
      </c>
      <c r="AG115" s="140">
        <v>2254.98</v>
      </c>
      <c r="AH115" s="139">
        <v>0</v>
      </c>
      <c r="AI115" s="139">
        <v>0</v>
      </c>
      <c r="AJ115" s="139">
        <v>0</v>
      </c>
      <c r="AK115" s="139">
        <v>0</v>
      </c>
      <c r="AL115" s="139">
        <v>0</v>
      </c>
      <c r="AM115" s="139">
        <v>0</v>
      </c>
      <c r="AN115" s="139">
        <v>0</v>
      </c>
      <c r="AO115" s="139">
        <v>0</v>
      </c>
      <c r="AP115" s="139">
        <v>0</v>
      </c>
      <c r="AQ115" s="139">
        <v>0</v>
      </c>
      <c r="AR115" s="139">
        <v>0</v>
      </c>
      <c r="AS115" s="140">
        <v>0</v>
      </c>
      <c r="AT115" s="140">
        <f t="shared" si="4"/>
        <v>538567.84</v>
      </c>
      <c r="AU115" s="139"/>
    </row>
    <row r="116" spans="1:47" s="141" customFormat="1" ht="12.75" hidden="1" outlineLevel="1">
      <c r="A116" s="139" t="s">
        <v>390</v>
      </c>
      <c r="B116" s="140"/>
      <c r="C116" s="140" t="s">
        <v>391</v>
      </c>
      <c r="D116" s="140" t="s">
        <v>392</v>
      </c>
      <c r="E116" s="140">
        <v>1636264.55</v>
      </c>
      <c r="F116" s="140">
        <v>0</v>
      </c>
      <c r="G116" s="140"/>
      <c r="H116" s="139">
        <v>0</v>
      </c>
      <c r="I116" s="139">
        <v>0</v>
      </c>
      <c r="J116" s="139">
        <v>0</v>
      </c>
      <c r="K116" s="139">
        <v>0</v>
      </c>
      <c r="L116" s="139">
        <v>0</v>
      </c>
      <c r="M116" s="139">
        <v>0</v>
      </c>
      <c r="N116" s="139">
        <v>0</v>
      </c>
      <c r="O116" s="139">
        <v>0</v>
      </c>
      <c r="P116" s="139">
        <v>0</v>
      </c>
      <c r="Q116" s="139">
        <v>0</v>
      </c>
      <c r="R116" s="139">
        <v>0</v>
      </c>
      <c r="S116" s="139">
        <v>0</v>
      </c>
      <c r="T116" s="139">
        <v>0</v>
      </c>
      <c r="U116" s="139">
        <v>0</v>
      </c>
      <c r="V116" s="139">
        <v>0</v>
      </c>
      <c r="W116" s="139">
        <v>0</v>
      </c>
      <c r="X116" s="139">
        <v>0</v>
      </c>
      <c r="Y116" s="139">
        <v>0</v>
      </c>
      <c r="Z116" s="139">
        <v>0</v>
      </c>
      <c r="AA116" s="139">
        <v>0</v>
      </c>
      <c r="AB116" s="139">
        <v>0</v>
      </c>
      <c r="AC116" s="139">
        <v>0</v>
      </c>
      <c r="AD116" s="139">
        <v>0</v>
      </c>
      <c r="AE116" s="139">
        <v>707.83</v>
      </c>
      <c r="AF116" s="139">
        <v>0</v>
      </c>
      <c r="AG116" s="140">
        <v>707.83</v>
      </c>
      <c r="AH116" s="139">
        <v>0</v>
      </c>
      <c r="AI116" s="139">
        <v>0</v>
      </c>
      <c r="AJ116" s="139">
        <v>0</v>
      </c>
      <c r="AK116" s="139">
        <v>0</v>
      </c>
      <c r="AL116" s="139">
        <v>0</v>
      </c>
      <c r="AM116" s="139">
        <v>0</v>
      </c>
      <c r="AN116" s="139">
        <v>0</v>
      </c>
      <c r="AO116" s="139">
        <v>0</v>
      </c>
      <c r="AP116" s="139">
        <v>0</v>
      </c>
      <c r="AQ116" s="139">
        <v>0</v>
      </c>
      <c r="AR116" s="139">
        <v>0</v>
      </c>
      <c r="AS116" s="140">
        <v>0</v>
      </c>
      <c r="AT116" s="140">
        <f t="shared" si="4"/>
        <v>1636972.3800000001</v>
      </c>
      <c r="AU116" s="139"/>
    </row>
    <row r="117" spans="1:47" s="141" customFormat="1" ht="12.75" hidden="1" outlineLevel="1">
      <c r="A117" s="139" t="s">
        <v>393</v>
      </c>
      <c r="B117" s="140"/>
      <c r="C117" s="140" t="s">
        <v>394</v>
      </c>
      <c r="D117" s="140" t="s">
        <v>395</v>
      </c>
      <c r="E117" s="140">
        <v>635611.57</v>
      </c>
      <c r="F117" s="140">
        <v>0</v>
      </c>
      <c r="G117" s="140"/>
      <c r="H117" s="139">
        <v>0</v>
      </c>
      <c r="I117" s="139">
        <v>0</v>
      </c>
      <c r="J117" s="139">
        <v>0</v>
      </c>
      <c r="K117" s="139">
        <v>0</v>
      </c>
      <c r="L117" s="139">
        <v>0</v>
      </c>
      <c r="M117" s="139">
        <v>0</v>
      </c>
      <c r="N117" s="139">
        <v>0</v>
      </c>
      <c r="O117" s="139">
        <v>0</v>
      </c>
      <c r="P117" s="139">
        <v>0</v>
      </c>
      <c r="Q117" s="139">
        <v>0</v>
      </c>
      <c r="R117" s="139">
        <v>0</v>
      </c>
      <c r="S117" s="139">
        <v>0</v>
      </c>
      <c r="T117" s="139">
        <v>0</v>
      </c>
      <c r="U117" s="139">
        <v>0</v>
      </c>
      <c r="V117" s="139">
        <v>0</v>
      </c>
      <c r="W117" s="139">
        <v>0</v>
      </c>
      <c r="X117" s="139">
        <v>0</v>
      </c>
      <c r="Y117" s="139">
        <v>0</v>
      </c>
      <c r="Z117" s="139">
        <v>0</v>
      </c>
      <c r="AA117" s="139">
        <v>0</v>
      </c>
      <c r="AB117" s="139">
        <v>0</v>
      </c>
      <c r="AC117" s="139">
        <v>0</v>
      </c>
      <c r="AD117" s="139">
        <v>0</v>
      </c>
      <c r="AE117" s="139">
        <v>0</v>
      </c>
      <c r="AF117" s="139">
        <v>0</v>
      </c>
      <c r="AG117" s="140">
        <v>0</v>
      </c>
      <c r="AH117" s="139">
        <v>0</v>
      </c>
      <c r="AI117" s="139">
        <v>0</v>
      </c>
      <c r="AJ117" s="139">
        <v>0</v>
      </c>
      <c r="AK117" s="139">
        <v>0</v>
      </c>
      <c r="AL117" s="139">
        <v>0</v>
      </c>
      <c r="AM117" s="139">
        <v>0</v>
      </c>
      <c r="AN117" s="139">
        <v>0</v>
      </c>
      <c r="AO117" s="139">
        <v>0</v>
      </c>
      <c r="AP117" s="139">
        <v>0</v>
      </c>
      <c r="AQ117" s="139">
        <v>0</v>
      </c>
      <c r="AR117" s="139">
        <v>0</v>
      </c>
      <c r="AS117" s="140">
        <v>0</v>
      </c>
      <c r="AT117" s="140">
        <f t="shared" si="4"/>
        <v>635611.57</v>
      </c>
      <c r="AU117" s="139"/>
    </row>
    <row r="118" spans="1:47" s="141" customFormat="1" ht="12.75" hidden="1" outlineLevel="1">
      <c r="A118" s="139" t="s">
        <v>1504</v>
      </c>
      <c r="B118" s="140"/>
      <c r="C118" s="140" t="s">
        <v>1505</v>
      </c>
      <c r="D118" s="140" t="s">
        <v>1506</v>
      </c>
      <c r="E118" s="140">
        <v>789.7</v>
      </c>
      <c r="F118" s="140">
        <v>0</v>
      </c>
      <c r="G118" s="140"/>
      <c r="H118" s="139">
        <v>0</v>
      </c>
      <c r="I118" s="139">
        <v>0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0</v>
      </c>
      <c r="P118" s="139">
        <v>0</v>
      </c>
      <c r="Q118" s="139">
        <v>0</v>
      </c>
      <c r="R118" s="139">
        <v>0</v>
      </c>
      <c r="S118" s="139">
        <v>0</v>
      </c>
      <c r="T118" s="139">
        <v>0</v>
      </c>
      <c r="U118" s="139">
        <v>0</v>
      </c>
      <c r="V118" s="139">
        <v>0</v>
      </c>
      <c r="W118" s="139">
        <v>0</v>
      </c>
      <c r="X118" s="139">
        <v>0</v>
      </c>
      <c r="Y118" s="139">
        <v>0</v>
      </c>
      <c r="Z118" s="139">
        <v>0</v>
      </c>
      <c r="AA118" s="139">
        <v>0</v>
      </c>
      <c r="AB118" s="139">
        <v>0</v>
      </c>
      <c r="AC118" s="139">
        <v>0</v>
      </c>
      <c r="AD118" s="139">
        <v>0</v>
      </c>
      <c r="AE118" s="139">
        <v>0</v>
      </c>
      <c r="AF118" s="139">
        <v>0</v>
      </c>
      <c r="AG118" s="140">
        <v>0</v>
      </c>
      <c r="AH118" s="139">
        <v>0</v>
      </c>
      <c r="AI118" s="139">
        <v>0</v>
      </c>
      <c r="AJ118" s="139">
        <v>0</v>
      </c>
      <c r="AK118" s="139">
        <v>0</v>
      </c>
      <c r="AL118" s="139">
        <v>0</v>
      </c>
      <c r="AM118" s="139">
        <v>0</v>
      </c>
      <c r="AN118" s="139">
        <v>0</v>
      </c>
      <c r="AO118" s="139">
        <v>0</v>
      </c>
      <c r="AP118" s="139">
        <v>0</v>
      </c>
      <c r="AQ118" s="139">
        <v>0</v>
      </c>
      <c r="AR118" s="139">
        <v>0</v>
      </c>
      <c r="AS118" s="140">
        <v>0</v>
      </c>
      <c r="AT118" s="140">
        <f t="shared" si="4"/>
        <v>789.7</v>
      </c>
      <c r="AU118" s="139"/>
    </row>
    <row r="119" spans="1:47" s="141" customFormat="1" ht="12.75" hidden="1" outlineLevel="1">
      <c r="A119" s="139" t="s">
        <v>1507</v>
      </c>
      <c r="B119" s="140"/>
      <c r="C119" s="140" t="s">
        <v>1508</v>
      </c>
      <c r="D119" s="140" t="s">
        <v>1509</v>
      </c>
      <c r="E119" s="140">
        <v>14650</v>
      </c>
      <c r="F119" s="140">
        <v>0</v>
      </c>
      <c r="G119" s="140"/>
      <c r="H119" s="139">
        <v>0</v>
      </c>
      <c r="I119" s="139">
        <v>0</v>
      </c>
      <c r="J119" s="139">
        <v>0</v>
      </c>
      <c r="K119" s="139">
        <v>0</v>
      </c>
      <c r="L119" s="139">
        <v>0</v>
      </c>
      <c r="M119" s="139">
        <v>0</v>
      </c>
      <c r="N119" s="139">
        <v>0</v>
      </c>
      <c r="O119" s="139">
        <v>0</v>
      </c>
      <c r="P119" s="139">
        <v>0</v>
      </c>
      <c r="Q119" s="139">
        <v>0</v>
      </c>
      <c r="R119" s="139">
        <v>0</v>
      </c>
      <c r="S119" s="139">
        <v>0</v>
      </c>
      <c r="T119" s="139">
        <v>0</v>
      </c>
      <c r="U119" s="139">
        <v>0</v>
      </c>
      <c r="V119" s="139">
        <v>0</v>
      </c>
      <c r="W119" s="139">
        <v>0</v>
      </c>
      <c r="X119" s="139">
        <v>0</v>
      </c>
      <c r="Y119" s="139">
        <v>0</v>
      </c>
      <c r="Z119" s="139">
        <v>0</v>
      </c>
      <c r="AA119" s="139">
        <v>0</v>
      </c>
      <c r="AB119" s="139">
        <v>0</v>
      </c>
      <c r="AC119" s="139">
        <v>0</v>
      </c>
      <c r="AD119" s="139">
        <v>0</v>
      </c>
      <c r="AE119" s="139">
        <v>0</v>
      </c>
      <c r="AF119" s="139">
        <v>0</v>
      </c>
      <c r="AG119" s="140">
        <v>0</v>
      </c>
      <c r="AH119" s="139">
        <v>0</v>
      </c>
      <c r="AI119" s="139">
        <v>0</v>
      </c>
      <c r="AJ119" s="139">
        <v>0</v>
      </c>
      <c r="AK119" s="139">
        <v>0</v>
      </c>
      <c r="AL119" s="139">
        <v>0</v>
      </c>
      <c r="AM119" s="139">
        <v>0</v>
      </c>
      <c r="AN119" s="139">
        <v>0</v>
      </c>
      <c r="AO119" s="139">
        <v>0</v>
      </c>
      <c r="AP119" s="139">
        <v>0</v>
      </c>
      <c r="AQ119" s="139">
        <v>0</v>
      </c>
      <c r="AR119" s="139">
        <v>0</v>
      </c>
      <c r="AS119" s="140">
        <v>0</v>
      </c>
      <c r="AT119" s="140">
        <f t="shared" si="4"/>
        <v>14650</v>
      </c>
      <c r="AU119" s="139"/>
    </row>
    <row r="120" spans="1:47" s="141" customFormat="1" ht="12.75" hidden="1" outlineLevel="1">
      <c r="A120" s="139" t="s">
        <v>1510</v>
      </c>
      <c r="B120" s="140"/>
      <c r="C120" s="140" t="s">
        <v>1511</v>
      </c>
      <c r="D120" s="140" t="s">
        <v>1512</v>
      </c>
      <c r="E120" s="140">
        <v>74.25</v>
      </c>
      <c r="F120" s="140">
        <v>0</v>
      </c>
      <c r="G120" s="140"/>
      <c r="H120" s="139">
        <v>0</v>
      </c>
      <c r="I120" s="139">
        <v>0</v>
      </c>
      <c r="J120" s="139">
        <v>0</v>
      </c>
      <c r="K120" s="139">
        <v>0</v>
      </c>
      <c r="L120" s="139">
        <v>0</v>
      </c>
      <c r="M120" s="139">
        <v>0</v>
      </c>
      <c r="N120" s="139">
        <v>0</v>
      </c>
      <c r="O120" s="139">
        <v>0</v>
      </c>
      <c r="P120" s="139">
        <v>0</v>
      </c>
      <c r="Q120" s="139">
        <v>0</v>
      </c>
      <c r="R120" s="139">
        <v>0</v>
      </c>
      <c r="S120" s="139">
        <v>0</v>
      </c>
      <c r="T120" s="139">
        <v>0</v>
      </c>
      <c r="U120" s="139">
        <v>0</v>
      </c>
      <c r="V120" s="139">
        <v>0</v>
      </c>
      <c r="W120" s="139">
        <v>0</v>
      </c>
      <c r="X120" s="139">
        <v>0</v>
      </c>
      <c r="Y120" s="139">
        <v>0</v>
      </c>
      <c r="Z120" s="139">
        <v>0</v>
      </c>
      <c r="AA120" s="139">
        <v>0</v>
      </c>
      <c r="AB120" s="139">
        <v>0</v>
      </c>
      <c r="AC120" s="139">
        <v>0</v>
      </c>
      <c r="AD120" s="139">
        <v>0</v>
      </c>
      <c r="AE120" s="139">
        <v>0</v>
      </c>
      <c r="AF120" s="139">
        <v>0</v>
      </c>
      <c r="AG120" s="140">
        <v>0</v>
      </c>
      <c r="AH120" s="139">
        <v>0</v>
      </c>
      <c r="AI120" s="139">
        <v>0</v>
      </c>
      <c r="AJ120" s="139">
        <v>0</v>
      </c>
      <c r="AK120" s="139">
        <v>0</v>
      </c>
      <c r="AL120" s="139">
        <v>0</v>
      </c>
      <c r="AM120" s="139">
        <v>0</v>
      </c>
      <c r="AN120" s="139">
        <v>0</v>
      </c>
      <c r="AO120" s="139">
        <v>0</v>
      </c>
      <c r="AP120" s="139">
        <v>0</v>
      </c>
      <c r="AQ120" s="139">
        <v>0</v>
      </c>
      <c r="AR120" s="139">
        <v>0</v>
      </c>
      <c r="AS120" s="140">
        <v>0</v>
      </c>
      <c r="AT120" s="140">
        <f t="shared" si="4"/>
        <v>74.25</v>
      </c>
      <c r="AU120" s="139"/>
    </row>
    <row r="121" spans="1:47" s="141" customFormat="1" ht="12.75" hidden="1" outlineLevel="1">
      <c r="A121" s="139" t="s">
        <v>1513</v>
      </c>
      <c r="B121" s="140"/>
      <c r="C121" s="140" t="s">
        <v>1514</v>
      </c>
      <c r="D121" s="140" t="s">
        <v>1515</v>
      </c>
      <c r="E121" s="140">
        <v>125</v>
      </c>
      <c r="F121" s="140">
        <v>0</v>
      </c>
      <c r="G121" s="140"/>
      <c r="H121" s="139">
        <v>0</v>
      </c>
      <c r="I121" s="139">
        <v>0</v>
      </c>
      <c r="J121" s="139">
        <v>0</v>
      </c>
      <c r="K121" s="139">
        <v>0</v>
      </c>
      <c r="L121" s="139">
        <v>0</v>
      </c>
      <c r="M121" s="139">
        <v>0</v>
      </c>
      <c r="N121" s="139">
        <v>0</v>
      </c>
      <c r="O121" s="139">
        <v>0</v>
      </c>
      <c r="P121" s="139">
        <v>0</v>
      </c>
      <c r="Q121" s="139">
        <v>0</v>
      </c>
      <c r="R121" s="139">
        <v>0</v>
      </c>
      <c r="S121" s="139">
        <v>0</v>
      </c>
      <c r="T121" s="139">
        <v>0</v>
      </c>
      <c r="U121" s="139">
        <v>0</v>
      </c>
      <c r="V121" s="139">
        <v>0</v>
      </c>
      <c r="W121" s="139">
        <v>0</v>
      </c>
      <c r="X121" s="139">
        <v>0</v>
      </c>
      <c r="Y121" s="139">
        <v>0</v>
      </c>
      <c r="Z121" s="139">
        <v>0</v>
      </c>
      <c r="AA121" s="139">
        <v>0</v>
      </c>
      <c r="AB121" s="139">
        <v>0</v>
      </c>
      <c r="AC121" s="139">
        <v>0</v>
      </c>
      <c r="AD121" s="139">
        <v>0</v>
      </c>
      <c r="AE121" s="139">
        <v>13.61</v>
      </c>
      <c r="AF121" s="139">
        <v>0</v>
      </c>
      <c r="AG121" s="140">
        <v>13.61</v>
      </c>
      <c r="AH121" s="139">
        <v>0</v>
      </c>
      <c r="AI121" s="139">
        <v>0</v>
      </c>
      <c r="AJ121" s="139">
        <v>0</v>
      </c>
      <c r="AK121" s="139">
        <v>0</v>
      </c>
      <c r="AL121" s="139">
        <v>0</v>
      </c>
      <c r="AM121" s="139">
        <v>0</v>
      </c>
      <c r="AN121" s="139">
        <v>0</v>
      </c>
      <c r="AO121" s="139">
        <v>0</v>
      </c>
      <c r="AP121" s="139">
        <v>0</v>
      </c>
      <c r="AQ121" s="139">
        <v>0</v>
      </c>
      <c r="AR121" s="139">
        <v>0</v>
      </c>
      <c r="AS121" s="140">
        <v>0</v>
      </c>
      <c r="AT121" s="140">
        <f t="shared" si="4"/>
        <v>138.61</v>
      </c>
      <c r="AU121" s="139"/>
    </row>
    <row r="122" spans="1:47" s="141" customFormat="1" ht="12.75" hidden="1" outlineLevel="1">
      <c r="A122" s="139" t="s">
        <v>1516</v>
      </c>
      <c r="B122" s="140"/>
      <c r="C122" s="140" t="s">
        <v>1517</v>
      </c>
      <c r="D122" s="140" t="s">
        <v>1518</v>
      </c>
      <c r="E122" s="140">
        <v>-80.44</v>
      </c>
      <c r="F122" s="140">
        <v>184</v>
      </c>
      <c r="G122" s="140"/>
      <c r="H122" s="139">
        <v>0</v>
      </c>
      <c r="I122" s="139">
        <v>0</v>
      </c>
      <c r="J122" s="139">
        <v>0</v>
      </c>
      <c r="K122" s="139">
        <v>0</v>
      </c>
      <c r="L122" s="139">
        <v>0</v>
      </c>
      <c r="M122" s="139">
        <v>0</v>
      </c>
      <c r="N122" s="139">
        <v>0</v>
      </c>
      <c r="O122" s="139">
        <v>0</v>
      </c>
      <c r="P122" s="139">
        <v>0</v>
      </c>
      <c r="Q122" s="139">
        <v>0</v>
      </c>
      <c r="R122" s="139">
        <v>0</v>
      </c>
      <c r="S122" s="139">
        <v>0</v>
      </c>
      <c r="T122" s="139">
        <v>0</v>
      </c>
      <c r="U122" s="139">
        <v>0</v>
      </c>
      <c r="V122" s="139">
        <v>0</v>
      </c>
      <c r="W122" s="139">
        <v>0</v>
      </c>
      <c r="X122" s="139">
        <v>0</v>
      </c>
      <c r="Y122" s="139">
        <v>0</v>
      </c>
      <c r="Z122" s="139">
        <v>0</v>
      </c>
      <c r="AA122" s="139">
        <v>0</v>
      </c>
      <c r="AB122" s="139">
        <v>0</v>
      </c>
      <c r="AC122" s="139">
        <v>0</v>
      </c>
      <c r="AD122" s="139">
        <v>0</v>
      </c>
      <c r="AE122" s="139">
        <v>0</v>
      </c>
      <c r="AF122" s="139">
        <v>0</v>
      </c>
      <c r="AG122" s="140">
        <v>0</v>
      </c>
      <c r="AH122" s="139">
        <v>0</v>
      </c>
      <c r="AI122" s="139">
        <v>0</v>
      </c>
      <c r="AJ122" s="139">
        <v>0</v>
      </c>
      <c r="AK122" s="139">
        <v>0</v>
      </c>
      <c r="AL122" s="139">
        <v>0</v>
      </c>
      <c r="AM122" s="139">
        <v>0</v>
      </c>
      <c r="AN122" s="139">
        <v>0</v>
      </c>
      <c r="AO122" s="139">
        <v>0</v>
      </c>
      <c r="AP122" s="139">
        <v>0</v>
      </c>
      <c r="AQ122" s="139">
        <v>0</v>
      </c>
      <c r="AR122" s="139">
        <v>0</v>
      </c>
      <c r="AS122" s="140">
        <v>0</v>
      </c>
      <c r="AT122" s="140">
        <f t="shared" si="4"/>
        <v>103.56</v>
      </c>
      <c r="AU122" s="139"/>
    </row>
    <row r="123" spans="1:47" s="141" customFormat="1" ht="12.75" hidden="1" outlineLevel="1">
      <c r="A123" s="139" t="s">
        <v>396</v>
      </c>
      <c r="B123" s="140"/>
      <c r="C123" s="140" t="s">
        <v>397</v>
      </c>
      <c r="D123" s="140" t="s">
        <v>398</v>
      </c>
      <c r="E123" s="140">
        <v>3113430.61</v>
      </c>
      <c r="F123" s="140">
        <v>410</v>
      </c>
      <c r="G123" s="140"/>
      <c r="H123" s="139">
        <v>0</v>
      </c>
      <c r="I123" s="139">
        <v>0</v>
      </c>
      <c r="J123" s="139">
        <v>0</v>
      </c>
      <c r="K123" s="139">
        <v>0</v>
      </c>
      <c r="L123" s="139">
        <v>0</v>
      </c>
      <c r="M123" s="139">
        <v>0</v>
      </c>
      <c r="N123" s="139">
        <v>0</v>
      </c>
      <c r="O123" s="139">
        <v>0</v>
      </c>
      <c r="P123" s="139">
        <v>0</v>
      </c>
      <c r="Q123" s="139">
        <v>0</v>
      </c>
      <c r="R123" s="139">
        <v>0</v>
      </c>
      <c r="S123" s="139">
        <v>0</v>
      </c>
      <c r="T123" s="139">
        <v>0</v>
      </c>
      <c r="U123" s="139">
        <v>0</v>
      </c>
      <c r="V123" s="139">
        <v>0</v>
      </c>
      <c r="W123" s="139">
        <v>0</v>
      </c>
      <c r="X123" s="139">
        <v>0</v>
      </c>
      <c r="Y123" s="139">
        <v>0</v>
      </c>
      <c r="Z123" s="139">
        <v>0</v>
      </c>
      <c r="AA123" s="139">
        <v>0</v>
      </c>
      <c r="AB123" s="139">
        <v>0</v>
      </c>
      <c r="AC123" s="139">
        <v>0</v>
      </c>
      <c r="AD123" s="139">
        <v>0</v>
      </c>
      <c r="AE123" s="139">
        <v>91261.08</v>
      </c>
      <c r="AF123" s="139">
        <v>0</v>
      </c>
      <c r="AG123" s="140">
        <v>91261.08</v>
      </c>
      <c r="AH123" s="139">
        <v>0</v>
      </c>
      <c r="AI123" s="139">
        <v>0</v>
      </c>
      <c r="AJ123" s="139">
        <v>0</v>
      </c>
      <c r="AK123" s="139">
        <v>0</v>
      </c>
      <c r="AL123" s="139">
        <v>0</v>
      </c>
      <c r="AM123" s="139">
        <v>0</v>
      </c>
      <c r="AN123" s="139">
        <v>0</v>
      </c>
      <c r="AO123" s="139">
        <v>0</v>
      </c>
      <c r="AP123" s="139">
        <v>0</v>
      </c>
      <c r="AQ123" s="139">
        <v>0</v>
      </c>
      <c r="AR123" s="139">
        <v>0</v>
      </c>
      <c r="AS123" s="140">
        <v>0</v>
      </c>
      <c r="AT123" s="140">
        <f t="shared" si="4"/>
        <v>3205101.69</v>
      </c>
      <c r="AU123" s="139"/>
    </row>
    <row r="124" spans="1:47" s="141" customFormat="1" ht="12.75" hidden="1" outlineLevel="1">
      <c r="A124" s="139" t="s">
        <v>1519</v>
      </c>
      <c r="B124" s="140"/>
      <c r="C124" s="140" t="s">
        <v>1520</v>
      </c>
      <c r="D124" s="140" t="s">
        <v>1521</v>
      </c>
      <c r="E124" s="140">
        <v>130462.81</v>
      </c>
      <c r="F124" s="140">
        <v>0</v>
      </c>
      <c r="G124" s="140"/>
      <c r="H124" s="139">
        <v>0</v>
      </c>
      <c r="I124" s="139">
        <v>0</v>
      </c>
      <c r="J124" s="139">
        <v>0</v>
      </c>
      <c r="K124" s="139">
        <v>0</v>
      </c>
      <c r="L124" s="139">
        <v>0</v>
      </c>
      <c r="M124" s="139">
        <v>0</v>
      </c>
      <c r="N124" s="139">
        <v>0</v>
      </c>
      <c r="O124" s="139">
        <v>0</v>
      </c>
      <c r="P124" s="139">
        <v>0</v>
      </c>
      <c r="Q124" s="139">
        <v>0</v>
      </c>
      <c r="R124" s="139">
        <v>0</v>
      </c>
      <c r="S124" s="139">
        <v>0</v>
      </c>
      <c r="T124" s="139">
        <v>0</v>
      </c>
      <c r="U124" s="139">
        <v>0</v>
      </c>
      <c r="V124" s="139">
        <v>0</v>
      </c>
      <c r="W124" s="139">
        <v>0</v>
      </c>
      <c r="X124" s="139">
        <v>0</v>
      </c>
      <c r="Y124" s="139">
        <v>0</v>
      </c>
      <c r="Z124" s="139">
        <v>0</v>
      </c>
      <c r="AA124" s="139">
        <v>0</v>
      </c>
      <c r="AB124" s="139">
        <v>0</v>
      </c>
      <c r="AC124" s="139">
        <v>0</v>
      </c>
      <c r="AD124" s="139">
        <v>0</v>
      </c>
      <c r="AE124" s="139">
        <v>0</v>
      </c>
      <c r="AF124" s="139">
        <v>0</v>
      </c>
      <c r="AG124" s="140">
        <v>0</v>
      </c>
      <c r="AH124" s="139">
        <v>0</v>
      </c>
      <c r="AI124" s="139">
        <v>0</v>
      </c>
      <c r="AJ124" s="139">
        <v>0</v>
      </c>
      <c r="AK124" s="139">
        <v>0</v>
      </c>
      <c r="AL124" s="139">
        <v>0</v>
      </c>
      <c r="AM124" s="139">
        <v>0</v>
      </c>
      <c r="AN124" s="139">
        <v>0</v>
      </c>
      <c r="AO124" s="139">
        <v>0</v>
      </c>
      <c r="AP124" s="139">
        <v>0</v>
      </c>
      <c r="AQ124" s="139">
        <v>0</v>
      </c>
      <c r="AR124" s="139">
        <v>0</v>
      </c>
      <c r="AS124" s="140">
        <v>0</v>
      </c>
      <c r="AT124" s="140">
        <f t="shared" si="4"/>
        <v>130462.81</v>
      </c>
      <c r="AU124" s="139"/>
    </row>
    <row r="125" spans="1:47" s="141" customFormat="1" ht="12.75" hidden="1" outlineLevel="1">
      <c r="A125" s="139" t="s">
        <v>1522</v>
      </c>
      <c r="B125" s="140"/>
      <c r="C125" s="140" t="s">
        <v>1523</v>
      </c>
      <c r="D125" s="140" t="s">
        <v>1524</v>
      </c>
      <c r="E125" s="140">
        <v>722.7</v>
      </c>
      <c r="F125" s="140">
        <v>0</v>
      </c>
      <c r="G125" s="140"/>
      <c r="H125" s="139">
        <v>0</v>
      </c>
      <c r="I125" s="139">
        <v>0</v>
      </c>
      <c r="J125" s="139">
        <v>0</v>
      </c>
      <c r="K125" s="139">
        <v>0</v>
      </c>
      <c r="L125" s="139">
        <v>0</v>
      </c>
      <c r="M125" s="139">
        <v>0</v>
      </c>
      <c r="N125" s="139">
        <v>0</v>
      </c>
      <c r="O125" s="139">
        <v>0</v>
      </c>
      <c r="P125" s="139">
        <v>0</v>
      </c>
      <c r="Q125" s="139">
        <v>0</v>
      </c>
      <c r="R125" s="139">
        <v>0</v>
      </c>
      <c r="S125" s="139">
        <v>0</v>
      </c>
      <c r="T125" s="139">
        <v>0</v>
      </c>
      <c r="U125" s="139">
        <v>0</v>
      </c>
      <c r="V125" s="139">
        <v>0</v>
      </c>
      <c r="W125" s="139">
        <v>0</v>
      </c>
      <c r="X125" s="139">
        <v>0</v>
      </c>
      <c r="Y125" s="139">
        <v>0</v>
      </c>
      <c r="Z125" s="139">
        <v>0</v>
      </c>
      <c r="AA125" s="139">
        <v>0</v>
      </c>
      <c r="AB125" s="139">
        <v>0</v>
      </c>
      <c r="AC125" s="139">
        <v>0</v>
      </c>
      <c r="AD125" s="139">
        <v>0</v>
      </c>
      <c r="AE125" s="139">
        <v>0</v>
      </c>
      <c r="AF125" s="139">
        <v>0</v>
      </c>
      <c r="AG125" s="140">
        <v>0</v>
      </c>
      <c r="AH125" s="139">
        <v>0</v>
      </c>
      <c r="AI125" s="139">
        <v>0</v>
      </c>
      <c r="AJ125" s="139">
        <v>0</v>
      </c>
      <c r="AK125" s="139">
        <v>0</v>
      </c>
      <c r="AL125" s="139">
        <v>0</v>
      </c>
      <c r="AM125" s="139">
        <v>0</v>
      </c>
      <c r="AN125" s="139">
        <v>0</v>
      </c>
      <c r="AO125" s="139">
        <v>0</v>
      </c>
      <c r="AP125" s="139">
        <v>0</v>
      </c>
      <c r="AQ125" s="139">
        <v>0</v>
      </c>
      <c r="AR125" s="139">
        <v>0</v>
      </c>
      <c r="AS125" s="140">
        <v>0</v>
      </c>
      <c r="AT125" s="140">
        <f t="shared" si="4"/>
        <v>722.7</v>
      </c>
      <c r="AU125" s="139"/>
    </row>
    <row r="126" spans="1:47" s="141" customFormat="1" ht="12.75" hidden="1" outlineLevel="1">
      <c r="A126" s="139" t="s">
        <v>1525</v>
      </c>
      <c r="B126" s="140"/>
      <c r="C126" s="140" t="s">
        <v>1526</v>
      </c>
      <c r="D126" s="140" t="s">
        <v>1527</v>
      </c>
      <c r="E126" s="140">
        <v>117018.41</v>
      </c>
      <c r="F126" s="140">
        <v>0</v>
      </c>
      <c r="G126" s="140"/>
      <c r="H126" s="139">
        <v>0</v>
      </c>
      <c r="I126" s="139">
        <v>0</v>
      </c>
      <c r="J126" s="139">
        <v>0</v>
      </c>
      <c r="K126" s="139">
        <v>0</v>
      </c>
      <c r="L126" s="139">
        <v>0</v>
      </c>
      <c r="M126" s="139">
        <v>0</v>
      </c>
      <c r="N126" s="139">
        <v>0</v>
      </c>
      <c r="O126" s="139">
        <v>0</v>
      </c>
      <c r="P126" s="139">
        <v>0</v>
      </c>
      <c r="Q126" s="139">
        <v>0</v>
      </c>
      <c r="R126" s="139">
        <v>0</v>
      </c>
      <c r="S126" s="139">
        <v>0</v>
      </c>
      <c r="T126" s="139">
        <v>0</v>
      </c>
      <c r="U126" s="139">
        <v>0</v>
      </c>
      <c r="V126" s="139">
        <v>0</v>
      </c>
      <c r="W126" s="139">
        <v>0</v>
      </c>
      <c r="X126" s="139">
        <v>0</v>
      </c>
      <c r="Y126" s="139">
        <v>0</v>
      </c>
      <c r="Z126" s="139">
        <v>0</v>
      </c>
      <c r="AA126" s="139">
        <v>0</v>
      </c>
      <c r="AB126" s="139">
        <v>0</v>
      </c>
      <c r="AC126" s="139">
        <v>0</v>
      </c>
      <c r="AD126" s="139">
        <v>0</v>
      </c>
      <c r="AE126" s="139">
        <v>0</v>
      </c>
      <c r="AF126" s="139">
        <v>0</v>
      </c>
      <c r="AG126" s="140">
        <v>0</v>
      </c>
      <c r="AH126" s="139">
        <v>0</v>
      </c>
      <c r="AI126" s="139">
        <v>0</v>
      </c>
      <c r="AJ126" s="139">
        <v>0</v>
      </c>
      <c r="AK126" s="139">
        <v>0</v>
      </c>
      <c r="AL126" s="139">
        <v>0</v>
      </c>
      <c r="AM126" s="139">
        <v>0</v>
      </c>
      <c r="AN126" s="139">
        <v>0</v>
      </c>
      <c r="AO126" s="139">
        <v>0</v>
      </c>
      <c r="AP126" s="139">
        <v>0</v>
      </c>
      <c r="AQ126" s="139">
        <v>0</v>
      </c>
      <c r="AR126" s="139">
        <v>0</v>
      </c>
      <c r="AS126" s="140">
        <v>0</v>
      </c>
      <c r="AT126" s="140">
        <f t="shared" si="4"/>
        <v>117018.41</v>
      </c>
      <c r="AU126" s="139"/>
    </row>
    <row r="127" spans="1:47" s="141" customFormat="1" ht="12.75" hidden="1" outlineLevel="1">
      <c r="A127" s="139" t="s">
        <v>1528</v>
      </c>
      <c r="B127" s="140"/>
      <c r="C127" s="140" t="s">
        <v>1529</v>
      </c>
      <c r="D127" s="140" t="s">
        <v>1530</v>
      </c>
      <c r="E127" s="140">
        <v>11341.72</v>
      </c>
      <c r="F127" s="140">
        <v>0</v>
      </c>
      <c r="G127" s="140"/>
      <c r="H127" s="139">
        <v>0</v>
      </c>
      <c r="I127" s="139">
        <v>0</v>
      </c>
      <c r="J127" s="139">
        <v>0</v>
      </c>
      <c r="K127" s="139">
        <v>0</v>
      </c>
      <c r="L127" s="139">
        <v>0</v>
      </c>
      <c r="M127" s="139">
        <v>0</v>
      </c>
      <c r="N127" s="139">
        <v>0</v>
      </c>
      <c r="O127" s="139">
        <v>0</v>
      </c>
      <c r="P127" s="139">
        <v>0</v>
      </c>
      <c r="Q127" s="139">
        <v>0</v>
      </c>
      <c r="R127" s="139">
        <v>0</v>
      </c>
      <c r="S127" s="139">
        <v>0</v>
      </c>
      <c r="T127" s="139">
        <v>0</v>
      </c>
      <c r="U127" s="139">
        <v>0</v>
      </c>
      <c r="V127" s="139">
        <v>0</v>
      </c>
      <c r="W127" s="139">
        <v>0</v>
      </c>
      <c r="X127" s="139">
        <v>0</v>
      </c>
      <c r="Y127" s="139">
        <v>0</v>
      </c>
      <c r="Z127" s="139">
        <v>0</v>
      </c>
      <c r="AA127" s="139">
        <v>0</v>
      </c>
      <c r="AB127" s="139">
        <v>0</v>
      </c>
      <c r="AC127" s="139">
        <v>0</v>
      </c>
      <c r="AD127" s="139">
        <v>0</v>
      </c>
      <c r="AE127" s="139">
        <v>0</v>
      </c>
      <c r="AF127" s="139">
        <v>0</v>
      </c>
      <c r="AG127" s="140">
        <v>0</v>
      </c>
      <c r="AH127" s="139">
        <v>0</v>
      </c>
      <c r="AI127" s="139">
        <v>0</v>
      </c>
      <c r="AJ127" s="139">
        <v>0</v>
      </c>
      <c r="AK127" s="139">
        <v>0</v>
      </c>
      <c r="AL127" s="139">
        <v>0</v>
      </c>
      <c r="AM127" s="139">
        <v>0</v>
      </c>
      <c r="AN127" s="139">
        <v>0</v>
      </c>
      <c r="AO127" s="139">
        <v>0</v>
      </c>
      <c r="AP127" s="139">
        <v>0</v>
      </c>
      <c r="AQ127" s="139">
        <v>0</v>
      </c>
      <c r="AR127" s="139">
        <v>0</v>
      </c>
      <c r="AS127" s="140">
        <v>0</v>
      </c>
      <c r="AT127" s="140">
        <f t="shared" si="4"/>
        <v>11341.72</v>
      </c>
      <c r="AU127" s="139"/>
    </row>
    <row r="128" spans="1:47" s="141" customFormat="1" ht="12.75" hidden="1" outlineLevel="1">
      <c r="A128" s="139" t="s">
        <v>1531</v>
      </c>
      <c r="B128" s="140"/>
      <c r="C128" s="140" t="s">
        <v>1532</v>
      </c>
      <c r="D128" s="140" t="s">
        <v>1533</v>
      </c>
      <c r="E128" s="140">
        <v>39996.12</v>
      </c>
      <c r="F128" s="140">
        <v>0</v>
      </c>
      <c r="G128" s="140"/>
      <c r="H128" s="139">
        <v>0</v>
      </c>
      <c r="I128" s="139">
        <v>0</v>
      </c>
      <c r="J128" s="139">
        <v>0</v>
      </c>
      <c r="K128" s="139">
        <v>0</v>
      </c>
      <c r="L128" s="139">
        <v>0</v>
      </c>
      <c r="M128" s="139">
        <v>0</v>
      </c>
      <c r="N128" s="139">
        <v>0</v>
      </c>
      <c r="O128" s="139">
        <v>0</v>
      </c>
      <c r="P128" s="139">
        <v>0</v>
      </c>
      <c r="Q128" s="139">
        <v>0</v>
      </c>
      <c r="R128" s="139">
        <v>0</v>
      </c>
      <c r="S128" s="139">
        <v>0</v>
      </c>
      <c r="T128" s="139">
        <v>0</v>
      </c>
      <c r="U128" s="139">
        <v>0</v>
      </c>
      <c r="V128" s="139">
        <v>0</v>
      </c>
      <c r="W128" s="139">
        <v>0</v>
      </c>
      <c r="X128" s="139">
        <v>0</v>
      </c>
      <c r="Y128" s="139">
        <v>0</v>
      </c>
      <c r="Z128" s="139">
        <v>0</v>
      </c>
      <c r="AA128" s="139">
        <v>0</v>
      </c>
      <c r="AB128" s="139">
        <v>0</v>
      </c>
      <c r="AC128" s="139">
        <v>0</v>
      </c>
      <c r="AD128" s="139">
        <v>0</v>
      </c>
      <c r="AE128" s="139">
        <v>0</v>
      </c>
      <c r="AF128" s="139">
        <v>0</v>
      </c>
      <c r="AG128" s="140">
        <v>0</v>
      </c>
      <c r="AH128" s="139">
        <v>0</v>
      </c>
      <c r="AI128" s="139">
        <v>0</v>
      </c>
      <c r="AJ128" s="139">
        <v>0</v>
      </c>
      <c r="AK128" s="139">
        <v>0</v>
      </c>
      <c r="AL128" s="139">
        <v>0</v>
      </c>
      <c r="AM128" s="139">
        <v>0</v>
      </c>
      <c r="AN128" s="139">
        <v>0</v>
      </c>
      <c r="AO128" s="139">
        <v>0</v>
      </c>
      <c r="AP128" s="139">
        <v>0</v>
      </c>
      <c r="AQ128" s="139">
        <v>0</v>
      </c>
      <c r="AR128" s="139">
        <v>0</v>
      </c>
      <c r="AS128" s="140">
        <v>0</v>
      </c>
      <c r="AT128" s="140">
        <f t="shared" si="4"/>
        <v>39996.12</v>
      </c>
      <c r="AU128" s="139"/>
    </row>
    <row r="129" spans="1:47" s="141" customFormat="1" ht="12.75" hidden="1" outlineLevel="1">
      <c r="A129" s="139" t="s">
        <v>1534</v>
      </c>
      <c r="B129" s="140"/>
      <c r="C129" s="140" t="s">
        <v>1535</v>
      </c>
      <c r="D129" s="140" t="s">
        <v>1536</v>
      </c>
      <c r="E129" s="140">
        <v>30337.5</v>
      </c>
      <c r="F129" s="140">
        <v>0</v>
      </c>
      <c r="G129" s="140"/>
      <c r="H129" s="139">
        <v>0</v>
      </c>
      <c r="I129" s="139">
        <v>0</v>
      </c>
      <c r="J129" s="139">
        <v>0</v>
      </c>
      <c r="K129" s="139">
        <v>0</v>
      </c>
      <c r="L129" s="139">
        <v>0</v>
      </c>
      <c r="M129" s="139">
        <v>0</v>
      </c>
      <c r="N129" s="139">
        <v>0</v>
      </c>
      <c r="O129" s="139">
        <v>0</v>
      </c>
      <c r="P129" s="139">
        <v>0</v>
      </c>
      <c r="Q129" s="139">
        <v>0</v>
      </c>
      <c r="R129" s="139">
        <v>0</v>
      </c>
      <c r="S129" s="139">
        <v>0</v>
      </c>
      <c r="T129" s="139">
        <v>0</v>
      </c>
      <c r="U129" s="139">
        <v>0</v>
      </c>
      <c r="V129" s="139">
        <v>0</v>
      </c>
      <c r="W129" s="139">
        <v>0</v>
      </c>
      <c r="X129" s="139">
        <v>0</v>
      </c>
      <c r="Y129" s="139">
        <v>0</v>
      </c>
      <c r="Z129" s="139">
        <v>0</v>
      </c>
      <c r="AA129" s="139">
        <v>0</v>
      </c>
      <c r="AB129" s="139">
        <v>0</v>
      </c>
      <c r="AC129" s="139">
        <v>0</v>
      </c>
      <c r="AD129" s="139">
        <v>0</v>
      </c>
      <c r="AE129" s="139">
        <v>0</v>
      </c>
      <c r="AF129" s="139">
        <v>0</v>
      </c>
      <c r="AG129" s="140">
        <v>0</v>
      </c>
      <c r="AH129" s="139">
        <v>0</v>
      </c>
      <c r="AI129" s="139">
        <v>0</v>
      </c>
      <c r="AJ129" s="139">
        <v>0</v>
      </c>
      <c r="AK129" s="139">
        <v>0</v>
      </c>
      <c r="AL129" s="139">
        <v>0</v>
      </c>
      <c r="AM129" s="139">
        <v>0</v>
      </c>
      <c r="AN129" s="139">
        <v>0</v>
      </c>
      <c r="AO129" s="139">
        <v>0</v>
      </c>
      <c r="AP129" s="139">
        <v>0</v>
      </c>
      <c r="AQ129" s="139">
        <v>0</v>
      </c>
      <c r="AR129" s="139">
        <v>0</v>
      </c>
      <c r="AS129" s="140">
        <v>0</v>
      </c>
      <c r="AT129" s="140">
        <f t="shared" si="4"/>
        <v>30337.5</v>
      </c>
      <c r="AU129" s="139"/>
    </row>
    <row r="130" spans="1:47" s="141" customFormat="1" ht="12.75" hidden="1" outlineLevel="1">
      <c r="A130" s="139" t="s">
        <v>1537</v>
      </c>
      <c r="B130" s="140"/>
      <c r="C130" s="140" t="s">
        <v>1538</v>
      </c>
      <c r="D130" s="140" t="s">
        <v>1539</v>
      </c>
      <c r="E130" s="140">
        <v>2000</v>
      </c>
      <c r="F130" s="140">
        <v>0</v>
      </c>
      <c r="G130" s="140"/>
      <c r="H130" s="139">
        <v>0</v>
      </c>
      <c r="I130" s="139">
        <v>0</v>
      </c>
      <c r="J130" s="139">
        <v>0</v>
      </c>
      <c r="K130" s="139">
        <v>0</v>
      </c>
      <c r="L130" s="139">
        <v>0</v>
      </c>
      <c r="M130" s="139">
        <v>0</v>
      </c>
      <c r="N130" s="139">
        <v>0</v>
      </c>
      <c r="O130" s="139">
        <v>0</v>
      </c>
      <c r="P130" s="139">
        <v>0</v>
      </c>
      <c r="Q130" s="139">
        <v>0</v>
      </c>
      <c r="R130" s="139">
        <v>0</v>
      </c>
      <c r="S130" s="139">
        <v>0</v>
      </c>
      <c r="T130" s="139">
        <v>0</v>
      </c>
      <c r="U130" s="139">
        <v>0</v>
      </c>
      <c r="V130" s="139">
        <v>0</v>
      </c>
      <c r="W130" s="139">
        <v>0</v>
      </c>
      <c r="X130" s="139">
        <v>0</v>
      </c>
      <c r="Y130" s="139">
        <v>0</v>
      </c>
      <c r="Z130" s="139">
        <v>0</v>
      </c>
      <c r="AA130" s="139">
        <v>0</v>
      </c>
      <c r="AB130" s="139">
        <v>0</v>
      </c>
      <c r="AC130" s="139">
        <v>0</v>
      </c>
      <c r="AD130" s="139">
        <v>0</v>
      </c>
      <c r="AE130" s="139">
        <v>0</v>
      </c>
      <c r="AF130" s="139">
        <v>0</v>
      </c>
      <c r="AG130" s="140">
        <v>0</v>
      </c>
      <c r="AH130" s="139">
        <v>0</v>
      </c>
      <c r="AI130" s="139">
        <v>0</v>
      </c>
      <c r="AJ130" s="139">
        <v>0</v>
      </c>
      <c r="AK130" s="139">
        <v>0</v>
      </c>
      <c r="AL130" s="139">
        <v>0</v>
      </c>
      <c r="AM130" s="139">
        <v>0</v>
      </c>
      <c r="AN130" s="139">
        <v>0</v>
      </c>
      <c r="AO130" s="139">
        <v>0</v>
      </c>
      <c r="AP130" s="139">
        <v>0</v>
      </c>
      <c r="AQ130" s="139">
        <v>0</v>
      </c>
      <c r="AR130" s="139">
        <v>0</v>
      </c>
      <c r="AS130" s="140">
        <v>0</v>
      </c>
      <c r="AT130" s="140">
        <f t="shared" si="4"/>
        <v>2000</v>
      </c>
      <c r="AU130" s="139"/>
    </row>
    <row r="131" spans="1:47" s="141" customFormat="1" ht="12.75" hidden="1" outlineLevel="1">
      <c r="A131" s="139" t="s">
        <v>1540</v>
      </c>
      <c r="B131" s="140"/>
      <c r="C131" s="140" t="s">
        <v>1541</v>
      </c>
      <c r="D131" s="140" t="s">
        <v>1542</v>
      </c>
      <c r="E131" s="140">
        <v>-56.13</v>
      </c>
      <c r="F131" s="140">
        <v>4.94</v>
      </c>
      <c r="G131" s="140"/>
      <c r="H131" s="139">
        <v>0</v>
      </c>
      <c r="I131" s="139">
        <v>0</v>
      </c>
      <c r="J131" s="139">
        <v>0</v>
      </c>
      <c r="K131" s="139">
        <v>0</v>
      </c>
      <c r="L131" s="139">
        <v>0</v>
      </c>
      <c r="M131" s="139">
        <v>0</v>
      </c>
      <c r="N131" s="139">
        <v>0</v>
      </c>
      <c r="O131" s="139">
        <v>0</v>
      </c>
      <c r="P131" s="139">
        <v>0</v>
      </c>
      <c r="Q131" s="139">
        <v>0</v>
      </c>
      <c r="R131" s="139">
        <v>0</v>
      </c>
      <c r="S131" s="139">
        <v>0</v>
      </c>
      <c r="T131" s="139">
        <v>0</v>
      </c>
      <c r="U131" s="139">
        <v>0</v>
      </c>
      <c r="V131" s="139">
        <v>0</v>
      </c>
      <c r="W131" s="139">
        <v>0</v>
      </c>
      <c r="X131" s="139">
        <v>0</v>
      </c>
      <c r="Y131" s="139">
        <v>0</v>
      </c>
      <c r="Z131" s="139">
        <v>0</v>
      </c>
      <c r="AA131" s="139">
        <v>0</v>
      </c>
      <c r="AB131" s="139">
        <v>0</v>
      </c>
      <c r="AC131" s="139">
        <v>0</v>
      </c>
      <c r="AD131" s="139">
        <v>0</v>
      </c>
      <c r="AE131" s="139">
        <v>0</v>
      </c>
      <c r="AF131" s="139">
        <v>0</v>
      </c>
      <c r="AG131" s="140">
        <v>0</v>
      </c>
      <c r="AH131" s="139">
        <v>0</v>
      </c>
      <c r="AI131" s="139">
        <v>0</v>
      </c>
      <c r="AJ131" s="139">
        <v>0</v>
      </c>
      <c r="AK131" s="139">
        <v>0</v>
      </c>
      <c r="AL131" s="139">
        <v>0</v>
      </c>
      <c r="AM131" s="139">
        <v>0</v>
      </c>
      <c r="AN131" s="139">
        <v>0</v>
      </c>
      <c r="AO131" s="139">
        <v>0</v>
      </c>
      <c r="AP131" s="139">
        <v>0</v>
      </c>
      <c r="AQ131" s="139">
        <v>0</v>
      </c>
      <c r="AR131" s="139">
        <v>0</v>
      </c>
      <c r="AS131" s="140">
        <v>0</v>
      </c>
      <c r="AT131" s="140">
        <f t="shared" si="4"/>
        <v>-51.190000000000005</v>
      </c>
      <c r="AU131" s="139"/>
    </row>
    <row r="132" spans="1:72" s="166" customFormat="1" ht="12.75" customHeight="1" collapsed="1">
      <c r="A132" s="120" t="s">
        <v>399</v>
      </c>
      <c r="B132" s="120"/>
      <c r="C132" s="119" t="s">
        <v>400</v>
      </c>
      <c r="D132" s="121"/>
      <c r="E132" s="123">
        <v>17071046.15</v>
      </c>
      <c r="F132" s="123">
        <v>426288.28</v>
      </c>
      <c r="G132" s="123">
        <v>0</v>
      </c>
      <c r="H132" s="120">
        <v>0</v>
      </c>
      <c r="I132" s="120">
        <v>0</v>
      </c>
      <c r="J132" s="120">
        <v>0</v>
      </c>
      <c r="K132" s="120">
        <v>0</v>
      </c>
      <c r="L132" s="120">
        <v>0</v>
      </c>
      <c r="M132" s="120">
        <v>0</v>
      </c>
      <c r="N132" s="120">
        <v>0</v>
      </c>
      <c r="O132" s="120">
        <v>0</v>
      </c>
      <c r="P132" s="120">
        <v>30512.18</v>
      </c>
      <c r="Q132" s="120">
        <v>0</v>
      </c>
      <c r="R132" s="120">
        <v>0</v>
      </c>
      <c r="S132" s="120">
        <v>0</v>
      </c>
      <c r="T132" s="120">
        <v>4065.43</v>
      </c>
      <c r="U132" s="120">
        <v>0</v>
      </c>
      <c r="V132" s="120">
        <v>0</v>
      </c>
      <c r="W132" s="120">
        <v>0</v>
      </c>
      <c r="X132" s="120">
        <v>0</v>
      </c>
      <c r="Y132" s="120">
        <v>79819.9</v>
      </c>
      <c r="Z132" s="120">
        <v>0</v>
      </c>
      <c r="AA132" s="120">
        <v>0</v>
      </c>
      <c r="AB132" s="120">
        <v>0</v>
      </c>
      <c r="AC132" s="120">
        <v>0</v>
      </c>
      <c r="AD132" s="120">
        <v>0</v>
      </c>
      <c r="AE132" s="120">
        <v>513986.41</v>
      </c>
      <c r="AF132" s="120">
        <v>0</v>
      </c>
      <c r="AG132" s="123">
        <v>628383.92</v>
      </c>
      <c r="AH132" s="120">
        <v>0</v>
      </c>
      <c r="AI132" s="120">
        <v>0</v>
      </c>
      <c r="AJ132" s="120">
        <v>0</v>
      </c>
      <c r="AK132" s="120">
        <v>0</v>
      </c>
      <c r="AL132" s="120">
        <v>0</v>
      </c>
      <c r="AM132" s="120">
        <v>0</v>
      </c>
      <c r="AN132" s="120">
        <v>0</v>
      </c>
      <c r="AO132" s="120">
        <v>0</v>
      </c>
      <c r="AP132" s="120">
        <v>0</v>
      </c>
      <c r="AQ132" s="120">
        <v>0</v>
      </c>
      <c r="AR132" s="120">
        <v>0</v>
      </c>
      <c r="AS132" s="123">
        <v>0</v>
      </c>
      <c r="AT132" s="123">
        <f t="shared" si="4"/>
        <v>18125718.35</v>
      </c>
      <c r="AU132" s="119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5"/>
      <c r="BQ132" s="165"/>
      <c r="BR132" s="165"/>
      <c r="BS132" s="165"/>
      <c r="BT132" s="165"/>
    </row>
    <row r="133" spans="1:72" s="166" customFormat="1" ht="12.75" customHeight="1">
      <c r="A133" s="120"/>
      <c r="B133" s="120"/>
      <c r="C133" s="119" t="s">
        <v>401</v>
      </c>
      <c r="D133" s="121"/>
      <c r="E133" s="123"/>
      <c r="F133" s="123"/>
      <c r="G133" s="123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3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3"/>
      <c r="AT133" s="123"/>
      <c r="AU133" s="119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 s="165"/>
      <c r="BL133" s="165"/>
      <c r="BM133" s="165"/>
      <c r="BN133" s="165"/>
      <c r="BO133" s="165"/>
      <c r="BP133" s="165"/>
      <c r="BQ133" s="165"/>
      <c r="BR133" s="165"/>
      <c r="BS133" s="165"/>
      <c r="BT133" s="165"/>
    </row>
    <row r="134" spans="1:72" s="166" customFormat="1" ht="12.75" customHeight="1">
      <c r="A134" s="120"/>
      <c r="B134" s="120"/>
      <c r="C134" s="119" t="s">
        <v>1543</v>
      </c>
      <c r="D134" s="121"/>
      <c r="E134" s="123">
        <v>0</v>
      </c>
      <c r="F134" s="123">
        <v>0</v>
      </c>
      <c r="G134" s="123">
        <v>620576293.7210001</v>
      </c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3">
        <v>0</v>
      </c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3">
        <v>0</v>
      </c>
      <c r="AT134" s="123">
        <f aca="true" t="shared" si="5" ref="AT134:AT180">E134+F134+G134+AG134+AS134</f>
        <v>620576293.7210001</v>
      </c>
      <c r="AU134" s="119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165"/>
      <c r="BQ134" s="165"/>
      <c r="BR134" s="165"/>
      <c r="BS134" s="165"/>
      <c r="BT134" s="165"/>
    </row>
    <row r="135" spans="1:72" s="166" customFormat="1" ht="12.75" customHeight="1">
      <c r="A135" s="120"/>
      <c r="B135" s="120"/>
      <c r="C135" s="119" t="s">
        <v>403</v>
      </c>
      <c r="D135" s="121"/>
      <c r="E135" s="123">
        <v>0</v>
      </c>
      <c r="F135" s="123">
        <v>0</v>
      </c>
      <c r="G135" s="123">
        <v>61547960.55</v>
      </c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3">
        <v>0</v>
      </c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3">
        <v>0</v>
      </c>
      <c r="AT135" s="123">
        <f t="shared" si="5"/>
        <v>61547960.55</v>
      </c>
      <c r="AU135" s="119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5"/>
      <c r="BT135" s="165"/>
    </row>
    <row r="136" spans="1:72" s="166" customFormat="1" ht="12.75" customHeight="1">
      <c r="A136" s="120"/>
      <c r="B136" s="120"/>
      <c r="C136" s="119" t="s">
        <v>404</v>
      </c>
      <c r="D136" s="121"/>
      <c r="E136" s="123">
        <v>0</v>
      </c>
      <c r="F136" s="123">
        <v>0</v>
      </c>
      <c r="G136" s="123">
        <v>54307530.769999996</v>
      </c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3">
        <v>0</v>
      </c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3">
        <v>0</v>
      </c>
      <c r="AT136" s="123">
        <f t="shared" si="5"/>
        <v>54307530.769999996</v>
      </c>
      <c r="AU136" s="119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5"/>
    </row>
    <row r="137" spans="1:47" s="141" customFormat="1" ht="12.75" hidden="1" outlineLevel="1">
      <c r="A137" s="139" t="s">
        <v>1544</v>
      </c>
      <c r="B137" s="140"/>
      <c r="C137" s="140" t="s">
        <v>1545</v>
      </c>
      <c r="D137" s="140" t="s">
        <v>1546</v>
      </c>
      <c r="E137" s="140">
        <v>245317.21</v>
      </c>
      <c r="F137" s="140">
        <v>0</v>
      </c>
      <c r="G137" s="140"/>
      <c r="H137" s="139">
        <v>0</v>
      </c>
      <c r="I137" s="139">
        <v>0</v>
      </c>
      <c r="J137" s="139">
        <v>0</v>
      </c>
      <c r="K137" s="139">
        <v>0</v>
      </c>
      <c r="L137" s="139">
        <v>0</v>
      </c>
      <c r="M137" s="139">
        <v>0</v>
      </c>
      <c r="N137" s="139">
        <v>0</v>
      </c>
      <c r="O137" s="139">
        <v>0</v>
      </c>
      <c r="P137" s="139">
        <v>0</v>
      </c>
      <c r="Q137" s="139">
        <v>0</v>
      </c>
      <c r="R137" s="139">
        <v>0</v>
      </c>
      <c r="S137" s="139">
        <v>0</v>
      </c>
      <c r="T137" s="139">
        <v>0</v>
      </c>
      <c r="U137" s="139">
        <v>0</v>
      </c>
      <c r="V137" s="139">
        <v>0</v>
      </c>
      <c r="W137" s="139">
        <v>0</v>
      </c>
      <c r="X137" s="139">
        <v>0</v>
      </c>
      <c r="Y137" s="139">
        <v>0</v>
      </c>
      <c r="Z137" s="139">
        <v>0</v>
      </c>
      <c r="AA137" s="139">
        <v>0</v>
      </c>
      <c r="AB137" s="139">
        <v>0</v>
      </c>
      <c r="AC137" s="139">
        <v>0</v>
      </c>
      <c r="AD137" s="139">
        <v>0</v>
      </c>
      <c r="AE137" s="139">
        <v>0</v>
      </c>
      <c r="AF137" s="139">
        <v>0</v>
      </c>
      <c r="AG137" s="140">
        <v>0</v>
      </c>
      <c r="AH137" s="139">
        <v>0</v>
      </c>
      <c r="AI137" s="139">
        <v>0</v>
      </c>
      <c r="AJ137" s="139">
        <v>0</v>
      </c>
      <c r="AK137" s="139">
        <v>0</v>
      </c>
      <c r="AL137" s="139">
        <v>0</v>
      </c>
      <c r="AM137" s="139">
        <v>0</v>
      </c>
      <c r="AN137" s="139">
        <v>0</v>
      </c>
      <c r="AO137" s="139">
        <v>0</v>
      </c>
      <c r="AP137" s="139">
        <v>0</v>
      </c>
      <c r="AQ137" s="139">
        <v>0</v>
      </c>
      <c r="AR137" s="139">
        <v>0</v>
      </c>
      <c r="AS137" s="140">
        <v>0</v>
      </c>
      <c r="AT137" s="140">
        <f t="shared" si="5"/>
        <v>245317.21</v>
      </c>
      <c r="AU137" s="139"/>
    </row>
    <row r="138" spans="1:47" s="141" customFormat="1" ht="12.75" hidden="1" outlineLevel="1">
      <c r="A138" s="139" t="s">
        <v>1547</v>
      </c>
      <c r="B138" s="140"/>
      <c r="C138" s="140" t="s">
        <v>1548</v>
      </c>
      <c r="D138" s="140" t="s">
        <v>1549</v>
      </c>
      <c r="E138" s="140">
        <v>536265.6</v>
      </c>
      <c r="F138" s="140">
        <v>0</v>
      </c>
      <c r="G138" s="140"/>
      <c r="H138" s="139">
        <v>0</v>
      </c>
      <c r="I138" s="139">
        <v>0</v>
      </c>
      <c r="J138" s="139">
        <v>0</v>
      </c>
      <c r="K138" s="139">
        <v>0</v>
      </c>
      <c r="L138" s="139">
        <v>0</v>
      </c>
      <c r="M138" s="139">
        <v>0</v>
      </c>
      <c r="N138" s="139">
        <v>0</v>
      </c>
      <c r="O138" s="139">
        <v>0</v>
      </c>
      <c r="P138" s="139">
        <v>0</v>
      </c>
      <c r="Q138" s="139">
        <v>0</v>
      </c>
      <c r="R138" s="139">
        <v>0</v>
      </c>
      <c r="S138" s="139">
        <v>0</v>
      </c>
      <c r="T138" s="139">
        <v>0</v>
      </c>
      <c r="U138" s="139">
        <v>0</v>
      </c>
      <c r="V138" s="139">
        <v>0</v>
      </c>
      <c r="W138" s="139">
        <v>0</v>
      </c>
      <c r="X138" s="139">
        <v>0</v>
      </c>
      <c r="Y138" s="139">
        <v>0</v>
      </c>
      <c r="Z138" s="139">
        <v>0</v>
      </c>
      <c r="AA138" s="139">
        <v>0</v>
      </c>
      <c r="AB138" s="139">
        <v>0</v>
      </c>
      <c r="AC138" s="139">
        <v>0</v>
      </c>
      <c r="AD138" s="139">
        <v>0</v>
      </c>
      <c r="AE138" s="139">
        <v>0</v>
      </c>
      <c r="AF138" s="139">
        <v>0</v>
      </c>
      <c r="AG138" s="140">
        <v>0</v>
      </c>
      <c r="AH138" s="139">
        <v>0</v>
      </c>
      <c r="AI138" s="139">
        <v>0</v>
      </c>
      <c r="AJ138" s="139">
        <v>0</v>
      </c>
      <c r="AK138" s="139">
        <v>0</v>
      </c>
      <c r="AL138" s="139">
        <v>0</v>
      </c>
      <c r="AM138" s="139">
        <v>0</v>
      </c>
      <c r="AN138" s="139">
        <v>0</v>
      </c>
      <c r="AO138" s="139">
        <v>0</v>
      </c>
      <c r="AP138" s="139">
        <v>0</v>
      </c>
      <c r="AQ138" s="139">
        <v>0</v>
      </c>
      <c r="AR138" s="139">
        <v>0</v>
      </c>
      <c r="AS138" s="140">
        <v>0</v>
      </c>
      <c r="AT138" s="140">
        <f t="shared" si="5"/>
        <v>536265.6</v>
      </c>
      <c r="AU138" s="139"/>
    </row>
    <row r="139" spans="1:47" s="141" customFormat="1" ht="12.75" hidden="1" outlineLevel="1">
      <c r="A139" s="139" t="s">
        <v>1550</v>
      </c>
      <c r="B139" s="140"/>
      <c r="C139" s="140" t="s">
        <v>1551</v>
      </c>
      <c r="D139" s="140" t="s">
        <v>1552</v>
      </c>
      <c r="E139" s="140">
        <v>500895.22</v>
      </c>
      <c r="F139" s="140">
        <v>0</v>
      </c>
      <c r="G139" s="140"/>
      <c r="H139" s="139">
        <v>0</v>
      </c>
      <c r="I139" s="139">
        <v>0</v>
      </c>
      <c r="J139" s="139">
        <v>0</v>
      </c>
      <c r="K139" s="139">
        <v>0</v>
      </c>
      <c r="L139" s="139">
        <v>0</v>
      </c>
      <c r="M139" s="139">
        <v>0</v>
      </c>
      <c r="N139" s="139">
        <v>0</v>
      </c>
      <c r="O139" s="139">
        <v>0</v>
      </c>
      <c r="P139" s="139">
        <v>0</v>
      </c>
      <c r="Q139" s="139">
        <v>0</v>
      </c>
      <c r="R139" s="139">
        <v>0</v>
      </c>
      <c r="S139" s="139">
        <v>0</v>
      </c>
      <c r="T139" s="139">
        <v>0</v>
      </c>
      <c r="U139" s="139">
        <v>0</v>
      </c>
      <c r="V139" s="139">
        <v>0</v>
      </c>
      <c r="W139" s="139">
        <v>0</v>
      </c>
      <c r="X139" s="139">
        <v>0</v>
      </c>
      <c r="Y139" s="139">
        <v>0</v>
      </c>
      <c r="Z139" s="139">
        <v>0</v>
      </c>
      <c r="AA139" s="139">
        <v>0</v>
      </c>
      <c r="AB139" s="139">
        <v>0</v>
      </c>
      <c r="AC139" s="139">
        <v>0</v>
      </c>
      <c r="AD139" s="139">
        <v>0</v>
      </c>
      <c r="AE139" s="139">
        <v>0</v>
      </c>
      <c r="AF139" s="139">
        <v>0</v>
      </c>
      <c r="AG139" s="140">
        <v>0</v>
      </c>
      <c r="AH139" s="139">
        <v>0</v>
      </c>
      <c r="AI139" s="139">
        <v>0</v>
      </c>
      <c r="AJ139" s="139">
        <v>0</v>
      </c>
      <c r="AK139" s="139">
        <v>0</v>
      </c>
      <c r="AL139" s="139">
        <v>0</v>
      </c>
      <c r="AM139" s="139">
        <v>0</v>
      </c>
      <c r="AN139" s="139">
        <v>0</v>
      </c>
      <c r="AO139" s="139">
        <v>0</v>
      </c>
      <c r="AP139" s="139">
        <v>0</v>
      </c>
      <c r="AQ139" s="139">
        <v>0</v>
      </c>
      <c r="AR139" s="139">
        <v>0</v>
      </c>
      <c r="AS139" s="140">
        <v>0</v>
      </c>
      <c r="AT139" s="140">
        <f t="shared" si="5"/>
        <v>500895.22</v>
      </c>
      <c r="AU139" s="139"/>
    </row>
    <row r="140" spans="1:47" s="141" customFormat="1" ht="12.75" hidden="1" outlineLevel="1">
      <c r="A140" s="139" t="s">
        <v>1553</v>
      </c>
      <c r="B140" s="140"/>
      <c r="C140" s="140" t="s">
        <v>1554</v>
      </c>
      <c r="D140" s="140" t="s">
        <v>1555</v>
      </c>
      <c r="E140" s="140">
        <v>50025.06</v>
      </c>
      <c r="F140" s="140">
        <v>0</v>
      </c>
      <c r="G140" s="140"/>
      <c r="H140" s="139">
        <v>0</v>
      </c>
      <c r="I140" s="139">
        <v>0</v>
      </c>
      <c r="J140" s="139">
        <v>0</v>
      </c>
      <c r="K140" s="139">
        <v>0</v>
      </c>
      <c r="L140" s="139">
        <v>0</v>
      </c>
      <c r="M140" s="139">
        <v>0</v>
      </c>
      <c r="N140" s="139">
        <v>0</v>
      </c>
      <c r="O140" s="139">
        <v>0</v>
      </c>
      <c r="P140" s="139">
        <v>0</v>
      </c>
      <c r="Q140" s="139">
        <v>0</v>
      </c>
      <c r="R140" s="139">
        <v>0</v>
      </c>
      <c r="S140" s="139">
        <v>0</v>
      </c>
      <c r="T140" s="139">
        <v>0</v>
      </c>
      <c r="U140" s="139">
        <v>0</v>
      </c>
      <c r="V140" s="139">
        <v>0</v>
      </c>
      <c r="W140" s="139">
        <v>0</v>
      </c>
      <c r="X140" s="139">
        <v>0</v>
      </c>
      <c r="Y140" s="139">
        <v>0</v>
      </c>
      <c r="Z140" s="139">
        <v>0</v>
      </c>
      <c r="AA140" s="139">
        <v>0</v>
      </c>
      <c r="AB140" s="139">
        <v>0</v>
      </c>
      <c r="AC140" s="139">
        <v>0</v>
      </c>
      <c r="AD140" s="139">
        <v>0</v>
      </c>
      <c r="AE140" s="139">
        <v>0</v>
      </c>
      <c r="AF140" s="139">
        <v>0</v>
      </c>
      <c r="AG140" s="140">
        <v>0</v>
      </c>
      <c r="AH140" s="139">
        <v>0</v>
      </c>
      <c r="AI140" s="139">
        <v>0</v>
      </c>
      <c r="AJ140" s="139">
        <v>0</v>
      </c>
      <c r="AK140" s="139">
        <v>0</v>
      </c>
      <c r="AL140" s="139">
        <v>0</v>
      </c>
      <c r="AM140" s="139">
        <v>0</v>
      </c>
      <c r="AN140" s="139">
        <v>0</v>
      </c>
      <c r="AO140" s="139">
        <v>0</v>
      </c>
      <c r="AP140" s="139">
        <v>0</v>
      </c>
      <c r="AQ140" s="139">
        <v>0</v>
      </c>
      <c r="AR140" s="139">
        <v>0</v>
      </c>
      <c r="AS140" s="140">
        <v>0</v>
      </c>
      <c r="AT140" s="140">
        <f t="shared" si="5"/>
        <v>50025.06</v>
      </c>
      <c r="AU140" s="139"/>
    </row>
    <row r="141" spans="1:47" s="141" customFormat="1" ht="12.75" hidden="1" outlineLevel="1">
      <c r="A141" s="139" t="s">
        <v>1556</v>
      </c>
      <c r="B141" s="140"/>
      <c r="C141" s="140" t="s">
        <v>1557</v>
      </c>
      <c r="D141" s="140" t="s">
        <v>1558</v>
      </c>
      <c r="E141" s="140">
        <v>17631997.29</v>
      </c>
      <c r="F141" s="140">
        <v>0</v>
      </c>
      <c r="G141" s="140"/>
      <c r="H141" s="139">
        <v>0</v>
      </c>
      <c r="I141" s="139">
        <v>0</v>
      </c>
      <c r="J141" s="139">
        <v>0</v>
      </c>
      <c r="K141" s="139">
        <v>0</v>
      </c>
      <c r="L141" s="139">
        <v>0</v>
      </c>
      <c r="M141" s="139">
        <v>0</v>
      </c>
      <c r="N141" s="139">
        <v>0</v>
      </c>
      <c r="O141" s="139">
        <v>0</v>
      </c>
      <c r="P141" s="139">
        <v>0</v>
      </c>
      <c r="Q141" s="139">
        <v>0</v>
      </c>
      <c r="R141" s="139">
        <v>0</v>
      </c>
      <c r="S141" s="139">
        <v>0</v>
      </c>
      <c r="T141" s="139">
        <v>0</v>
      </c>
      <c r="U141" s="139">
        <v>0</v>
      </c>
      <c r="V141" s="139">
        <v>0</v>
      </c>
      <c r="W141" s="139">
        <v>0</v>
      </c>
      <c r="X141" s="139">
        <v>0</v>
      </c>
      <c r="Y141" s="139">
        <v>0</v>
      </c>
      <c r="Z141" s="139">
        <v>0</v>
      </c>
      <c r="AA141" s="139">
        <v>0</v>
      </c>
      <c r="AB141" s="139">
        <v>0</v>
      </c>
      <c r="AC141" s="139">
        <v>0</v>
      </c>
      <c r="AD141" s="139">
        <v>0</v>
      </c>
      <c r="AE141" s="139">
        <v>0</v>
      </c>
      <c r="AF141" s="139">
        <v>0</v>
      </c>
      <c r="AG141" s="140">
        <v>0</v>
      </c>
      <c r="AH141" s="139">
        <v>0</v>
      </c>
      <c r="AI141" s="139">
        <v>0</v>
      </c>
      <c r="AJ141" s="139">
        <v>0</v>
      </c>
      <c r="AK141" s="139">
        <v>0</v>
      </c>
      <c r="AL141" s="139">
        <v>0</v>
      </c>
      <c r="AM141" s="139">
        <v>0</v>
      </c>
      <c r="AN141" s="139">
        <v>0</v>
      </c>
      <c r="AO141" s="139">
        <v>0</v>
      </c>
      <c r="AP141" s="139">
        <v>0</v>
      </c>
      <c r="AQ141" s="139">
        <v>0</v>
      </c>
      <c r="AR141" s="139">
        <v>0</v>
      </c>
      <c r="AS141" s="140">
        <v>0</v>
      </c>
      <c r="AT141" s="140">
        <f t="shared" si="5"/>
        <v>17631997.29</v>
      </c>
      <c r="AU141" s="139"/>
    </row>
    <row r="142" spans="1:47" s="141" customFormat="1" ht="12.75" hidden="1" outlineLevel="1">
      <c r="A142" s="139" t="s">
        <v>1559</v>
      </c>
      <c r="B142" s="140"/>
      <c r="C142" s="140" t="s">
        <v>1560</v>
      </c>
      <c r="D142" s="140" t="s">
        <v>1561</v>
      </c>
      <c r="E142" s="140">
        <v>18044.1</v>
      </c>
      <c r="F142" s="140">
        <v>0</v>
      </c>
      <c r="G142" s="140"/>
      <c r="H142" s="139">
        <v>0</v>
      </c>
      <c r="I142" s="139">
        <v>0</v>
      </c>
      <c r="J142" s="139">
        <v>0</v>
      </c>
      <c r="K142" s="139">
        <v>0</v>
      </c>
      <c r="L142" s="139">
        <v>0</v>
      </c>
      <c r="M142" s="139">
        <v>0</v>
      </c>
      <c r="N142" s="139">
        <v>0</v>
      </c>
      <c r="O142" s="139">
        <v>0</v>
      </c>
      <c r="P142" s="139">
        <v>0</v>
      </c>
      <c r="Q142" s="139">
        <v>0</v>
      </c>
      <c r="R142" s="139">
        <v>0</v>
      </c>
      <c r="S142" s="139">
        <v>0</v>
      </c>
      <c r="T142" s="139">
        <v>0</v>
      </c>
      <c r="U142" s="139">
        <v>0</v>
      </c>
      <c r="V142" s="139">
        <v>0</v>
      </c>
      <c r="W142" s="139">
        <v>0</v>
      </c>
      <c r="X142" s="139">
        <v>0</v>
      </c>
      <c r="Y142" s="139">
        <v>0</v>
      </c>
      <c r="Z142" s="139">
        <v>0</v>
      </c>
      <c r="AA142" s="139">
        <v>0</v>
      </c>
      <c r="AB142" s="139">
        <v>0</v>
      </c>
      <c r="AC142" s="139">
        <v>0</v>
      </c>
      <c r="AD142" s="139">
        <v>0</v>
      </c>
      <c r="AE142" s="139">
        <v>0</v>
      </c>
      <c r="AF142" s="139">
        <v>0</v>
      </c>
      <c r="AG142" s="140">
        <v>0</v>
      </c>
      <c r="AH142" s="139">
        <v>0</v>
      </c>
      <c r="AI142" s="139">
        <v>0</v>
      </c>
      <c r="AJ142" s="139">
        <v>0</v>
      </c>
      <c r="AK142" s="139">
        <v>0</v>
      </c>
      <c r="AL142" s="139">
        <v>0</v>
      </c>
      <c r="AM142" s="139">
        <v>0</v>
      </c>
      <c r="AN142" s="139">
        <v>0</v>
      </c>
      <c r="AO142" s="139">
        <v>0</v>
      </c>
      <c r="AP142" s="139">
        <v>0</v>
      </c>
      <c r="AQ142" s="139">
        <v>0</v>
      </c>
      <c r="AR142" s="139">
        <v>0</v>
      </c>
      <c r="AS142" s="140">
        <v>0</v>
      </c>
      <c r="AT142" s="140">
        <f t="shared" si="5"/>
        <v>18044.1</v>
      </c>
      <c r="AU142" s="139"/>
    </row>
    <row r="143" spans="1:47" s="141" customFormat="1" ht="12.75" hidden="1" outlineLevel="1">
      <c r="A143" s="139" t="s">
        <v>1562</v>
      </c>
      <c r="B143" s="140"/>
      <c r="C143" s="140" t="s">
        <v>1563</v>
      </c>
      <c r="D143" s="140" t="s">
        <v>1564</v>
      </c>
      <c r="E143" s="140">
        <v>15859.39</v>
      </c>
      <c r="F143" s="140">
        <v>0</v>
      </c>
      <c r="G143" s="140"/>
      <c r="H143" s="139">
        <v>0</v>
      </c>
      <c r="I143" s="139">
        <v>0</v>
      </c>
      <c r="J143" s="139">
        <v>0</v>
      </c>
      <c r="K143" s="139">
        <v>0</v>
      </c>
      <c r="L143" s="139">
        <v>0</v>
      </c>
      <c r="M143" s="139">
        <v>0</v>
      </c>
      <c r="N143" s="139">
        <v>0</v>
      </c>
      <c r="O143" s="139">
        <v>0</v>
      </c>
      <c r="P143" s="139">
        <v>0</v>
      </c>
      <c r="Q143" s="139">
        <v>0</v>
      </c>
      <c r="R143" s="139">
        <v>0</v>
      </c>
      <c r="S143" s="139">
        <v>0</v>
      </c>
      <c r="T143" s="139">
        <v>0</v>
      </c>
      <c r="U143" s="139">
        <v>0</v>
      </c>
      <c r="V143" s="139">
        <v>0</v>
      </c>
      <c r="W143" s="139">
        <v>0</v>
      </c>
      <c r="X143" s="139">
        <v>0</v>
      </c>
      <c r="Y143" s="139">
        <v>0</v>
      </c>
      <c r="Z143" s="139">
        <v>0</v>
      </c>
      <c r="AA143" s="139">
        <v>0</v>
      </c>
      <c r="AB143" s="139">
        <v>0</v>
      </c>
      <c r="AC143" s="139">
        <v>0</v>
      </c>
      <c r="AD143" s="139">
        <v>0</v>
      </c>
      <c r="AE143" s="139">
        <v>0</v>
      </c>
      <c r="AF143" s="139">
        <v>0</v>
      </c>
      <c r="AG143" s="140">
        <v>0</v>
      </c>
      <c r="AH143" s="139">
        <v>0</v>
      </c>
      <c r="AI143" s="139">
        <v>0</v>
      </c>
      <c r="AJ143" s="139">
        <v>0</v>
      </c>
      <c r="AK143" s="139">
        <v>0</v>
      </c>
      <c r="AL143" s="139">
        <v>0</v>
      </c>
      <c r="AM143" s="139">
        <v>0</v>
      </c>
      <c r="AN143" s="139">
        <v>0</v>
      </c>
      <c r="AO143" s="139">
        <v>0</v>
      </c>
      <c r="AP143" s="139">
        <v>0</v>
      </c>
      <c r="AQ143" s="139">
        <v>0</v>
      </c>
      <c r="AR143" s="139">
        <v>0</v>
      </c>
      <c r="AS143" s="140">
        <v>0</v>
      </c>
      <c r="AT143" s="140">
        <f t="shared" si="5"/>
        <v>15859.39</v>
      </c>
      <c r="AU143" s="139"/>
    </row>
    <row r="144" spans="1:47" s="141" customFormat="1" ht="12.75" hidden="1" outlineLevel="1">
      <c r="A144" s="139" t="s">
        <v>1565</v>
      </c>
      <c r="B144" s="140"/>
      <c r="C144" s="140" t="s">
        <v>1566</v>
      </c>
      <c r="D144" s="140" t="s">
        <v>1567</v>
      </c>
      <c r="E144" s="140">
        <v>-4698847.54</v>
      </c>
      <c r="F144" s="140">
        <v>0</v>
      </c>
      <c r="G144" s="140"/>
      <c r="H144" s="139">
        <v>0</v>
      </c>
      <c r="I144" s="139">
        <v>0</v>
      </c>
      <c r="J144" s="139">
        <v>0</v>
      </c>
      <c r="K144" s="139">
        <v>0</v>
      </c>
      <c r="L144" s="139">
        <v>0</v>
      </c>
      <c r="M144" s="139">
        <v>0</v>
      </c>
      <c r="N144" s="139">
        <v>0</v>
      </c>
      <c r="O144" s="139">
        <v>0</v>
      </c>
      <c r="P144" s="139">
        <v>0</v>
      </c>
      <c r="Q144" s="139">
        <v>0</v>
      </c>
      <c r="R144" s="139">
        <v>0</v>
      </c>
      <c r="S144" s="139">
        <v>0</v>
      </c>
      <c r="T144" s="139">
        <v>0</v>
      </c>
      <c r="U144" s="139">
        <v>0</v>
      </c>
      <c r="V144" s="139">
        <v>0</v>
      </c>
      <c r="W144" s="139">
        <v>0</v>
      </c>
      <c r="X144" s="139">
        <v>0</v>
      </c>
      <c r="Y144" s="139">
        <v>0</v>
      </c>
      <c r="Z144" s="139">
        <v>0</v>
      </c>
      <c r="AA144" s="139">
        <v>0</v>
      </c>
      <c r="AB144" s="139">
        <v>0</v>
      </c>
      <c r="AC144" s="139">
        <v>0</v>
      </c>
      <c r="AD144" s="139">
        <v>0</v>
      </c>
      <c r="AE144" s="139">
        <v>0</v>
      </c>
      <c r="AF144" s="139">
        <v>0</v>
      </c>
      <c r="AG144" s="140">
        <v>0</v>
      </c>
      <c r="AH144" s="139">
        <v>0</v>
      </c>
      <c r="AI144" s="139">
        <v>0</v>
      </c>
      <c r="AJ144" s="139">
        <v>0</v>
      </c>
      <c r="AK144" s="139">
        <v>0</v>
      </c>
      <c r="AL144" s="139">
        <v>0</v>
      </c>
      <c r="AM144" s="139">
        <v>0</v>
      </c>
      <c r="AN144" s="139">
        <v>0</v>
      </c>
      <c r="AO144" s="139">
        <v>0</v>
      </c>
      <c r="AP144" s="139">
        <v>0</v>
      </c>
      <c r="AQ144" s="139">
        <v>0</v>
      </c>
      <c r="AR144" s="139">
        <v>0</v>
      </c>
      <c r="AS144" s="140">
        <v>0</v>
      </c>
      <c r="AT144" s="140">
        <f t="shared" si="5"/>
        <v>-4698847.54</v>
      </c>
      <c r="AU144" s="139"/>
    </row>
    <row r="145" spans="1:47" s="141" customFormat="1" ht="12.75" hidden="1" outlineLevel="1">
      <c r="A145" s="139" t="s">
        <v>1568</v>
      </c>
      <c r="B145" s="140"/>
      <c r="C145" s="140" t="s">
        <v>1569</v>
      </c>
      <c r="D145" s="140" t="s">
        <v>1570</v>
      </c>
      <c r="E145" s="140">
        <v>-1511213.04</v>
      </c>
      <c r="F145" s="140">
        <v>0</v>
      </c>
      <c r="G145" s="140"/>
      <c r="H145" s="139">
        <v>0</v>
      </c>
      <c r="I145" s="139">
        <v>0</v>
      </c>
      <c r="J145" s="139">
        <v>0</v>
      </c>
      <c r="K145" s="139">
        <v>0</v>
      </c>
      <c r="L145" s="139">
        <v>0</v>
      </c>
      <c r="M145" s="139">
        <v>0</v>
      </c>
      <c r="N145" s="139">
        <v>0</v>
      </c>
      <c r="O145" s="139">
        <v>0</v>
      </c>
      <c r="P145" s="139">
        <v>0</v>
      </c>
      <c r="Q145" s="139">
        <v>0</v>
      </c>
      <c r="R145" s="139">
        <v>0</v>
      </c>
      <c r="S145" s="139">
        <v>0</v>
      </c>
      <c r="T145" s="139">
        <v>0</v>
      </c>
      <c r="U145" s="139">
        <v>0</v>
      </c>
      <c r="V145" s="139">
        <v>0</v>
      </c>
      <c r="W145" s="139">
        <v>0</v>
      </c>
      <c r="X145" s="139">
        <v>0</v>
      </c>
      <c r="Y145" s="139">
        <v>0</v>
      </c>
      <c r="Z145" s="139">
        <v>0</v>
      </c>
      <c r="AA145" s="139">
        <v>0</v>
      </c>
      <c r="AB145" s="139">
        <v>0</v>
      </c>
      <c r="AC145" s="139">
        <v>0</v>
      </c>
      <c r="AD145" s="139">
        <v>0</v>
      </c>
      <c r="AE145" s="139">
        <v>0</v>
      </c>
      <c r="AF145" s="139">
        <v>0</v>
      </c>
      <c r="AG145" s="140">
        <v>0</v>
      </c>
      <c r="AH145" s="139">
        <v>0</v>
      </c>
      <c r="AI145" s="139">
        <v>0</v>
      </c>
      <c r="AJ145" s="139">
        <v>0</v>
      </c>
      <c r="AK145" s="139">
        <v>0</v>
      </c>
      <c r="AL145" s="139">
        <v>0</v>
      </c>
      <c r="AM145" s="139">
        <v>0</v>
      </c>
      <c r="AN145" s="139">
        <v>0</v>
      </c>
      <c r="AO145" s="139">
        <v>0</v>
      </c>
      <c r="AP145" s="139">
        <v>0</v>
      </c>
      <c r="AQ145" s="139">
        <v>0</v>
      </c>
      <c r="AR145" s="139">
        <v>0</v>
      </c>
      <c r="AS145" s="140">
        <v>0</v>
      </c>
      <c r="AT145" s="140">
        <f t="shared" si="5"/>
        <v>-1511213.04</v>
      </c>
      <c r="AU145" s="139"/>
    </row>
    <row r="146" spans="1:47" s="141" customFormat="1" ht="12.75" hidden="1" outlineLevel="1">
      <c r="A146" s="139" t="s">
        <v>405</v>
      </c>
      <c r="B146" s="140"/>
      <c r="C146" s="140" t="s">
        <v>406</v>
      </c>
      <c r="D146" s="140" t="s">
        <v>407</v>
      </c>
      <c r="E146" s="140">
        <v>-378.15</v>
      </c>
      <c r="F146" s="140">
        <v>0</v>
      </c>
      <c r="G146" s="140"/>
      <c r="H146" s="139">
        <v>0</v>
      </c>
      <c r="I146" s="139">
        <v>0</v>
      </c>
      <c r="J146" s="139">
        <v>0</v>
      </c>
      <c r="K146" s="139">
        <v>0</v>
      </c>
      <c r="L146" s="139">
        <v>0</v>
      </c>
      <c r="M146" s="139">
        <v>0</v>
      </c>
      <c r="N146" s="139">
        <v>0</v>
      </c>
      <c r="O146" s="139">
        <v>0</v>
      </c>
      <c r="P146" s="139">
        <v>0</v>
      </c>
      <c r="Q146" s="139">
        <v>0</v>
      </c>
      <c r="R146" s="139">
        <v>0</v>
      </c>
      <c r="S146" s="139">
        <v>0</v>
      </c>
      <c r="T146" s="139">
        <v>0</v>
      </c>
      <c r="U146" s="139">
        <v>0</v>
      </c>
      <c r="V146" s="139">
        <v>0</v>
      </c>
      <c r="W146" s="139">
        <v>0</v>
      </c>
      <c r="X146" s="139">
        <v>0</v>
      </c>
      <c r="Y146" s="139">
        <v>0</v>
      </c>
      <c r="Z146" s="139">
        <v>0</v>
      </c>
      <c r="AA146" s="139">
        <v>0</v>
      </c>
      <c r="AB146" s="139">
        <v>0</v>
      </c>
      <c r="AC146" s="139">
        <v>0</v>
      </c>
      <c r="AD146" s="139">
        <v>0</v>
      </c>
      <c r="AE146" s="139">
        <v>0</v>
      </c>
      <c r="AF146" s="139">
        <v>0</v>
      </c>
      <c r="AG146" s="140">
        <v>0</v>
      </c>
      <c r="AH146" s="139">
        <v>0</v>
      </c>
      <c r="AI146" s="139">
        <v>0</v>
      </c>
      <c r="AJ146" s="139">
        <v>0</v>
      </c>
      <c r="AK146" s="139">
        <v>0</v>
      </c>
      <c r="AL146" s="139">
        <v>0</v>
      </c>
      <c r="AM146" s="139">
        <v>0</v>
      </c>
      <c r="AN146" s="139">
        <v>0</v>
      </c>
      <c r="AO146" s="139">
        <v>0</v>
      </c>
      <c r="AP146" s="139">
        <v>0</v>
      </c>
      <c r="AQ146" s="139">
        <v>0</v>
      </c>
      <c r="AR146" s="139">
        <v>0</v>
      </c>
      <c r="AS146" s="140">
        <v>0</v>
      </c>
      <c r="AT146" s="140">
        <f t="shared" si="5"/>
        <v>-378.15</v>
      </c>
      <c r="AU146" s="139"/>
    </row>
    <row r="147" spans="1:47" s="141" customFormat="1" ht="12.75" hidden="1" outlineLevel="1">
      <c r="A147" s="139" t="s">
        <v>1571</v>
      </c>
      <c r="B147" s="140"/>
      <c r="C147" s="140" t="s">
        <v>1572</v>
      </c>
      <c r="D147" s="140" t="s">
        <v>1573</v>
      </c>
      <c r="E147" s="140">
        <v>0</v>
      </c>
      <c r="F147" s="140">
        <v>0</v>
      </c>
      <c r="G147" s="140"/>
      <c r="H147" s="139">
        <v>0</v>
      </c>
      <c r="I147" s="139">
        <v>0</v>
      </c>
      <c r="J147" s="139">
        <v>0</v>
      </c>
      <c r="K147" s="139">
        <v>0</v>
      </c>
      <c r="L147" s="139">
        <v>0</v>
      </c>
      <c r="M147" s="139">
        <v>0</v>
      </c>
      <c r="N147" s="139">
        <v>-9.57</v>
      </c>
      <c r="O147" s="139">
        <v>0</v>
      </c>
      <c r="P147" s="139">
        <v>0</v>
      </c>
      <c r="Q147" s="139">
        <v>0</v>
      </c>
      <c r="R147" s="139">
        <v>0</v>
      </c>
      <c r="S147" s="139">
        <v>0</v>
      </c>
      <c r="T147" s="139">
        <v>0</v>
      </c>
      <c r="U147" s="139">
        <v>0</v>
      </c>
      <c r="V147" s="139">
        <v>0</v>
      </c>
      <c r="W147" s="139">
        <v>0</v>
      </c>
      <c r="X147" s="139">
        <v>0</v>
      </c>
      <c r="Y147" s="139">
        <v>0</v>
      </c>
      <c r="Z147" s="139">
        <v>0</v>
      </c>
      <c r="AA147" s="139">
        <v>0</v>
      </c>
      <c r="AB147" s="139">
        <v>0</v>
      </c>
      <c r="AC147" s="139">
        <v>0</v>
      </c>
      <c r="AD147" s="139">
        <v>0</v>
      </c>
      <c r="AE147" s="139">
        <v>0</v>
      </c>
      <c r="AF147" s="139">
        <v>0</v>
      </c>
      <c r="AG147" s="140">
        <v>-9.57</v>
      </c>
      <c r="AH147" s="139">
        <v>0</v>
      </c>
      <c r="AI147" s="139">
        <v>0</v>
      </c>
      <c r="AJ147" s="139">
        <v>0</v>
      </c>
      <c r="AK147" s="139">
        <v>0</v>
      </c>
      <c r="AL147" s="139">
        <v>0</v>
      </c>
      <c r="AM147" s="139">
        <v>0</v>
      </c>
      <c r="AN147" s="139">
        <v>0</v>
      </c>
      <c r="AO147" s="139">
        <v>0</v>
      </c>
      <c r="AP147" s="139">
        <v>0</v>
      </c>
      <c r="AQ147" s="139">
        <v>0</v>
      </c>
      <c r="AR147" s="139">
        <v>0</v>
      </c>
      <c r="AS147" s="140">
        <v>0</v>
      </c>
      <c r="AT147" s="140">
        <f t="shared" si="5"/>
        <v>-9.57</v>
      </c>
      <c r="AU147" s="139"/>
    </row>
    <row r="148" spans="1:47" s="141" customFormat="1" ht="12.75" hidden="1" outlineLevel="1">
      <c r="A148" s="139" t="s">
        <v>1574</v>
      </c>
      <c r="B148" s="140"/>
      <c r="C148" s="140" t="s">
        <v>1575</v>
      </c>
      <c r="D148" s="140" t="s">
        <v>1576</v>
      </c>
      <c r="E148" s="140">
        <v>0</v>
      </c>
      <c r="F148" s="140">
        <v>0</v>
      </c>
      <c r="G148" s="140"/>
      <c r="H148" s="139">
        <v>0</v>
      </c>
      <c r="I148" s="139">
        <v>0</v>
      </c>
      <c r="J148" s="139">
        <v>0</v>
      </c>
      <c r="K148" s="139">
        <v>0</v>
      </c>
      <c r="L148" s="139">
        <v>0</v>
      </c>
      <c r="M148" s="139">
        <v>0</v>
      </c>
      <c r="N148" s="139">
        <v>-213271.58</v>
      </c>
      <c r="O148" s="139">
        <v>0</v>
      </c>
      <c r="P148" s="139">
        <v>0</v>
      </c>
      <c r="Q148" s="139">
        <v>0</v>
      </c>
      <c r="R148" s="139">
        <v>0</v>
      </c>
      <c r="S148" s="139">
        <v>0</v>
      </c>
      <c r="T148" s="139">
        <v>0</v>
      </c>
      <c r="U148" s="139">
        <v>0</v>
      </c>
      <c r="V148" s="139">
        <v>0</v>
      </c>
      <c r="W148" s="139">
        <v>0</v>
      </c>
      <c r="X148" s="139">
        <v>0</v>
      </c>
      <c r="Y148" s="139">
        <v>0</v>
      </c>
      <c r="Z148" s="139">
        <v>0</v>
      </c>
      <c r="AA148" s="139">
        <v>0</v>
      </c>
      <c r="AB148" s="139">
        <v>0</v>
      </c>
      <c r="AC148" s="139">
        <v>0</v>
      </c>
      <c r="AD148" s="139">
        <v>0</v>
      </c>
      <c r="AE148" s="139">
        <v>0</v>
      </c>
      <c r="AF148" s="139">
        <v>0</v>
      </c>
      <c r="AG148" s="140">
        <v>-213271.58</v>
      </c>
      <c r="AH148" s="139">
        <v>0</v>
      </c>
      <c r="AI148" s="139">
        <v>0</v>
      </c>
      <c r="AJ148" s="139">
        <v>0</v>
      </c>
      <c r="AK148" s="139">
        <v>0</v>
      </c>
      <c r="AL148" s="139">
        <v>0</v>
      </c>
      <c r="AM148" s="139">
        <v>0</v>
      </c>
      <c r="AN148" s="139">
        <v>0</v>
      </c>
      <c r="AO148" s="139">
        <v>0</v>
      </c>
      <c r="AP148" s="139">
        <v>0</v>
      </c>
      <c r="AQ148" s="139">
        <v>0</v>
      </c>
      <c r="AR148" s="139">
        <v>0</v>
      </c>
      <c r="AS148" s="140">
        <v>0</v>
      </c>
      <c r="AT148" s="140">
        <f t="shared" si="5"/>
        <v>-213271.58</v>
      </c>
      <c r="AU148" s="139"/>
    </row>
    <row r="149" spans="1:72" s="166" customFormat="1" ht="12.75" customHeight="1" collapsed="1">
      <c r="A149" s="120" t="s">
        <v>408</v>
      </c>
      <c r="B149" s="120"/>
      <c r="C149" s="119" t="s">
        <v>409</v>
      </c>
      <c r="D149" s="121"/>
      <c r="E149" s="123">
        <v>12787965.140000002</v>
      </c>
      <c r="F149" s="123">
        <v>0</v>
      </c>
      <c r="G149" s="123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-213281.15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0">
        <v>0</v>
      </c>
      <c r="X149" s="120">
        <v>0</v>
      </c>
      <c r="Y149" s="120">
        <v>0</v>
      </c>
      <c r="Z149" s="120">
        <v>0</v>
      </c>
      <c r="AA149" s="120">
        <v>0</v>
      </c>
      <c r="AB149" s="120">
        <v>0</v>
      </c>
      <c r="AC149" s="120">
        <v>0</v>
      </c>
      <c r="AD149" s="120">
        <v>0</v>
      </c>
      <c r="AE149" s="120">
        <v>0</v>
      </c>
      <c r="AF149" s="120">
        <v>0</v>
      </c>
      <c r="AG149" s="123">
        <v>-213281.15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0">
        <v>0</v>
      </c>
      <c r="AR149" s="120">
        <v>0</v>
      </c>
      <c r="AS149" s="123">
        <v>0</v>
      </c>
      <c r="AT149" s="123">
        <f t="shared" si="5"/>
        <v>12574683.990000002</v>
      </c>
      <c r="AU149" s="119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65"/>
      <c r="BP149" s="165"/>
      <c r="BQ149" s="165"/>
      <c r="BR149" s="165"/>
      <c r="BS149" s="165"/>
      <c r="BT149" s="165"/>
    </row>
    <row r="150" spans="1:72" s="166" customFormat="1" ht="12.75" customHeight="1">
      <c r="A150" s="120"/>
      <c r="B150" s="120"/>
      <c r="C150" s="119" t="s">
        <v>1577</v>
      </c>
      <c r="D150" s="121"/>
      <c r="E150" s="123">
        <v>0</v>
      </c>
      <c r="F150" s="123">
        <v>0</v>
      </c>
      <c r="G150" s="123">
        <v>113086506.38</v>
      </c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3">
        <v>0</v>
      </c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3">
        <v>0</v>
      </c>
      <c r="AT150" s="123">
        <f t="shared" si="5"/>
        <v>113086506.38</v>
      </c>
      <c r="AU150" s="119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5"/>
      <c r="BQ150" s="165"/>
      <c r="BR150" s="165"/>
      <c r="BS150" s="165"/>
      <c r="BT150" s="165"/>
    </row>
    <row r="151" spans="1:72" s="166" customFormat="1" ht="12.75" customHeight="1">
      <c r="A151" s="120" t="s">
        <v>492</v>
      </c>
      <c r="B151" s="120"/>
      <c r="C151" s="119" t="s">
        <v>493</v>
      </c>
      <c r="D151" s="121"/>
      <c r="E151" s="123">
        <v>0</v>
      </c>
      <c r="F151" s="123">
        <v>0</v>
      </c>
      <c r="G151" s="123">
        <v>0</v>
      </c>
      <c r="H151" s="120">
        <v>0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0">
        <v>0</v>
      </c>
      <c r="X151" s="120">
        <v>0</v>
      </c>
      <c r="Y151" s="120">
        <v>0</v>
      </c>
      <c r="Z151" s="120">
        <v>0</v>
      </c>
      <c r="AA151" s="120">
        <v>0</v>
      </c>
      <c r="AB151" s="120">
        <v>0</v>
      </c>
      <c r="AC151" s="120">
        <v>0</v>
      </c>
      <c r="AD151" s="120">
        <v>0</v>
      </c>
      <c r="AE151" s="120">
        <v>0</v>
      </c>
      <c r="AF151" s="120">
        <v>0</v>
      </c>
      <c r="AG151" s="123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0">
        <v>0</v>
      </c>
      <c r="AR151" s="120">
        <v>0</v>
      </c>
      <c r="AS151" s="123">
        <v>0</v>
      </c>
      <c r="AT151" s="123">
        <f t="shared" si="5"/>
        <v>0</v>
      </c>
      <c r="AU151" s="119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165"/>
      <c r="BL151" s="165"/>
      <c r="BM151" s="165"/>
      <c r="BN151" s="165"/>
      <c r="BO151" s="165"/>
      <c r="BP151" s="165"/>
      <c r="BQ151" s="165"/>
      <c r="BR151" s="165"/>
      <c r="BS151" s="165"/>
      <c r="BT151" s="165"/>
    </row>
    <row r="152" spans="1:47" s="141" customFormat="1" ht="12.75" hidden="1" outlineLevel="1">
      <c r="A152" s="139" t="s">
        <v>494</v>
      </c>
      <c r="B152" s="140"/>
      <c r="C152" s="140" t="s">
        <v>495</v>
      </c>
      <c r="D152" s="140" t="s">
        <v>496</v>
      </c>
      <c r="E152" s="140">
        <v>4580757.47</v>
      </c>
      <c r="F152" s="140">
        <v>105015.37</v>
      </c>
      <c r="G152" s="140"/>
      <c r="H152" s="139">
        <v>-6.2</v>
      </c>
      <c r="I152" s="139">
        <v>0</v>
      </c>
      <c r="J152" s="139">
        <v>0</v>
      </c>
      <c r="K152" s="139">
        <v>0</v>
      </c>
      <c r="L152" s="139">
        <v>0</v>
      </c>
      <c r="M152" s="139">
        <v>0</v>
      </c>
      <c r="N152" s="139">
        <v>0</v>
      </c>
      <c r="O152" s="139">
        <v>0</v>
      </c>
      <c r="P152" s="139">
        <v>17865.9</v>
      </c>
      <c r="Q152" s="139">
        <v>0</v>
      </c>
      <c r="R152" s="139">
        <v>0</v>
      </c>
      <c r="S152" s="139">
        <v>0</v>
      </c>
      <c r="T152" s="139">
        <v>9230.19</v>
      </c>
      <c r="U152" s="139">
        <v>0</v>
      </c>
      <c r="V152" s="139">
        <v>752.2</v>
      </c>
      <c r="W152" s="139">
        <v>62530</v>
      </c>
      <c r="X152" s="139">
        <v>0</v>
      </c>
      <c r="Y152" s="139">
        <v>0</v>
      </c>
      <c r="Z152" s="139">
        <v>0</v>
      </c>
      <c r="AA152" s="139">
        <v>0</v>
      </c>
      <c r="AB152" s="139">
        <v>0</v>
      </c>
      <c r="AC152" s="139">
        <v>1903.59</v>
      </c>
      <c r="AD152" s="139">
        <v>0</v>
      </c>
      <c r="AE152" s="139">
        <v>179468.93</v>
      </c>
      <c r="AF152" s="139">
        <v>0</v>
      </c>
      <c r="AG152" s="140">
        <v>271744.61</v>
      </c>
      <c r="AH152" s="139">
        <v>0</v>
      </c>
      <c r="AI152" s="139">
        <v>0</v>
      </c>
      <c r="AJ152" s="139">
        <v>0</v>
      </c>
      <c r="AK152" s="139">
        <v>0</v>
      </c>
      <c r="AL152" s="139">
        <v>0</v>
      </c>
      <c r="AM152" s="139">
        <v>0</v>
      </c>
      <c r="AN152" s="139">
        <v>0</v>
      </c>
      <c r="AO152" s="139">
        <v>0</v>
      </c>
      <c r="AP152" s="139">
        <v>0</v>
      </c>
      <c r="AQ152" s="139">
        <v>0</v>
      </c>
      <c r="AR152" s="139">
        <v>0</v>
      </c>
      <c r="AS152" s="140">
        <v>0</v>
      </c>
      <c r="AT152" s="140">
        <f t="shared" si="5"/>
        <v>4957517.45</v>
      </c>
      <c r="AU152" s="139"/>
    </row>
    <row r="153" spans="1:47" s="141" customFormat="1" ht="12.75" hidden="1" outlineLevel="1">
      <c r="A153" s="139" t="s">
        <v>497</v>
      </c>
      <c r="B153" s="140"/>
      <c r="C153" s="140" t="s">
        <v>498</v>
      </c>
      <c r="D153" s="140" t="s">
        <v>499</v>
      </c>
      <c r="E153" s="140">
        <v>595400.6</v>
      </c>
      <c r="F153" s="140">
        <v>3851.89</v>
      </c>
      <c r="G153" s="140"/>
      <c r="H153" s="139">
        <v>1259.91</v>
      </c>
      <c r="I153" s="139">
        <v>0</v>
      </c>
      <c r="J153" s="139">
        <v>0</v>
      </c>
      <c r="K153" s="139">
        <v>0</v>
      </c>
      <c r="L153" s="139">
        <v>0</v>
      </c>
      <c r="M153" s="139">
        <v>0</v>
      </c>
      <c r="N153" s="139">
        <v>0</v>
      </c>
      <c r="O153" s="139">
        <v>14.97</v>
      </c>
      <c r="P153" s="139">
        <v>39581.76</v>
      </c>
      <c r="Q153" s="139">
        <v>462.23</v>
      </c>
      <c r="R153" s="139">
        <v>0</v>
      </c>
      <c r="S153" s="139">
        <v>0</v>
      </c>
      <c r="T153" s="139">
        <v>0</v>
      </c>
      <c r="U153" s="139">
        <v>0</v>
      </c>
      <c r="V153" s="139">
        <v>0.98</v>
      </c>
      <c r="W153" s="139">
        <v>0</v>
      </c>
      <c r="X153" s="139">
        <v>0</v>
      </c>
      <c r="Y153" s="139">
        <v>180492.72</v>
      </c>
      <c r="Z153" s="139">
        <v>0</v>
      </c>
      <c r="AA153" s="139">
        <v>0</v>
      </c>
      <c r="AB153" s="139">
        <v>0</v>
      </c>
      <c r="AC153" s="139">
        <v>5674.47</v>
      </c>
      <c r="AD153" s="139">
        <v>0</v>
      </c>
      <c r="AE153" s="139">
        <v>23778.84</v>
      </c>
      <c r="AF153" s="139">
        <v>0</v>
      </c>
      <c r="AG153" s="140">
        <v>251265.88</v>
      </c>
      <c r="AH153" s="139">
        <v>0</v>
      </c>
      <c r="AI153" s="139">
        <v>0</v>
      </c>
      <c r="AJ153" s="139">
        <v>0</v>
      </c>
      <c r="AK153" s="139">
        <v>0</v>
      </c>
      <c r="AL153" s="139">
        <v>0</v>
      </c>
      <c r="AM153" s="139">
        <v>0</v>
      </c>
      <c r="AN153" s="139">
        <v>0</v>
      </c>
      <c r="AO153" s="139">
        <v>0</v>
      </c>
      <c r="AP153" s="139">
        <v>0</v>
      </c>
      <c r="AQ153" s="139">
        <v>0</v>
      </c>
      <c r="AR153" s="139">
        <v>0</v>
      </c>
      <c r="AS153" s="140">
        <v>0</v>
      </c>
      <c r="AT153" s="140">
        <f t="shared" si="5"/>
        <v>850518.37</v>
      </c>
      <c r="AU153" s="139"/>
    </row>
    <row r="154" spans="1:47" s="141" customFormat="1" ht="12.75" hidden="1" outlineLevel="1">
      <c r="A154" s="139" t="s">
        <v>500</v>
      </c>
      <c r="B154" s="140"/>
      <c r="C154" s="140" t="s">
        <v>501</v>
      </c>
      <c r="D154" s="140" t="s">
        <v>502</v>
      </c>
      <c r="E154" s="140">
        <v>24146.09</v>
      </c>
      <c r="F154" s="140">
        <v>0</v>
      </c>
      <c r="G154" s="140"/>
      <c r="H154" s="139">
        <v>0</v>
      </c>
      <c r="I154" s="139">
        <v>0</v>
      </c>
      <c r="J154" s="139">
        <v>0</v>
      </c>
      <c r="K154" s="139">
        <v>0</v>
      </c>
      <c r="L154" s="139">
        <v>0</v>
      </c>
      <c r="M154" s="139">
        <v>0</v>
      </c>
      <c r="N154" s="139">
        <v>0</v>
      </c>
      <c r="O154" s="139">
        <v>0</v>
      </c>
      <c r="P154" s="139">
        <v>0</v>
      </c>
      <c r="Q154" s="139">
        <v>0</v>
      </c>
      <c r="R154" s="139">
        <v>0</v>
      </c>
      <c r="S154" s="139">
        <v>0</v>
      </c>
      <c r="T154" s="139">
        <v>0</v>
      </c>
      <c r="U154" s="139">
        <v>0</v>
      </c>
      <c r="V154" s="139">
        <v>0</v>
      </c>
      <c r="W154" s="139">
        <v>0</v>
      </c>
      <c r="X154" s="139">
        <v>0</v>
      </c>
      <c r="Y154" s="139">
        <v>0</v>
      </c>
      <c r="Z154" s="139">
        <v>0</v>
      </c>
      <c r="AA154" s="139">
        <v>0</v>
      </c>
      <c r="AB154" s="139">
        <v>0</v>
      </c>
      <c r="AC154" s="139">
        <v>0</v>
      </c>
      <c r="AD154" s="139">
        <v>0</v>
      </c>
      <c r="AE154" s="139">
        <v>345.77</v>
      </c>
      <c r="AF154" s="139">
        <v>0</v>
      </c>
      <c r="AG154" s="140">
        <v>345.77</v>
      </c>
      <c r="AH154" s="139">
        <v>0</v>
      </c>
      <c r="AI154" s="139">
        <v>0</v>
      </c>
      <c r="AJ154" s="139">
        <v>0</v>
      </c>
      <c r="AK154" s="139">
        <v>0</v>
      </c>
      <c r="AL154" s="139">
        <v>0</v>
      </c>
      <c r="AM154" s="139">
        <v>0</v>
      </c>
      <c r="AN154" s="139">
        <v>0</v>
      </c>
      <c r="AO154" s="139">
        <v>0</v>
      </c>
      <c r="AP154" s="139">
        <v>0</v>
      </c>
      <c r="AQ154" s="139">
        <v>0</v>
      </c>
      <c r="AR154" s="139">
        <v>0</v>
      </c>
      <c r="AS154" s="140">
        <v>0</v>
      </c>
      <c r="AT154" s="140">
        <f t="shared" si="5"/>
        <v>24491.86</v>
      </c>
      <c r="AU154" s="139"/>
    </row>
    <row r="155" spans="1:47" s="141" customFormat="1" ht="12.75" hidden="1" outlineLevel="1">
      <c r="A155" s="139" t="s">
        <v>503</v>
      </c>
      <c r="B155" s="140"/>
      <c r="C155" s="140" t="s">
        <v>504</v>
      </c>
      <c r="D155" s="140" t="s">
        <v>505</v>
      </c>
      <c r="E155" s="140">
        <v>30768551.09</v>
      </c>
      <c r="F155" s="140">
        <v>678970.45</v>
      </c>
      <c r="G155" s="140"/>
      <c r="H155" s="139">
        <v>5026.83</v>
      </c>
      <c r="I155" s="139">
        <v>0</v>
      </c>
      <c r="J155" s="139">
        <v>0</v>
      </c>
      <c r="K155" s="139">
        <v>0</v>
      </c>
      <c r="L155" s="139">
        <v>2750.59</v>
      </c>
      <c r="M155" s="139">
        <v>24202.1</v>
      </c>
      <c r="N155" s="139">
        <v>408943.58</v>
      </c>
      <c r="O155" s="139">
        <v>6440.48</v>
      </c>
      <c r="P155" s="139">
        <v>247053.15</v>
      </c>
      <c r="Q155" s="139">
        <v>0</v>
      </c>
      <c r="R155" s="139">
        <v>1004090.83</v>
      </c>
      <c r="S155" s="139">
        <v>728.83</v>
      </c>
      <c r="T155" s="139">
        <v>673342.22</v>
      </c>
      <c r="U155" s="139">
        <v>50683.71</v>
      </c>
      <c r="V155" s="139">
        <v>1383.55</v>
      </c>
      <c r="W155" s="139">
        <v>0</v>
      </c>
      <c r="X155" s="139">
        <v>0</v>
      </c>
      <c r="Y155" s="139">
        <v>1431800.82</v>
      </c>
      <c r="Z155" s="139">
        <v>80585.35</v>
      </c>
      <c r="AA155" s="139">
        <v>0</v>
      </c>
      <c r="AB155" s="139">
        <v>0</v>
      </c>
      <c r="AC155" s="139">
        <v>253694.78</v>
      </c>
      <c r="AD155" s="139">
        <v>130</v>
      </c>
      <c r="AE155" s="139">
        <v>903565.55</v>
      </c>
      <c r="AF155" s="139">
        <v>0</v>
      </c>
      <c r="AG155" s="140">
        <v>5094422.37</v>
      </c>
      <c r="AH155" s="139">
        <v>0</v>
      </c>
      <c r="AI155" s="139">
        <v>0</v>
      </c>
      <c r="AJ155" s="139">
        <v>0</v>
      </c>
      <c r="AK155" s="139">
        <v>0</v>
      </c>
      <c r="AL155" s="139">
        <v>0</v>
      </c>
      <c r="AM155" s="139">
        <v>0</v>
      </c>
      <c r="AN155" s="139">
        <v>387158.84</v>
      </c>
      <c r="AO155" s="139">
        <v>0</v>
      </c>
      <c r="AP155" s="139">
        <v>58.79</v>
      </c>
      <c r="AQ155" s="139">
        <v>0</v>
      </c>
      <c r="AR155" s="139">
        <v>0</v>
      </c>
      <c r="AS155" s="140">
        <v>387217.63</v>
      </c>
      <c r="AT155" s="140">
        <f t="shared" si="5"/>
        <v>36929161.54</v>
      </c>
      <c r="AU155" s="139"/>
    </row>
    <row r="156" spans="1:47" s="141" customFormat="1" ht="12.75" hidden="1" outlineLevel="1">
      <c r="A156" s="139" t="s">
        <v>506</v>
      </c>
      <c r="B156" s="140"/>
      <c r="C156" s="140" t="s">
        <v>507</v>
      </c>
      <c r="D156" s="140" t="s">
        <v>508</v>
      </c>
      <c r="E156" s="140">
        <v>2224388.72</v>
      </c>
      <c r="F156" s="140">
        <v>0</v>
      </c>
      <c r="G156" s="140"/>
      <c r="H156" s="139">
        <v>0</v>
      </c>
      <c r="I156" s="139">
        <v>0</v>
      </c>
      <c r="J156" s="139">
        <v>0</v>
      </c>
      <c r="K156" s="139">
        <v>0</v>
      </c>
      <c r="L156" s="139">
        <v>0</v>
      </c>
      <c r="M156" s="139">
        <v>0</v>
      </c>
      <c r="N156" s="139">
        <v>0</v>
      </c>
      <c r="O156" s="139">
        <v>0</v>
      </c>
      <c r="P156" s="139">
        <v>0</v>
      </c>
      <c r="Q156" s="139">
        <v>0</v>
      </c>
      <c r="R156" s="139">
        <v>0</v>
      </c>
      <c r="S156" s="139">
        <v>0</v>
      </c>
      <c r="T156" s="139">
        <v>0</v>
      </c>
      <c r="U156" s="139">
        <v>0</v>
      </c>
      <c r="V156" s="139">
        <v>0</v>
      </c>
      <c r="W156" s="139">
        <v>0</v>
      </c>
      <c r="X156" s="139">
        <v>0</v>
      </c>
      <c r="Y156" s="139">
        <v>0</v>
      </c>
      <c r="Z156" s="139">
        <v>0</v>
      </c>
      <c r="AA156" s="139">
        <v>0</v>
      </c>
      <c r="AB156" s="139">
        <v>0</v>
      </c>
      <c r="AC156" s="139">
        <v>0</v>
      </c>
      <c r="AD156" s="139">
        <v>0</v>
      </c>
      <c r="AE156" s="139">
        <v>0</v>
      </c>
      <c r="AF156" s="139">
        <v>0</v>
      </c>
      <c r="AG156" s="140">
        <v>0</v>
      </c>
      <c r="AH156" s="139">
        <v>0</v>
      </c>
      <c r="AI156" s="139">
        <v>0</v>
      </c>
      <c r="AJ156" s="139">
        <v>0</v>
      </c>
      <c r="AK156" s="139">
        <v>0</v>
      </c>
      <c r="AL156" s="139">
        <v>0</v>
      </c>
      <c r="AM156" s="139">
        <v>0</v>
      </c>
      <c r="AN156" s="139">
        <v>0</v>
      </c>
      <c r="AO156" s="139">
        <v>0</v>
      </c>
      <c r="AP156" s="139">
        <v>0</v>
      </c>
      <c r="AQ156" s="139">
        <v>0</v>
      </c>
      <c r="AR156" s="139">
        <v>0</v>
      </c>
      <c r="AS156" s="140">
        <v>0</v>
      </c>
      <c r="AT156" s="140">
        <f t="shared" si="5"/>
        <v>2224388.72</v>
      </c>
      <c r="AU156" s="139"/>
    </row>
    <row r="157" spans="1:47" s="141" customFormat="1" ht="12.75" hidden="1" outlineLevel="1">
      <c r="A157" s="139" t="s">
        <v>509</v>
      </c>
      <c r="B157" s="140"/>
      <c r="C157" s="140" t="s">
        <v>510</v>
      </c>
      <c r="D157" s="140" t="s">
        <v>511</v>
      </c>
      <c r="E157" s="140">
        <v>2863.21</v>
      </c>
      <c r="F157" s="140">
        <v>0</v>
      </c>
      <c r="G157" s="140"/>
      <c r="H157" s="139">
        <v>0</v>
      </c>
      <c r="I157" s="139">
        <v>0</v>
      </c>
      <c r="J157" s="139">
        <v>0</v>
      </c>
      <c r="K157" s="139">
        <v>0</v>
      </c>
      <c r="L157" s="139">
        <v>0</v>
      </c>
      <c r="M157" s="139">
        <v>0</v>
      </c>
      <c r="N157" s="139">
        <v>0</v>
      </c>
      <c r="O157" s="139">
        <v>0</v>
      </c>
      <c r="P157" s="139">
        <v>12.8</v>
      </c>
      <c r="Q157" s="139">
        <v>0</v>
      </c>
      <c r="R157" s="139">
        <v>0</v>
      </c>
      <c r="S157" s="139">
        <v>0</v>
      </c>
      <c r="T157" s="139">
        <v>0</v>
      </c>
      <c r="U157" s="139">
        <v>0</v>
      </c>
      <c r="V157" s="139">
        <v>0</v>
      </c>
      <c r="W157" s="139">
        <v>0</v>
      </c>
      <c r="X157" s="139">
        <v>0</v>
      </c>
      <c r="Y157" s="139">
        <v>0</v>
      </c>
      <c r="Z157" s="139">
        <v>0</v>
      </c>
      <c r="AA157" s="139">
        <v>0</v>
      </c>
      <c r="AB157" s="139">
        <v>0</v>
      </c>
      <c r="AC157" s="139">
        <v>0</v>
      </c>
      <c r="AD157" s="139">
        <v>0</v>
      </c>
      <c r="AE157" s="139">
        <v>159.1</v>
      </c>
      <c r="AF157" s="139">
        <v>0</v>
      </c>
      <c r="AG157" s="140">
        <v>171.9</v>
      </c>
      <c r="AH157" s="139">
        <v>0</v>
      </c>
      <c r="AI157" s="139">
        <v>0</v>
      </c>
      <c r="AJ157" s="139">
        <v>0</v>
      </c>
      <c r="AK157" s="139">
        <v>0</v>
      </c>
      <c r="AL157" s="139">
        <v>0</v>
      </c>
      <c r="AM157" s="139">
        <v>0</v>
      </c>
      <c r="AN157" s="139">
        <v>0</v>
      </c>
      <c r="AO157" s="139">
        <v>0</v>
      </c>
      <c r="AP157" s="139">
        <v>0</v>
      </c>
      <c r="AQ157" s="139">
        <v>0</v>
      </c>
      <c r="AR157" s="139">
        <v>0</v>
      </c>
      <c r="AS157" s="140">
        <v>0</v>
      </c>
      <c r="AT157" s="140">
        <f t="shared" si="5"/>
        <v>3035.11</v>
      </c>
      <c r="AU157" s="139"/>
    </row>
    <row r="158" spans="1:47" s="141" customFormat="1" ht="12.75" hidden="1" outlineLevel="1">
      <c r="A158" s="139" t="s">
        <v>512</v>
      </c>
      <c r="B158" s="140"/>
      <c r="C158" s="140" t="s">
        <v>513</v>
      </c>
      <c r="D158" s="140" t="s">
        <v>514</v>
      </c>
      <c r="E158" s="140">
        <v>89326.67</v>
      </c>
      <c r="F158" s="140">
        <v>0</v>
      </c>
      <c r="G158" s="140"/>
      <c r="H158" s="139">
        <v>0</v>
      </c>
      <c r="I158" s="139">
        <v>0</v>
      </c>
      <c r="J158" s="139">
        <v>0</v>
      </c>
      <c r="K158" s="139">
        <v>0</v>
      </c>
      <c r="L158" s="139">
        <v>0</v>
      </c>
      <c r="M158" s="139">
        <v>0</v>
      </c>
      <c r="N158" s="139">
        <v>0</v>
      </c>
      <c r="O158" s="139">
        <v>0</v>
      </c>
      <c r="P158" s="139">
        <v>1036</v>
      </c>
      <c r="Q158" s="139">
        <v>0</v>
      </c>
      <c r="R158" s="139">
        <v>0</v>
      </c>
      <c r="S158" s="139">
        <v>0</v>
      </c>
      <c r="T158" s="139">
        <v>0</v>
      </c>
      <c r="U158" s="139">
        <v>0</v>
      </c>
      <c r="V158" s="139">
        <v>0</v>
      </c>
      <c r="W158" s="139">
        <v>0</v>
      </c>
      <c r="X158" s="139">
        <v>0</v>
      </c>
      <c r="Y158" s="139">
        <v>0</v>
      </c>
      <c r="Z158" s="139">
        <v>0</v>
      </c>
      <c r="AA158" s="139">
        <v>0</v>
      </c>
      <c r="AB158" s="139">
        <v>0</v>
      </c>
      <c r="AC158" s="139">
        <v>17259.04</v>
      </c>
      <c r="AD158" s="139">
        <v>0</v>
      </c>
      <c r="AE158" s="139">
        <v>0</v>
      </c>
      <c r="AF158" s="139">
        <v>0</v>
      </c>
      <c r="AG158" s="140">
        <v>18295.04</v>
      </c>
      <c r="AH158" s="139">
        <v>0</v>
      </c>
      <c r="AI158" s="139">
        <v>0</v>
      </c>
      <c r="AJ158" s="139">
        <v>0</v>
      </c>
      <c r="AK158" s="139">
        <v>0</v>
      </c>
      <c r="AL158" s="139">
        <v>0</v>
      </c>
      <c r="AM158" s="139">
        <v>0</v>
      </c>
      <c r="AN158" s="139">
        <v>0</v>
      </c>
      <c r="AO158" s="139">
        <v>0</v>
      </c>
      <c r="AP158" s="139">
        <v>0</v>
      </c>
      <c r="AQ158" s="139">
        <v>0</v>
      </c>
      <c r="AR158" s="139">
        <v>0</v>
      </c>
      <c r="AS158" s="140">
        <v>0</v>
      </c>
      <c r="AT158" s="140">
        <f t="shared" si="5"/>
        <v>107621.70999999999</v>
      </c>
      <c r="AU158" s="139"/>
    </row>
    <row r="159" spans="1:47" s="141" customFormat="1" ht="12.75" hidden="1" outlineLevel="1">
      <c r="A159" s="139" t="s">
        <v>515</v>
      </c>
      <c r="B159" s="140"/>
      <c r="C159" s="140" t="s">
        <v>516</v>
      </c>
      <c r="D159" s="140" t="s">
        <v>517</v>
      </c>
      <c r="E159" s="140">
        <v>187637.48</v>
      </c>
      <c r="F159" s="140">
        <v>52750</v>
      </c>
      <c r="G159" s="140"/>
      <c r="H159" s="139">
        <v>0</v>
      </c>
      <c r="I159" s="139">
        <v>0</v>
      </c>
      <c r="J159" s="139">
        <v>0</v>
      </c>
      <c r="K159" s="139">
        <v>0</v>
      </c>
      <c r="L159" s="139">
        <v>0</v>
      </c>
      <c r="M159" s="139">
        <v>0</v>
      </c>
      <c r="N159" s="139">
        <v>0</v>
      </c>
      <c r="O159" s="139">
        <v>0</v>
      </c>
      <c r="P159" s="139">
        <v>0</v>
      </c>
      <c r="Q159" s="139">
        <v>0</v>
      </c>
      <c r="R159" s="139">
        <v>0</v>
      </c>
      <c r="S159" s="139">
        <v>0</v>
      </c>
      <c r="T159" s="139">
        <v>0</v>
      </c>
      <c r="U159" s="139">
        <v>0</v>
      </c>
      <c r="V159" s="139">
        <v>0</v>
      </c>
      <c r="W159" s="139">
        <v>0</v>
      </c>
      <c r="X159" s="139">
        <v>0</v>
      </c>
      <c r="Y159" s="139">
        <v>0</v>
      </c>
      <c r="Z159" s="139">
        <v>0</v>
      </c>
      <c r="AA159" s="139">
        <v>0</v>
      </c>
      <c r="AB159" s="139">
        <v>0</v>
      </c>
      <c r="AC159" s="139">
        <v>0</v>
      </c>
      <c r="AD159" s="139">
        <v>0</v>
      </c>
      <c r="AE159" s="139">
        <v>15462.63</v>
      </c>
      <c r="AF159" s="139">
        <v>0</v>
      </c>
      <c r="AG159" s="140">
        <v>15462.63</v>
      </c>
      <c r="AH159" s="139">
        <v>0</v>
      </c>
      <c r="AI159" s="139">
        <v>0</v>
      </c>
      <c r="AJ159" s="139">
        <v>0</v>
      </c>
      <c r="AK159" s="139">
        <v>0</v>
      </c>
      <c r="AL159" s="139">
        <v>0</v>
      </c>
      <c r="AM159" s="139">
        <v>0</v>
      </c>
      <c r="AN159" s="139">
        <v>0</v>
      </c>
      <c r="AO159" s="139">
        <v>0</v>
      </c>
      <c r="AP159" s="139">
        <v>0</v>
      </c>
      <c r="AQ159" s="139">
        <v>0</v>
      </c>
      <c r="AR159" s="139">
        <v>0</v>
      </c>
      <c r="AS159" s="140">
        <v>0</v>
      </c>
      <c r="AT159" s="140">
        <f t="shared" si="5"/>
        <v>255850.11000000002</v>
      </c>
      <c r="AU159" s="139"/>
    </row>
    <row r="160" spans="1:47" s="141" customFormat="1" ht="12.75" hidden="1" outlineLevel="1">
      <c r="A160" s="139" t="s">
        <v>518</v>
      </c>
      <c r="B160" s="140"/>
      <c r="C160" s="140" t="s">
        <v>519</v>
      </c>
      <c r="D160" s="140" t="s">
        <v>520</v>
      </c>
      <c r="E160" s="140">
        <v>-41381.56</v>
      </c>
      <c r="F160" s="140">
        <v>0</v>
      </c>
      <c r="G160" s="140"/>
      <c r="H160" s="139">
        <v>0</v>
      </c>
      <c r="I160" s="139">
        <v>0</v>
      </c>
      <c r="J160" s="139">
        <v>0</v>
      </c>
      <c r="K160" s="139">
        <v>0</v>
      </c>
      <c r="L160" s="139">
        <v>0</v>
      </c>
      <c r="M160" s="139">
        <v>0</v>
      </c>
      <c r="N160" s="139">
        <v>0</v>
      </c>
      <c r="O160" s="139">
        <v>0</v>
      </c>
      <c r="P160" s="139">
        <v>0</v>
      </c>
      <c r="Q160" s="139">
        <v>0</v>
      </c>
      <c r="R160" s="139">
        <v>0</v>
      </c>
      <c r="S160" s="139">
        <v>0</v>
      </c>
      <c r="T160" s="139">
        <v>0</v>
      </c>
      <c r="U160" s="139">
        <v>0</v>
      </c>
      <c r="V160" s="139">
        <v>0</v>
      </c>
      <c r="W160" s="139">
        <v>0</v>
      </c>
      <c r="X160" s="139">
        <v>0</v>
      </c>
      <c r="Y160" s="139">
        <v>0</v>
      </c>
      <c r="Z160" s="139">
        <v>0</v>
      </c>
      <c r="AA160" s="139">
        <v>0</v>
      </c>
      <c r="AB160" s="139">
        <v>0</v>
      </c>
      <c r="AC160" s="139">
        <v>0</v>
      </c>
      <c r="AD160" s="139">
        <v>0</v>
      </c>
      <c r="AE160" s="139">
        <v>0</v>
      </c>
      <c r="AF160" s="139">
        <v>0</v>
      </c>
      <c r="AG160" s="140">
        <v>0</v>
      </c>
      <c r="AH160" s="139">
        <v>0</v>
      </c>
      <c r="AI160" s="139">
        <v>0</v>
      </c>
      <c r="AJ160" s="139">
        <v>0</v>
      </c>
      <c r="AK160" s="139">
        <v>0</v>
      </c>
      <c r="AL160" s="139">
        <v>0</v>
      </c>
      <c r="AM160" s="139">
        <v>0</v>
      </c>
      <c r="AN160" s="139">
        <v>0</v>
      </c>
      <c r="AO160" s="139">
        <v>0</v>
      </c>
      <c r="AP160" s="139">
        <v>0</v>
      </c>
      <c r="AQ160" s="139">
        <v>0</v>
      </c>
      <c r="AR160" s="139">
        <v>0</v>
      </c>
      <c r="AS160" s="140">
        <v>0</v>
      </c>
      <c r="AT160" s="140">
        <f t="shared" si="5"/>
        <v>-41381.56</v>
      </c>
      <c r="AU160" s="139"/>
    </row>
    <row r="161" spans="1:47" s="141" customFormat="1" ht="12.75" hidden="1" outlineLevel="1">
      <c r="A161" s="139" t="s">
        <v>521</v>
      </c>
      <c r="B161" s="140"/>
      <c r="C161" s="140" t="s">
        <v>522</v>
      </c>
      <c r="D161" s="140" t="s">
        <v>523</v>
      </c>
      <c r="E161" s="140">
        <v>62692.4</v>
      </c>
      <c r="F161" s="140">
        <v>0</v>
      </c>
      <c r="G161" s="140"/>
      <c r="H161" s="139">
        <v>0</v>
      </c>
      <c r="I161" s="139">
        <v>0</v>
      </c>
      <c r="J161" s="139">
        <v>0</v>
      </c>
      <c r="K161" s="139">
        <v>0</v>
      </c>
      <c r="L161" s="139">
        <v>0</v>
      </c>
      <c r="M161" s="139">
        <v>0</v>
      </c>
      <c r="N161" s="139">
        <v>0</v>
      </c>
      <c r="O161" s="139">
        <v>0</v>
      </c>
      <c r="P161" s="139">
        <v>1445.5</v>
      </c>
      <c r="Q161" s="139">
        <v>0</v>
      </c>
      <c r="R161" s="139">
        <v>0</v>
      </c>
      <c r="S161" s="139">
        <v>0</v>
      </c>
      <c r="T161" s="139">
        <v>0</v>
      </c>
      <c r="U161" s="139">
        <v>0</v>
      </c>
      <c r="V161" s="139">
        <v>0</v>
      </c>
      <c r="W161" s="139">
        <v>0</v>
      </c>
      <c r="X161" s="139">
        <v>0</v>
      </c>
      <c r="Y161" s="139">
        <v>0</v>
      </c>
      <c r="Z161" s="139">
        <v>0</v>
      </c>
      <c r="AA161" s="139">
        <v>0</v>
      </c>
      <c r="AB161" s="139">
        <v>0</v>
      </c>
      <c r="AC161" s="139">
        <v>11188.32</v>
      </c>
      <c r="AD161" s="139">
        <v>0</v>
      </c>
      <c r="AE161" s="139">
        <v>31578.33</v>
      </c>
      <c r="AF161" s="139">
        <v>0</v>
      </c>
      <c r="AG161" s="140">
        <v>44212.15</v>
      </c>
      <c r="AH161" s="139">
        <v>0</v>
      </c>
      <c r="AI161" s="139">
        <v>0</v>
      </c>
      <c r="AJ161" s="139">
        <v>0</v>
      </c>
      <c r="AK161" s="139">
        <v>0</v>
      </c>
      <c r="AL161" s="139">
        <v>0</v>
      </c>
      <c r="AM161" s="139">
        <v>0</v>
      </c>
      <c r="AN161" s="139">
        <v>0</v>
      </c>
      <c r="AO161" s="139">
        <v>0</v>
      </c>
      <c r="AP161" s="139">
        <v>0</v>
      </c>
      <c r="AQ161" s="139">
        <v>0</v>
      </c>
      <c r="AR161" s="139">
        <v>0</v>
      </c>
      <c r="AS161" s="140">
        <v>0</v>
      </c>
      <c r="AT161" s="140">
        <f t="shared" si="5"/>
        <v>106904.55</v>
      </c>
      <c r="AU161" s="139"/>
    </row>
    <row r="162" spans="1:47" s="141" customFormat="1" ht="12.75" hidden="1" outlineLevel="1">
      <c r="A162" s="139" t="s">
        <v>1578</v>
      </c>
      <c r="B162" s="140"/>
      <c r="C162" s="140" t="s">
        <v>1579</v>
      </c>
      <c r="D162" s="140" t="s">
        <v>1580</v>
      </c>
      <c r="E162" s="140">
        <v>835</v>
      </c>
      <c r="F162" s="140">
        <v>932.68</v>
      </c>
      <c r="G162" s="140"/>
      <c r="H162" s="139">
        <v>0</v>
      </c>
      <c r="I162" s="139">
        <v>0</v>
      </c>
      <c r="J162" s="139">
        <v>0</v>
      </c>
      <c r="K162" s="139">
        <v>0</v>
      </c>
      <c r="L162" s="139">
        <v>0</v>
      </c>
      <c r="M162" s="139">
        <v>0</v>
      </c>
      <c r="N162" s="139">
        <v>0</v>
      </c>
      <c r="O162" s="139">
        <v>0</v>
      </c>
      <c r="P162" s="139">
        <v>0</v>
      </c>
      <c r="Q162" s="139">
        <v>0</v>
      </c>
      <c r="R162" s="139">
        <v>0</v>
      </c>
      <c r="S162" s="139">
        <v>0</v>
      </c>
      <c r="T162" s="139">
        <v>0</v>
      </c>
      <c r="U162" s="139">
        <v>0</v>
      </c>
      <c r="V162" s="139">
        <v>0</v>
      </c>
      <c r="W162" s="139">
        <v>0</v>
      </c>
      <c r="X162" s="139">
        <v>0</v>
      </c>
      <c r="Y162" s="139">
        <v>0</v>
      </c>
      <c r="Z162" s="139">
        <v>0</v>
      </c>
      <c r="AA162" s="139">
        <v>0</v>
      </c>
      <c r="AB162" s="139">
        <v>0</v>
      </c>
      <c r="AC162" s="139">
        <v>0</v>
      </c>
      <c r="AD162" s="139">
        <v>0</v>
      </c>
      <c r="AE162" s="139">
        <v>0</v>
      </c>
      <c r="AF162" s="139">
        <v>0</v>
      </c>
      <c r="AG162" s="140">
        <v>0</v>
      </c>
      <c r="AH162" s="139">
        <v>0</v>
      </c>
      <c r="AI162" s="139">
        <v>0</v>
      </c>
      <c r="AJ162" s="139">
        <v>0</v>
      </c>
      <c r="AK162" s="139">
        <v>0</v>
      </c>
      <c r="AL162" s="139">
        <v>0</v>
      </c>
      <c r="AM162" s="139">
        <v>0</v>
      </c>
      <c r="AN162" s="139">
        <v>0</v>
      </c>
      <c r="AO162" s="139">
        <v>0</v>
      </c>
      <c r="AP162" s="139">
        <v>0</v>
      </c>
      <c r="AQ162" s="139">
        <v>0</v>
      </c>
      <c r="AR162" s="139">
        <v>0</v>
      </c>
      <c r="AS162" s="140">
        <v>0</v>
      </c>
      <c r="AT162" s="140">
        <f t="shared" si="5"/>
        <v>1767.6799999999998</v>
      </c>
      <c r="AU162" s="139"/>
    </row>
    <row r="163" spans="1:47" s="141" customFormat="1" ht="12.75" hidden="1" outlineLevel="1">
      <c r="A163" s="139" t="s">
        <v>1581</v>
      </c>
      <c r="B163" s="140"/>
      <c r="C163" s="140" t="s">
        <v>1582</v>
      </c>
      <c r="D163" s="140" t="s">
        <v>1583</v>
      </c>
      <c r="E163" s="140">
        <v>0</v>
      </c>
      <c r="F163" s="140">
        <v>0</v>
      </c>
      <c r="G163" s="140"/>
      <c r="H163" s="139">
        <v>0</v>
      </c>
      <c r="I163" s="139">
        <v>0</v>
      </c>
      <c r="J163" s="139">
        <v>0</v>
      </c>
      <c r="K163" s="139">
        <v>0</v>
      </c>
      <c r="L163" s="139">
        <v>0</v>
      </c>
      <c r="M163" s="139">
        <v>0</v>
      </c>
      <c r="N163" s="139">
        <v>0</v>
      </c>
      <c r="O163" s="139">
        <v>0</v>
      </c>
      <c r="P163" s="139">
        <v>186</v>
      </c>
      <c r="Q163" s="139">
        <v>0</v>
      </c>
      <c r="R163" s="139">
        <v>0</v>
      </c>
      <c r="S163" s="139">
        <v>0</v>
      </c>
      <c r="T163" s="139">
        <v>0</v>
      </c>
      <c r="U163" s="139">
        <v>0</v>
      </c>
      <c r="V163" s="139">
        <v>0</v>
      </c>
      <c r="W163" s="139">
        <v>0</v>
      </c>
      <c r="X163" s="139">
        <v>0</v>
      </c>
      <c r="Y163" s="139">
        <v>0</v>
      </c>
      <c r="Z163" s="139">
        <v>0</v>
      </c>
      <c r="AA163" s="139">
        <v>0</v>
      </c>
      <c r="AB163" s="139">
        <v>0</v>
      </c>
      <c r="AC163" s="139">
        <v>0</v>
      </c>
      <c r="AD163" s="139">
        <v>0</v>
      </c>
      <c r="AE163" s="139">
        <v>0</v>
      </c>
      <c r="AF163" s="139">
        <v>0</v>
      </c>
      <c r="AG163" s="140">
        <v>186</v>
      </c>
      <c r="AH163" s="139">
        <v>0</v>
      </c>
      <c r="AI163" s="139">
        <v>0</v>
      </c>
      <c r="AJ163" s="139">
        <v>0</v>
      </c>
      <c r="AK163" s="139">
        <v>0</v>
      </c>
      <c r="AL163" s="139">
        <v>0</v>
      </c>
      <c r="AM163" s="139">
        <v>0</v>
      </c>
      <c r="AN163" s="139">
        <v>0</v>
      </c>
      <c r="AO163" s="139">
        <v>0</v>
      </c>
      <c r="AP163" s="139">
        <v>0</v>
      </c>
      <c r="AQ163" s="139">
        <v>0</v>
      </c>
      <c r="AR163" s="139">
        <v>0</v>
      </c>
      <c r="AS163" s="140">
        <v>0</v>
      </c>
      <c r="AT163" s="140">
        <f t="shared" si="5"/>
        <v>186</v>
      </c>
      <c r="AU163" s="139"/>
    </row>
    <row r="164" spans="1:47" s="141" customFormat="1" ht="12.75" hidden="1" outlineLevel="1">
      <c r="A164" s="139" t="s">
        <v>1584</v>
      </c>
      <c r="B164" s="140"/>
      <c r="C164" s="140" t="s">
        <v>1585</v>
      </c>
      <c r="D164" s="140" t="s">
        <v>1586</v>
      </c>
      <c r="E164" s="140">
        <v>0</v>
      </c>
      <c r="F164" s="140">
        <v>0</v>
      </c>
      <c r="G164" s="140"/>
      <c r="H164" s="139">
        <v>0</v>
      </c>
      <c r="I164" s="139">
        <v>0</v>
      </c>
      <c r="J164" s="139">
        <v>0</v>
      </c>
      <c r="K164" s="139">
        <v>0</v>
      </c>
      <c r="L164" s="139">
        <v>0</v>
      </c>
      <c r="M164" s="139">
        <v>0</v>
      </c>
      <c r="N164" s="139">
        <v>0</v>
      </c>
      <c r="O164" s="139">
        <v>0</v>
      </c>
      <c r="P164" s="139">
        <v>520</v>
      </c>
      <c r="Q164" s="139">
        <v>0</v>
      </c>
      <c r="R164" s="139">
        <v>0</v>
      </c>
      <c r="S164" s="139">
        <v>0</v>
      </c>
      <c r="T164" s="139">
        <v>0</v>
      </c>
      <c r="U164" s="139">
        <v>0</v>
      </c>
      <c r="V164" s="139">
        <v>0</v>
      </c>
      <c r="W164" s="139">
        <v>0</v>
      </c>
      <c r="X164" s="139">
        <v>0</v>
      </c>
      <c r="Y164" s="139">
        <v>0</v>
      </c>
      <c r="Z164" s="139">
        <v>0</v>
      </c>
      <c r="AA164" s="139">
        <v>0</v>
      </c>
      <c r="AB164" s="139">
        <v>0</v>
      </c>
      <c r="AC164" s="139">
        <v>0</v>
      </c>
      <c r="AD164" s="139">
        <v>0</v>
      </c>
      <c r="AE164" s="139">
        <v>0</v>
      </c>
      <c r="AF164" s="139">
        <v>0</v>
      </c>
      <c r="AG164" s="140">
        <v>520</v>
      </c>
      <c r="AH164" s="139">
        <v>0</v>
      </c>
      <c r="AI164" s="139">
        <v>0</v>
      </c>
      <c r="AJ164" s="139">
        <v>0</v>
      </c>
      <c r="AK164" s="139">
        <v>0</v>
      </c>
      <c r="AL164" s="139">
        <v>0</v>
      </c>
      <c r="AM164" s="139">
        <v>0</v>
      </c>
      <c r="AN164" s="139">
        <v>0</v>
      </c>
      <c r="AO164" s="139">
        <v>0</v>
      </c>
      <c r="AP164" s="139">
        <v>0</v>
      </c>
      <c r="AQ164" s="139">
        <v>0</v>
      </c>
      <c r="AR164" s="139">
        <v>0</v>
      </c>
      <c r="AS164" s="140">
        <v>0</v>
      </c>
      <c r="AT164" s="140">
        <f t="shared" si="5"/>
        <v>520</v>
      </c>
      <c r="AU164" s="139"/>
    </row>
    <row r="165" spans="1:47" s="141" customFormat="1" ht="12.75" hidden="1" outlineLevel="1">
      <c r="A165" s="139" t="s">
        <v>1587</v>
      </c>
      <c r="B165" s="140"/>
      <c r="C165" s="140" t="s">
        <v>1588</v>
      </c>
      <c r="D165" s="140" t="s">
        <v>1589</v>
      </c>
      <c r="E165" s="140">
        <v>636</v>
      </c>
      <c r="F165" s="140">
        <v>0</v>
      </c>
      <c r="G165" s="140"/>
      <c r="H165" s="139">
        <v>0</v>
      </c>
      <c r="I165" s="139">
        <v>0</v>
      </c>
      <c r="J165" s="139">
        <v>0</v>
      </c>
      <c r="K165" s="139">
        <v>0</v>
      </c>
      <c r="L165" s="139">
        <v>0</v>
      </c>
      <c r="M165" s="139">
        <v>0</v>
      </c>
      <c r="N165" s="139">
        <v>162138</v>
      </c>
      <c r="O165" s="139">
        <v>0</v>
      </c>
      <c r="P165" s="139">
        <v>0</v>
      </c>
      <c r="Q165" s="139">
        <v>0</v>
      </c>
      <c r="R165" s="139">
        <v>0</v>
      </c>
      <c r="S165" s="139">
        <v>0</v>
      </c>
      <c r="T165" s="139">
        <v>0</v>
      </c>
      <c r="U165" s="139">
        <v>0</v>
      </c>
      <c r="V165" s="139">
        <v>0</v>
      </c>
      <c r="W165" s="139">
        <v>0</v>
      </c>
      <c r="X165" s="139">
        <v>0</v>
      </c>
      <c r="Y165" s="139">
        <v>0</v>
      </c>
      <c r="Z165" s="139">
        <v>0</v>
      </c>
      <c r="AA165" s="139">
        <v>0</v>
      </c>
      <c r="AB165" s="139">
        <v>0</v>
      </c>
      <c r="AC165" s="139">
        <v>0</v>
      </c>
      <c r="AD165" s="139">
        <v>0</v>
      </c>
      <c r="AE165" s="139">
        <v>0</v>
      </c>
      <c r="AF165" s="139">
        <v>0</v>
      </c>
      <c r="AG165" s="140">
        <v>162138</v>
      </c>
      <c r="AH165" s="139">
        <v>0</v>
      </c>
      <c r="AI165" s="139">
        <v>0</v>
      </c>
      <c r="AJ165" s="139">
        <v>0</v>
      </c>
      <c r="AK165" s="139">
        <v>0</v>
      </c>
      <c r="AL165" s="139">
        <v>0</v>
      </c>
      <c r="AM165" s="139">
        <v>0</v>
      </c>
      <c r="AN165" s="139">
        <v>0</v>
      </c>
      <c r="AO165" s="139">
        <v>0</v>
      </c>
      <c r="AP165" s="139">
        <v>0</v>
      </c>
      <c r="AQ165" s="139">
        <v>0</v>
      </c>
      <c r="AR165" s="139">
        <v>0</v>
      </c>
      <c r="AS165" s="140">
        <v>0</v>
      </c>
      <c r="AT165" s="140">
        <f t="shared" si="5"/>
        <v>162774</v>
      </c>
      <c r="AU165" s="139"/>
    </row>
    <row r="166" spans="1:47" s="141" customFormat="1" ht="12.75" hidden="1" outlineLevel="1">
      <c r="A166" s="139" t="s">
        <v>524</v>
      </c>
      <c r="B166" s="140"/>
      <c r="C166" s="140" t="s">
        <v>525</v>
      </c>
      <c r="D166" s="140" t="s">
        <v>526</v>
      </c>
      <c r="E166" s="140">
        <v>185174.06</v>
      </c>
      <c r="F166" s="140">
        <v>0</v>
      </c>
      <c r="G166" s="140"/>
      <c r="H166" s="139">
        <v>0</v>
      </c>
      <c r="I166" s="139">
        <v>0</v>
      </c>
      <c r="J166" s="139">
        <v>0</v>
      </c>
      <c r="K166" s="139">
        <v>0</v>
      </c>
      <c r="L166" s="139">
        <v>0</v>
      </c>
      <c r="M166" s="139">
        <v>0</v>
      </c>
      <c r="N166" s="139">
        <v>0</v>
      </c>
      <c r="O166" s="139">
        <v>0</v>
      </c>
      <c r="P166" s="139">
        <v>0</v>
      </c>
      <c r="Q166" s="139">
        <v>0</v>
      </c>
      <c r="R166" s="139">
        <v>0</v>
      </c>
      <c r="S166" s="139">
        <v>0</v>
      </c>
      <c r="T166" s="139">
        <v>0</v>
      </c>
      <c r="U166" s="139">
        <v>0</v>
      </c>
      <c r="V166" s="139">
        <v>0</v>
      </c>
      <c r="W166" s="139">
        <v>0</v>
      </c>
      <c r="X166" s="139">
        <v>0</v>
      </c>
      <c r="Y166" s="139">
        <v>0</v>
      </c>
      <c r="Z166" s="139">
        <v>0</v>
      </c>
      <c r="AA166" s="139">
        <v>0</v>
      </c>
      <c r="AB166" s="139">
        <v>0</v>
      </c>
      <c r="AC166" s="139">
        <v>0</v>
      </c>
      <c r="AD166" s="139">
        <v>0</v>
      </c>
      <c r="AE166" s="139">
        <v>0</v>
      </c>
      <c r="AF166" s="139">
        <v>0</v>
      </c>
      <c r="AG166" s="140">
        <v>0</v>
      </c>
      <c r="AH166" s="139">
        <v>0</v>
      </c>
      <c r="AI166" s="139">
        <v>0</v>
      </c>
      <c r="AJ166" s="139">
        <v>0</v>
      </c>
      <c r="AK166" s="139">
        <v>0</v>
      </c>
      <c r="AL166" s="139">
        <v>0</v>
      </c>
      <c r="AM166" s="139">
        <v>0</v>
      </c>
      <c r="AN166" s="139">
        <v>0</v>
      </c>
      <c r="AO166" s="139">
        <v>0</v>
      </c>
      <c r="AP166" s="139">
        <v>0</v>
      </c>
      <c r="AQ166" s="139">
        <v>0</v>
      </c>
      <c r="AR166" s="139">
        <v>0</v>
      </c>
      <c r="AS166" s="140">
        <v>0</v>
      </c>
      <c r="AT166" s="140">
        <f t="shared" si="5"/>
        <v>185174.06</v>
      </c>
      <c r="AU166" s="139"/>
    </row>
    <row r="167" spans="1:47" s="141" customFormat="1" ht="12.75" hidden="1" outlineLevel="1">
      <c r="A167" s="139" t="s">
        <v>1590</v>
      </c>
      <c r="B167" s="140"/>
      <c r="C167" s="140" t="s">
        <v>1591</v>
      </c>
      <c r="D167" s="140" t="s">
        <v>1592</v>
      </c>
      <c r="E167" s="140">
        <v>279.5</v>
      </c>
      <c r="F167" s="140">
        <v>0</v>
      </c>
      <c r="G167" s="140"/>
      <c r="H167" s="139">
        <v>0</v>
      </c>
      <c r="I167" s="139">
        <v>0</v>
      </c>
      <c r="J167" s="139">
        <v>0</v>
      </c>
      <c r="K167" s="139">
        <v>0</v>
      </c>
      <c r="L167" s="139">
        <v>0</v>
      </c>
      <c r="M167" s="139">
        <v>0</v>
      </c>
      <c r="N167" s="139">
        <v>0</v>
      </c>
      <c r="O167" s="139">
        <v>0</v>
      </c>
      <c r="P167" s="139">
        <v>0</v>
      </c>
      <c r="Q167" s="139">
        <v>0</v>
      </c>
      <c r="R167" s="139">
        <v>0</v>
      </c>
      <c r="S167" s="139">
        <v>0</v>
      </c>
      <c r="T167" s="139">
        <v>0</v>
      </c>
      <c r="U167" s="139">
        <v>0</v>
      </c>
      <c r="V167" s="139">
        <v>0</v>
      </c>
      <c r="W167" s="139">
        <v>0</v>
      </c>
      <c r="X167" s="139">
        <v>0</v>
      </c>
      <c r="Y167" s="139">
        <v>0</v>
      </c>
      <c r="Z167" s="139">
        <v>0</v>
      </c>
      <c r="AA167" s="139">
        <v>0</v>
      </c>
      <c r="AB167" s="139">
        <v>0</v>
      </c>
      <c r="AC167" s="139">
        <v>0</v>
      </c>
      <c r="AD167" s="139">
        <v>0</v>
      </c>
      <c r="AE167" s="139">
        <v>2601.65</v>
      </c>
      <c r="AF167" s="139">
        <v>0</v>
      </c>
      <c r="AG167" s="140">
        <v>2601.65</v>
      </c>
      <c r="AH167" s="139">
        <v>0</v>
      </c>
      <c r="AI167" s="139">
        <v>0</v>
      </c>
      <c r="AJ167" s="139">
        <v>0</v>
      </c>
      <c r="AK167" s="139">
        <v>0</v>
      </c>
      <c r="AL167" s="139">
        <v>0</v>
      </c>
      <c r="AM167" s="139">
        <v>0</v>
      </c>
      <c r="AN167" s="139">
        <v>0</v>
      </c>
      <c r="AO167" s="139">
        <v>0</v>
      </c>
      <c r="AP167" s="139">
        <v>0</v>
      </c>
      <c r="AQ167" s="139">
        <v>0</v>
      </c>
      <c r="AR167" s="139">
        <v>0</v>
      </c>
      <c r="AS167" s="140">
        <v>0</v>
      </c>
      <c r="AT167" s="140">
        <f t="shared" si="5"/>
        <v>2881.15</v>
      </c>
      <c r="AU167" s="139"/>
    </row>
    <row r="168" spans="1:47" s="141" customFormat="1" ht="12.75" hidden="1" outlineLevel="1">
      <c r="A168" s="139" t="s">
        <v>1593</v>
      </c>
      <c r="B168" s="140"/>
      <c r="C168" s="140" t="s">
        <v>1594</v>
      </c>
      <c r="D168" s="140" t="s">
        <v>1595</v>
      </c>
      <c r="E168" s="140">
        <v>0</v>
      </c>
      <c r="F168" s="140">
        <v>0</v>
      </c>
      <c r="G168" s="140"/>
      <c r="H168" s="139">
        <v>0</v>
      </c>
      <c r="I168" s="139">
        <v>0</v>
      </c>
      <c r="J168" s="139">
        <v>0</v>
      </c>
      <c r="K168" s="139">
        <v>0</v>
      </c>
      <c r="L168" s="139">
        <v>0</v>
      </c>
      <c r="M168" s="139">
        <v>0</v>
      </c>
      <c r="N168" s="139">
        <v>0</v>
      </c>
      <c r="O168" s="139">
        <v>0</v>
      </c>
      <c r="P168" s="139">
        <v>1975</v>
      </c>
      <c r="Q168" s="139">
        <v>0</v>
      </c>
      <c r="R168" s="139">
        <v>0</v>
      </c>
      <c r="S168" s="139">
        <v>0</v>
      </c>
      <c r="T168" s="139">
        <v>0</v>
      </c>
      <c r="U168" s="139">
        <v>0</v>
      </c>
      <c r="V168" s="139">
        <v>0</v>
      </c>
      <c r="W168" s="139">
        <v>0</v>
      </c>
      <c r="X168" s="139">
        <v>0</v>
      </c>
      <c r="Y168" s="139">
        <v>0</v>
      </c>
      <c r="Z168" s="139">
        <v>0</v>
      </c>
      <c r="AA168" s="139">
        <v>0</v>
      </c>
      <c r="AB168" s="139">
        <v>0</v>
      </c>
      <c r="AC168" s="139">
        <v>0</v>
      </c>
      <c r="AD168" s="139">
        <v>0</v>
      </c>
      <c r="AE168" s="139">
        <v>0</v>
      </c>
      <c r="AF168" s="139">
        <v>0</v>
      </c>
      <c r="AG168" s="140">
        <v>1975</v>
      </c>
      <c r="AH168" s="139">
        <v>0</v>
      </c>
      <c r="AI168" s="139">
        <v>0</v>
      </c>
      <c r="AJ168" s="139">
        <v>0</v>
      </c>
      <c r="AK168" s="139">
        <v>0</v>
      </c>
      <c r="AL168" s="139">
        <v>0</v>
      </c>
      <c r="AM168" s="139">
        <v>0</v>
      </c>
      <c r="AN168" s="139">
        <v>0</v>
      </c>
      <c r="AO168" s="139">
        <v>0</v>
      </c>
      <c r="AP168" s="139">
        <v>0</v>
      </c>
      <c r="AQ168" s="139">
        <v>0</v>
      </c>
      <c r="AR168" s="139">
        <v>0</v>
      </c>
      <c r="AS168" s="140">
        <v>0</v>
      </c>
      <c r="AT168" s="140">
        <f t="shared" si="5"/>
        <v>1975</v>
      </c>
      <c r="AU168" s="139"/>
    </row>
    <row r="169" spans="1:47" s="141" customFormat="1" ht="12.75" hidden="1" outlineLevel="1">
      <c r="A169" s="139" t="s">
        <v>527</v>
      </c>
      <c r="B169" s="140"/>
      <c r="C169" s="140" t="s">
        <v>528</v>
      </c>
      <c r="D169" s="140" t="s">
        <v>529</v>
      </c>
      <c r="E169" s="140">
        <v>13072.24</v>
      </c>
      <c r="F169" s="140">
        <v>0</v>
      </c>
      <c r="G169" s="140"/>
      <c r="H169" s="139">
        <v>0</v>
      </c>
      <c r="I169" s="139">
        <v>0</v>
      </c>
      <c r="J169" s="139">
        <v>0</v>
      </c>
      <c r="K169" s="139">
        <v>0</v>
      </c>
      <c r="L169" s="139">
        <v>0</v>
      </c>
      <c r="M169" s="139">
        <v>0</v>
      </c>
      <c r="N169" s="139">
        <v>0</v>
      </c>
      <c r="O169" s="139">
        <v>0</v>
      </c>
      <c r="P169" s="139">
        <v>0</v>
      </c>
      <c r="Q169" s="139">
        <v>0</v>
      </c>
      <c r="R169" s="139">
        <v>0</v>
      </c>
      <c r="S169" s="139">
        <v>0</v>
      </c>
      <c r="T169" s="139">
        <v>0</v>
      </c>
      <c r="U169" s="139">
        <v>0</v>
      </c>
      <c r="V169" s="139">
        <v>0</v>
      </c>
      <c r="W169" s="139">
        <v>0</v>
      </c>
      <c r="X169" s="139">
        <v>0</v>
      </c>
      <c r="Y169" s="139">
        <v>0</v>
      </c>
      <c r="Z169" s="139">
        <v>0</v>
      </c>
      <c r="AA169" s="139">
        <v>0</v>
      </c>
      <c r="AB169" s="139">
        <v>0</v>
      </c>
      <c r="AC169" s="139">
        <v>0</v>
      </c>
      <c r="AD169" s="139">
        <v>0</v>
      </c>
      <c r="AE169" s="139">
        <v>0</v>
      </c>
      <c r="AF169" s="139">
        <v>0</v>
      </c>
      <c r="AG169" s="140">
        <v>0</v>
      </c>
      <c r="AH169" s="139">
        <v>0</v>
      </c>
      <c r="AI169" s="139">
        <v>0</v>
      </c>
      <c r="AJ169" s="139">
        <v>0</v>
      </c>
      <c r="AK169" s="139">
        <v>0</v>
      </c>
      <c r="AL169" s="139">
        <v>0</v>
      </c>
      <c r="AM169" s="139">
        <v>0</v>
      </c>
      <c r="AN169" s="139">
        <v>0</v>
      </c>
      <c r="AO169" s="139">
        <v>0</v>
      </c>
      <c r="AP169" s="139">
        <v>0</v>
      </c>
      <c r="AQ169" s="139">
        <v>0</v>
      </c>
      <c r="AR169" s="139">
        <v>0</v>
      </c>
      <c r="AS169" s="140">
        <v>0</v>
      </c>
      <c r="AT169" s="140">
        <f t="shared" si="5"/>
        <v>13072.24</v>
      </c>
      <c r="AU169" s="139"/>
    </row>
    <row r="170" spans="1:47" s="141" customFormat="1" ht="12.75" hidden="1" outlineLevel="1">
      <c r="A170" s="139" t="s">
        <v>1596</v>
      </c>
      <c r="B170" s="140"/>
      <c r="C170" s="140" t="s">
        <v>1597</v>
      </c>
      <c r="D170" s="140" t="s">
        <v>1598</v>
      </c>
      <c r="E170" s="140">
        <v>226623.7</v>
      </c>
      <c r="F170" s="140">
        <v>0</v>
      </c>
      <c r="G170" s="140"/>
      <c r="H170" s="139">
        <v>0</v>
      </c>
      <c r="I170" s="139">
        <v>0</v>
      </c>
      <c r="J170" s="139">
        <v>0</v>
      </c>
      <c r="K170" s="139">
        <v>0</v>
      </c>
      <c r="L170" s="139">
        <v>0</v>
      </c>
      <c r="M170" s="139">
        <v>0</v>
      </c>
      <c r="N170" s="139">
        <v>0</v>
      </c>
      <c r="O170" s="139">
        <v>0</v>
      </c>
      <c r="P170" s="139">
        <v>0</v>
      </c>
      <c r="Q170" s="139">
        <v>0</v>
      </c>
      <c r="R170" s="139">
        <v>0</v>
      </c>
      <c r="S170" s="139">
        <v>0</v>
      </c>
      <c r="T170" s="139">
        <v>0</v>
      </c>
      <c r="U170" s="139">
        <v>0</v>
      </c>
      <c r="V170" s="139">
        <v>0</v>
      </c>
      <c r="W170" s="139">
        <v>0</v>
      </c>
      <c r="X170" s="139">
        <v>0</v>
      </c>
      <c r="Y170" s="139">
        <v>0</v>
      </c>
      <c r="Z170" s="139">
        <v>0</v>
      </c>
      <c r="AA170" s="139">
        <v>0</v>
      </c>
      <c r="AB170" s="139">
        <v>0</v>
      </c>
      <c r="AC170" s="139">
        <v>0</v>
      </c>
      <c r="AD170" s="139">
        <v>0</v>
      </c>
      <c r="AE170" s="139">
        <v>0</v>
      </c>
      <c r="AF170" s="139">
        <v>0</v>
      </c>
      <c r="AG170" s="140">
        <v>0</v>
      </c>
      <c r="AH170" s="139">
        <v>0</v>
      </c>
      <c r="AI170" s="139">
        <v>0</v>
      </c>
      <c r="AJ170" s="139">
        <v>0</v>
      </c>
      <c r="AK170" s="139">
        <v>0</v>
      </c>
      <c r="AL170" s="139">
        <v>0</v>
      </c>
      <c r="AM170" s="139">
        <v>0</v>
      </c>
      <c r="AN170" s="139">
        <v>0</v>
      </c>
      <c r="AO170" s="139">
        <v>0</v>
      </c>
      <c r="AP170" s="139">
        <v>0</v>
      </c>
      <c r="AQ170" s="139">
        <v>0</v>
      </c>
      <c r="AR170" s="139">
        <v>0</v>
      </c>
      <c r="AS170" s="140">
        <v>0</v>
      </c>
      <c r="AT170" s="140">
        <f t="shared" si="5"/>
        <v>226623.7</v>
      </c>
      <c r="AU170" s="139"/>
    </row>
    <row r="171" spans="1:47" s="141" customFormat="1" ht="12.75" hidden="1" outlineLevel="1">
      <c r="A171" s="139" t="s">
        <v>1599</v>
      </c>
      <c r="B171" s="140"/>
      <c r="C171" s="140" t="s">
        <v>1600</v>
      </c>
      <c r="D171" s="140" t="s">
        <v>1601</v>
      </c>
      <c r="E171" s="140">
        <v>71763.83</v>
      </c>
      <c r="F171" s="140">
        <v>0</v>
      </c>
      <c r="G171" s="140"/>
      <c r="H171" s="139">
        <v>0</v>
      </c>
      <c r="I171" s="139">
        <v>0</v>
      </c>
      <c r="J171" s="139">
        <v>0</v>
      </c>
      <c r="K171" s="139">
        <v>0</v>
      </c>
      <c r="L171" s="139">
        <v>0</v>
      </c>
      <c r="M171" s="139">
        <v>0</v>
      </c>
      <c r="N171" s="139">
        <v>0</v>
      </c>
      <c r="O171" s="139">
        <v>0</v>
      </c>
      <c r="P171" s="139">
        <v>0</v>
      </c>
      <c r="Q171" s="139">
        <v>0</v>
      </c>
      <c r="R171" s="139">
        <v>0</v>
      </c>
      <c r="S171" s="139">
        <v>0</v>
      </c>
      <c r="T171" s="139">
        <v>0</v>
      </c>
      <c r="U171" s="139">
        <v>0</v>
      </c>
      <c r="V171" s="139">
        <v>0</v>
      </c>
      <c r="W171" s="139">
        <v>0</v>
      </c>
      <c r="X171" s="139">
        <v>0</v>
      </c>
      <c r="Y171" s="139">
        <v>0</v>
      </c>
      <c r="Z171" s="139">
        <v>0</v>
      </c>
      <c r="AA171" s="139">
        <v>0</v>
      </c>
      <c r="AB171" s="139">
        <v>0</v>
      </c>
      <c r="AC171" s="139">
        <v>0</v>
      </c>
      <c r="AD171" s="139">
        <v>0</v>
      </c>
      <c r="AE171" s="139">
        <v>0</v>
      </c>
      <c r="AF171" s="139">
        <v>0</v>
      </c>
      <c r="AG171" s="140">
        <v>0</v>
      </c>
      <c r="AH171" s="139">
        <v>0</v>
      </c>
      <c r="AI171" s="139">
        <v>0</v>
      </c>
      <c r="AJ171" s="139">
        <v>0</v>
      </c>
      <c r="AK171" s="139">
        <v>0</v>
      </c>
      <c r="AL171" s="139">
        <v>0</v>
      </c>
      <c r="AM171" s="139">
        <v>0</v>
      </c>
      <c r="AN171" s="139">
        <v>0</v>
      </c>
      <c r="AO171" s="139">
        <v>0</v>
      </c>
      <c r="AP171" s="139">
        <v>0</v>
      </c>
      <c r="AQ171" s="139">
        <v>0</v>
      </c>
      <c r="AR171" s="139">
        <v>0</v>
      </c>
      <c r="AS171" s="140">
        <v>0</v>
      </c>
      <c r="AT171" s="140">
        <f t="shared" si="5"/>
        <v>71763.83</v>
      </c>
      <c r="AU171" s="139"/>
    </row>
    <row r="172" spans="1:47" s="141" customFormat="1" ht="12.75" hidden="1" outlineLevel="1">
      <c r="A172" s="139" t="s">
        <v>1602</v>
      </c>
      <c r="B172" s="140"/>
      <c r="C172" s="140" t="s">
        <v>1603</v>
      </c>
      <c r="D172" s="140" t="s">
        <v>1604</v>
      </c>
      <c r="E172" s="140">
        <v>21122.18</v>
      </c>
      <c r="F172" s="140">
        <v>0</v>
      </c>
      <c r="G172" s="140"/>
      <c r="H172" s="139">
        <v>0</v>
      </c>
      <c r="I172" s="139">
        <v>0</v>
      </c>
      <c r="J172" s="139">
        <v>0</v>
      </c>
      <c r="K172" s="139">
        <v>0</v>
      </c>
      <c r="L172" s="139">
        <v>0</v>
      </c>
      <c r="M172" s="139">
        <v>0</v>
      </c>
      <c r="N172" s="139">
        <v>0</v>
      </c>
      <c r="O172" s="139">
        <v>0</v>
      </c>
      <c r="P172" s="139">
        <v>0</v>
      </c>
      <c r="Q172" s="139">
        <v>0</v>
      </c>
      <c r="R172" s="139">
        <v>0</v>
      </c>
      <c r="S172" s="139">
        <v>0</v>
      </c>
      <c r="T172" s="139">
        <v>0</v>
      </c>
      <c r="U172" s="139">
        <v>0</v>
      </c>
      <c r="V172" s="139">
        <v>0</v>
      </c>
      <c r="W172" s="139">
        <v>0</v>
      </c>
      <c r="X172" s="139">
        <v>0</v>
      </c>
      <c r="Y172" s="139">
        <v>0</v>
      </c>
      <c r="Z172" s="139">
        <v>0</v>
      </c>
      <c r="AA172" s="139">
        <v>0</v>
      </c>
      <c r="AB172" s="139">
        <v>0</v>
      </c>
      <c r="AC172" s="139">
        <v>0</v>
      </c>
      <c r="AD172" s="139">
        <v>0</v>
      </c>
      <c r="AE172" s="139">
        <v>0</v>
      </c>
      <c r="AF172" s="139">
        <v>0</v>
      </c>
      <c r="AG172" s="140">
        <v>0</v>
      </c>
      <c r="AH172" s="139">
        <v>0</v>
      </c>
      <c r="AI172" s="139">
        <v>0</v>
      </c>
      <c r="AJ172" s="139">
        <v>0</v>
      </c>
      <c r="AK172" s="139">
        <v>0</v>
      </c>
      <c r="AL172" s="139">
        <v>0</v>
      </c>
      <c r="AM172" s="139">
        <v>0</v>
      </c>
      <c r="AN172" s="139">
        <v>0</v>
      </c>
      <c r="AO172" s="139">
        <v>0</v>
      </c>
      <c r="AP172" s="139">
        <v>0</v>
      </c>
      <c r="AQ172" s="139">
        <v>0</v>
      </c>
      <c r="AR172" s="139">
        <v>0</v>
      </c>
      <c r="AS172" s="140">
        <v>0</v>
      </c>
      <c r="AT172" s="140">
        <f t="shared" si="5"/>
        <v>21122.18</v>
      </c>
      <c r="AU172" s="139"/>
    </row>
    <row r="173" spans="1:47" s="141" customFormat="1" ht="12.75" hidden="1" outlineLevel="1">
      <c r="A173" s="139" t="s">
        <v>1605</v>
      </c>
      <c r="B173" s="140"/>
      <c r="C173" s="140" t="s">
        <v>1606</v>
      </c>
      <c r="D173" s="140" t="s">
        <v>1607</v>
      </c>
      <c r="E173" s="140">
        <v>425</v>
      </c>
      <c r="F173" s="140">
        <v>0</v>
      </c>
      <c r="G173" s="140"/>
      <c r="H173" s="139">
        <v>0</v>
      </c>
      <c r="I173" s="139">
        <v>0</v>
      </c>
      <c r="J173" s="139">
        <v>0</v>
      </c>
      <c r="K173" s="139">
        <v>0</v>
      </c>
      <c r="L173" s="139">
        <v>0</v>
      </c>
      <c r="M173" s="139">
        <v>0</v>
      </c>
      <c r="N173" s="139">
        <v>0</v>
      </c>
      <c r="O173" s="139">
        <v>0</v>
      </c>
      <c r="P173" s="139">
        <v>0</v>
      </c>
      <c r="Q173" s="139">
        <v>0</v>
      </c>
      <c r="R173" s="139">
        <v>0</v>
      </c>
      <c r="S173" s="139">
        <v>0</v>
      </c>
      <c r="T173" s="139">
        <v>0</v>
      </c>
      <c r="U173" s="139">
        <v>0</v>
      </c>
      <c r="V173" s="139">
        <v>0</v>
      </c>
      <c r="W173" s="139">
        <v>0</v>
      </c>
      <c r="X173" s="139">
        <v>0</v>
      </c>
      <c r="Y173" s="139">
        <v>0</v>
      </c>
      <c r="Z173" s="139">
        <v>0</v>
      </c>
      <c r="AA173" s="139">
        <v>0</v>
      </c>
      <c r="AB173" s="139">
        <v>0</v>
      </c>
      <c r="AC173" s="139">
        <v>0</v>
      </c>
      <c r="AD173" s="139">
        <v>0</v>
      </c>
      <c r="AE173" s="139">
        <v>0</v>
      </c>
      <c r="AF173" s="139">
        <v>0</v>
      </c>
      <c r="AG173" s="140">
        <v>0</v>
      </c>
      <c r="AH173" s="139">
        <v>0</v>
      </c>
      <c r="AI173" s="139">
        <v>0</v>
      </c>
      <c r="AJ173" s="139">
        <v>0</v>
      </c>
      <c r="AK173" s="139">
        <v>0</v>
      </c>
      <c r="AL173" s="139">
        <v>0</v>
      </c>
      <c r="AM173" s="139">
        <v>0</v>
      </c>
      <c r="AN173" s="139">
        <v>0</v>
      </c>
      <c r="AO173" s="139">
        <v>0</v>
      </c>
      <c r="AP173" s="139">
        <v>0</v>
      </c>
      <c r="AQ173" s="139">
        <v>0</v>
      </c>
      <c r="AR173" s="139">
        <v>0</v>
      </c>
      <c r="AS173" s="140">
        <v>0</v>
      </c>
      <c r="AT173" s="140">
        <f t="shared" si="5"/>
        <v>425</v>
      </c>
      <c r="AU173" s="139"/>
    </row>
    <row r="174" spans="1:47" s="141" customFormat="1" ht="12.75" hidden="1" outlineLevel="1">
      <c r="A174" s="139" t="s">
        <v>1608</v>
      </c>
      <c r="B174" s="140"/>
      <c r="C174" s="140" t="s">
        <v>1609</v>
      </c>
      <c r="D174" s="140" t="s">
        <v>1610</v>
      </c>
      <c r="E174" s="140">
        <v>8197.06</v>
      </c>
      <c r="F174" s="140">
        <v>0</v>
      </c>
      <c r="G174" s="140"/>
      <c r="H174" s="139">
        <v>0</v>
      </c>
      <c r="I174" s="139">
        <v>0</v>
      </c>
      <c r="J174" s="139">
        <v>0</v>
      </c>
      <c r="K174" s="139">
        <v>0</v>
      </c>
      <c r="L174" s="139">
        <v>0</v>
      </c>
      <c r="M174" s="139">
        <v>0</v>
      </c>
      <c r="N174" s="139">
        <v>0</v>
      </c>
      <c r="O174" s="139">
        <v>0</v>
      </c>
      <c r="P174" s="139">
        <v>0</v>
      </c>
      <c r="Q174" s="139">
        <v>0</v>
      </c>
      <c r="R174" s="139">
        <v>0</v>
      </c>
      <c r="S174" s="139">
        <v>0</v>
      </c>
      <c r="T174" s="139">
        <v>0</v>
      </c>
      <c r="U174" s="139">
        <v>0</v>
      </c>
      <c r="V174" s="139">
        <v>0</v>
      </c>
      <c r="W174" s="139">
        <v>0</v>
      </c>
      <c r="X174" s="139">
        <v>0</v>
      </c>
      <c r="Y174" s="139">
        <v>0</v>
      </c>
      <c r="Z174" s="139">
        <v>0</v>
      </c>
      <c r="AA174" s="139">
        <v>0</v>
      </c>
      <c r="AB174" s="139">
        <v>0</v>
      </c>
      <c r="AC174" s="139">
        <v>0</v>
      </c>
      <c r="AD174" s="139">
        <v>0</v>
      </c>
      <c r="AE174" s="139">
        <v>0</v>
      </c>
      <c r="AF174" s="139">
        <v>0</v>
      </c>
      <c r="AG174" s="140">
        <v>0</v>
      </c>
      <c r="AH174" s="139">
        <v>0</v>
      </c>
      <c r="AI174" s="139">
        <v>0</v>
      </c>
      <c r="AJ174" s="139">
        <v>0</v>
      </c>
      <c r="AK174" s="139">
        <v>0</v>
      </c>
      <c r="AL174" s="139">
        <v>0</v>
      </c>
      <c r="AM174" s="139">
        <v>0</v>
      </c>
      <c r="AN174" s="139">
        <v>0</v>
      </c>
      <c r="AO174" s="139">
        <v>0</v>
      </c>
      <c r="AP174" s="139">
        <v>0</v>
      </c>
      <c r="AQ174" s="139">
        <v>0</v>
      </c>
      <c r="AR174" s="139">
        <v>0</v>
      </c>
      <c r="AS174" s="140">
        <v>0</v>
      </c>
      <c r="AT174" s="140">
        <f t="shared" si="5"/>
        <v>8197.06</v>
      </c>
      <c r="AU174" s="139"/>
    </row>
    <row r="175" spans="1:47" s="141" customFormat="1" ht="12.75" hidden="1" outlineLevel="1">
      <c r="A175" s="139" t="s">
        <v>1611</v>
      </c>
      <c r="B175" s="140"/>
      <c r="C175" s="140" t="s">
        <v>1612</v>
      </c>
      <c r="D175" s="140" t="s">
        <v>1613</v>
      </c>
      <c r="E175" s="140">
        <v>37961.3</v>
      </c>
      <c r="F175" s="140">
        <v>0</v>
      </c>
      <c r="G175" s="140"/>
      <c r="H175" s="139">
        <v>0</v>
      </c>
      <c r="I175" s="139">
        <v>0</v>
      </c>
      <c r="J175" s="139">
        <v>0</v>
      </c>
      <c r="K175" s="139">
        <v>0</v>
      </c>
      <c r="L175" s="139">
        <v>0</v>
      </c>
      <c r="M175" s="139">
        <v>0</v>
      </c>
      <c r="N175" s="139">
        <v>0</v>
      </c>
      <c r="O175" s="139">
        <v>0</v>
      </c>
      <c r="P175" s="139">
        <v>0</v>
      </c>
      <c r="Q175" s="139">
        <v>0</v>
      </c>
      <c r="R175" s="139">
        <v>0</v>
      </c>
      <c r="S175" s="139">
        <v>0</v>
      </c>
      <c r="T175" s="139">
        <v>0</v>
      </c>
      <c r="U175" s="139">
        <v>0</v>
      </c>
      <c r="V175" s="139">
        <v>0</v>
      </c>
      <c r="W175" s="139">
        <v>0</v>
      </c>
      <c r="X175" s="139">
        <v>0</v>
      </c>
      <c r="Y175" s="139">
        <v>0</v>
      </c>
      <c r="Z175" s="139">
        <v>0</v>
      </c>
      <c r="AA175" s="139">
        <v>0</v>
      </c>
      <c r="AB175" s="139">
        <v>0</v>
      </c>
      <c r="AC175" s="139">
        <v>0</v>
      </c>
      <c r="AD175" s="139">
        <v>0</v>
      </c>
      <c r="AE175" s="139">
        <v>0</v>
      </c>
      <c r="AF175" s="139">
        <v>0</v>
      </c>
      <c r="AG175" s="140">
        <v>0</v>
      </c>
      <c r="AH175" s="139">
        <v>0</v>
      </c>
      <c r="AI175" s="139">
        <v>0</v>
      </c>
      <c r="AJ175" s="139">
        <v>0</v>
      </c>
      <c r="AK175" s="139">
        <v>0</v>
      </c>
      <c r="AL175" s="139">
        <v>0</v>
      </c>
      <c r="AM175" s="139">
        <v>0</v>
      </c>
      <c r="AN175" s="139">
        <v>0</v>
      </c>
      <c r="AO175" s="139">
        <v>0</v>
      </c>
      <c r="AP175" s="139">
        <v>0</v>
      </c>
      <c r="AQ175" s="139">
        <v>0</v>
      </c>
      <c r="AR175" s="139">
        <v>0</v>
      </c>
      <c r="AS175" s="140">
        <v>0</v>
      </c>
      <c r="AT175" s="140">
        <f t="shared" si="5"/>
        <v>37961.3</v>
      </c>
      <c r="AU175" s="139"/>
    </row>
    <row r="176" spans="1:47" s="141" customFormat="1" ht="12.75" hidden="1" outlineLevel="1">
      <c r="A176" s="139" t="s">
        <v>1614</v>
      </c>
      <c r="B176" s="140"/>
      <c r="C176" s="140" t="s">
        <v>1615</v>
      </c>
      <c r="D176" s="140" t="s">
        <v>1616</v>
      </c>
      <c r="E176" s="140">
        <v>2028</v>
      </c>
      <c r="F176" s="140">
        <v>0</v>
      </c>
      <c r="G176" s="140"/>
      <c r="H176" s="139">
        <v>0</v>
      </c>
      <c r="I176" s="139">
        <v>0</v>
      </c>
      <c r="J176" s="139">
        <v>0</v>
      </c>
      <c r="K176" s="139">
        <v>0</v>
      </c>
      <c r="L176" s="139">
        <v>0</v>
      </c>
      <c r="M176" s="139">
        <v>0</v>
      </c>
      <c r="N176" s="139">
        <v>0</v>
      </c>
      <c r="O176" s="139">
        <v>0</v>
      </c>
      <c r="P176" s="139">
        <v>0</v>
      </c>
      <c r="Q176" s="139">
        <v>0</v>
      </c>
      <c r="R176" s="139">
        <v>0</v>
      </c>
      <c r="S176" s="139">
        <v>0</v>
      </c>
      <c r="T176" s="139">
        <v>0</v>
      </c>
      <c r="U176" s="139">
        <v>0</v>
      </c>
      <c r="V176" s="139">
        <v>0</v>
      </c>
      <c r="W176" s="139">
        <v>0</v>
      </c>
      <c r="X176" s="139">
        <v>0</v>
      </c>
      <c r="Y176" s="139">
        <v>0</v>
      </c>
      <c r="Z176" s="139">
        <v>0</v>
      </c>
      <c r="AA176" s="139">
        <v>0</v>
      </c>
      <c r="AB176" s="139">
        <v>0</v>
      </c>
      <c r="AC176" s="139">
        <v>0</v>
      </c>
      <c r="AD176" s="139">
        <v>0</v>
      </c>
      <c r="AE176" s="139">
        <v>0</v>
      </c>
      <c r="AF176" s="139">
        <v>0</v>
      </c>
      <c r="AG176" s="140">
        <v>0</v>
      </c>
      <c r="AH176" s="139">
        <v>0</v>
      </c>
      <c r="AI176" s="139">
        <v>0</v>
      </c>
      <c r="AJ176" s="139">
        <v>0</v>
      </c>
      <c r="AK176" s="139">
        <v>0</v>
      </c>
      <c r="AL176" s="139">
        <v>0</v>
      </c>
      <c r="AM176" s="139">
        <v>0</v>
      </c>
      <c r="AN176" s="139">
        <v>0</v>
      </c>
      <c r="AO176" s="139">
        <v>0</v>
      </c>
      <c r="AP176" s="139">
        <v>0</v>
      </c>
      <c r="AQ176" s="139">
        <v>0</v>
      </c>
      <c r="AR176" s="139">
        <v>0</v>
      </c>
      <c r="AS176" s="140">
        <v>0</v>
      </c>
      <c r="AT176" s="140">
        <f t="shared" si="5"/>
        <v>2028</v>
      </c>
      <c r="AU176" s="139"/>
    </row>
    <row r="177" spans="1:47" s="141" customFormat="1" ht="12.75" hidden="1" outlineLevel="1">
      <c r="A177" s="139" t="s">
        <v>1617</v>
      </c>
      <c r="B177" s="140"/>
      <c r="C177" s="140" t="s">
        <v>1618</v>
      </c>
      <c r="D177" s="140" t="s">
        <v>1619</v>
      </c>
      <c r="E177" s="140">
        <v>4407.5</v>
      </c>
      <c r="F177" s="140">
        <v>0</v>
      </c>
      <c r="G177" s="140"/>
      <c r="H177" s="139">
        <v>0</v>
      </c>
      <c r="I177" s="139">
        <v>0</v>
      </c>
      <c r="J177" s="139">
        <v>0</v>
      </c>
      <c r="K177" s="139">
        <v>0</v>
      </c>
      <c r="L177" s="139">
        <v>0</v>
      </c>
      <c r="M177" s="139">
        <v>0</v>
      </c>
      <c r="N177" s="139">
        <v>0</v>
      </c>
      <c r="O177" s="139">
        <v>0</v>
      </c>
      <c r="P177" s="139">
        <v>0</v>
      </c>
      <c r="Q177" s="139">
        <v>0</v>
      </c>
      <c r="R177" s="139">
        <v>0</v>
      </c>
      <c r="S177" s="139">
        <v>0</v>
      </c>
      <c r="T177" s="139">
        <v>0</v>
      </c>
      <c r="U177" s="139">
        <v>0</v>
      </c>
      <c r="V177" s="139">
        <v>0</v>
      </c>
      <c r="W177" s="139">
        <v>0</v>
      </c>
      <c r="X177" s="139">
        <v>0</v>
      </c>
      <c r="Y177" s="139">
        <v>0</v>
      </c>
      <c r="Z177" s="139">
        <v>0</v>
      </c>
      <c r="AA177" s="139">
        <v>0</v>
      </c>
      <c r="AB177" s="139">
        <v>0</v>
      </c>
      <c r="AC177" s="139">
        <v>0</v>
      </c>
      <c r="AD177" s="139">
        <v>0</v>
      </c>
      <c r="AE177" s="139">
        <v>0</v>
      </c>
      <c r="AF177" s="139">
        <v>0</v>
      </c>
      <c r="AG177" s="140">
        <v>0</v>
      </c>
      <c r="AH177" s="139">
        <v>0</v>
      </c>
      <c r="AI177" s="139">
        <v>0</v>
      </c>
      <c r="AJ177" s="139">
        <v>0</v>
      </c>
      <c r="AK177" s="139">
        <v>0</v>
      </c>
      <c r="AL177" s="139">
        <v>0</v>
      </c>
      <c r="AM177" s="139">
        <v>0</v>
      </c>
      <c r="AN177" s="139">
        <v>0</v>
      </c>
      <c r="AO177" s="139">
        <v>0</v>
      </c>
      <c r="AP177" s="139">
        <v>0</v>
      </c>
      <c r="AQ177" s="139">
        <v>0</v>
      </c>
      <c r="AR177" s="139">
        <v>0</v>
      </c>
      <c r="AS177" s="140">
        <v>0</v>
      </c>
      <c r="AT177" s="140">
        <f t="shared" si="5"/>
        <v>4407.5</v>
      </c>
      <c r="AU177" s="139"/>
    </row>
    <row r="178" spans="1:47" s="141" customFormat="1" ht="12.75" hidden="1" outlineLevel="1">
      <c r="A178" s="139" t="s">
        <v>1620</v>
      </c>
      <c r="B178" s="140"/>
      <c r="C178" s="140" t="s">
        <v>1621</v>
      </c>
      <c r="D178" s="140" t="s">
        <v>1622</v>
      </c>
      <c r="E178" s="140">
        <v>2843</v>
      </c>
      <c r="F178" s="140">
        <v>0</v>
      </c>
      <c r="G178" s="140"/>
      <c r="H178" s="139">
        <v>0</v>
      </c>
      <c r="I178" s="139">
        <v>0</v>
      </c>
      <c r="J178" s="139">
        <v>0</v>
      </c>
      <c r="K178" s="139">
        <v>0</v>
      </c>
      <c r="L178" s="139">
        <v>0</v>
      </c>
      <c r="M178" s="139">
        <v>0</v>
      </c>
      <c r="N178" s="139">
        <v>0</v>
      </c>
      <c r="O178" s="139">
        <v>0</v>
      </c>
      <c r="P178" s="139">
        <v>0</v>
      </c>
      <c r="Q178" s="139">
        <v>0</v>
      </c>
      <c r="R178" s="139">
        <v>0</v>
      </c>
      <c r="S178" s="139">
        <v>0</v>
      </c>
      <c r="T178" s="139">
        <v>0</v>
      </c>
      <c r="U178" s="139">
        <v>0</v>
      </c>
      <c r="V178" s="139">
        <v>0</v>
      </c>
      <c r="W178" s="139">
        <v>0</v>
      </c>
      <c r="X178" s="139">
        <v>0</v>
      </c>
      <c r="Y178" s="139">
        <v>0</v>
      </c>
      <c r="Z178" s="139">
        <v>0</v>
      </c>
      <c r="AA178" s="139">
        <v>0</v>
      </c>
      <c r="AB178" s="139">
        <v>0</v>
      </c>
      <c r="AC178" s="139">
        <v>0</v>
      </c>
      <c r="AD178" s="139">
        <v>0</v>
      </c>
      <c r="AE178" s="139">
        <v>0</v>
      </c>
      <c r="AF178" s="139">
        <v>0</v>
      </c>
      <c r="AG178" s="140">
        <v>0</v>
      </c>
      <c r="AH178" s="139">
        <v>0</v>
      </c>
      <c r="AI178" s="139">
        <v>0</v>
      </c>
      <c r="AJ178" s="139">
        <v>0</v>
      </c>
      <c r="AK178" s="139">
        <v>0</v>
      </c>
      <c r="AL178" s="139">
        <v>0</v>
      </c>
      <c r="AM178" s="139">
        <v>0</v>
      </c>
      <c r="AN178" s="139">
        <v>0</v>
      </c>
      <c r="AO178" s="139">
        <v>0</v>
      </c>
      <c r="AP178" s="139">
        <v>0</v>
      </c>
      <c r="AQ178" s="139">
        <v>0</v>
      </c>
      <c r="AR178" s="139">
        <v>0</v>
      </c>
      <c r="AS178" s="140">
        <v>0</v>
      </c>
      <c r="AT178" s="140">
        <f t="shared" si="5"/>
        <v>2843</v>
      </c>
      <c r="AU178" s="139"/>
    </row>
    <row r="179" spans="1:47" s="141" customFormat="1" ht="12.75" hidden="1" outlineLevel="1">
      <c r="A179" s="139" t="s">
        <v>1623</v>
      </c>
      <c r="B179" s="140"/>
      <c r="C179" s="140" t="s">
        <v>1624</v>
      </c>
      <c r="D179" s="140" t="s">
        <v>1625</v>
      </c>
      <c r="E179" s="140">
        <v>40546731.56</v>
      </c>
      <c r="F179" s="140">
        <v>0</v>
      </c>
      <c r="G179" s="140"/>
      <c r="H179" s="139">
        <v>0</v>
      </c>
      <c r="I179" s="139">
        <v>0</v>
      </c>
      <c r="J179" s="139">
        <v>0</v>
      </c>
      <c r="K179" s="139">
        <v>0</v>
      </c>
      <c r="L179" s="139">
        <v>0</v>
      </c>
      <c r="M179" s="139">
        <v>0</v>
      </c>
      <c r="N179" s="139">
        <v>0</v>
      </c>
      <c r="O179" s="139">
        <v>0</v>
      </c>
      <c r="P179" s="139">
        <v>0</v>
      </c>
      <c r="Q179" s="139">
        <v>0</v>
      </c>
      <c r="R179" s="139">
        <v>0</v>
      </c>
      <c r="S179" s="139">
        <v>0</v>
      </c>
      <c r="T179" s="139">
        <v>0</v>
      </c>
      <c r="U179" s="139">
        <v>0</v>
      </c>
      <c r="V179" s="139">
        <v>0</v>
      </c>
      <c r="W179" s="139">
        <v>0</v>
      </c>
      <c r="X179" s="139">
        <v>0</v>
      </c>
      <c r="Y179" s="139">
        <v>0</v>
      </c>
      <c r="Z179" s="139">
        <v>0</v>
      </c>
      <c r="AA179" s="139">
        <v>0</v>
      </c>
      <c r="AB179" s="139">
        <v>0</v>
      </c>
      <c r="AC179" s="139">
        <v>0</v>
      </c>
      <c r="AD179" s="139">
        <v>0</v>
      </c>
      <c r="AE179" s="139">
        <v>0</v>
      </c>
      <c r="AF179" s="139">
        <v>0</v>
      </c>
      <c r="AG179" s="140">
        <v>0</v>
      </c>
      <c r="AH179" s="139">
        <v>0</v>
      </c>
      <c r="AI179" s="139">
        <v>0</v>
      </c>
      <c r="AJ179" s="139">
        <v>0</v>
      </c>
      <c r="AK179" s="139">
        <v>0</v>
      </c>
      <c r="AL179" s="139">
        <v>0</v>
      </c>
      <c r="AM179" s="139">
        <v>0</v>
      </c>
      <c r="AN179" s="139">
        <v>0</v>
      </c>
      <c r="AO179" s="139">
        <v>0</v>
      </c>
      <c r="AP179" s="139">
        <v>0</v>
      </c>
      <c r="AQ179" s="139">
        <v>0</v>
      </c>
      <c r="AR179" s="139">
        <v>0</v>
      </c>
      <c r="AS179" s="140">
        <v>0</v>
      </c>
      <c r="AT179" s="140">
        <f t="shared" si="5"/>
        <v>40546731.56</v>
      </c>
      <c r="AU179" s="139"/>
    </row>
    <row r="180" spans="1:72" s="166" customFormat="1" ht="12.75" customHeight="1" collapsed="1">
      <c r="A180" s="120" t="s">
        <v>1626</v>
      </c>
      <c r="B180" s="120"/>
      <c r="C180" s="119" t="s">
        <v>531</v>
      </c>
      <c r="D180" s="121"/>
      <c r="E180" s="123">
        <v>79616482.10000001</v>
      </c>
      <c r="F180" s="123">
        <v>841520.39</v>
      </c>
      <c r="G180" s="123">
        <v>0</v>
      </c>
      <c r="H180" s="120">
        <v>6280.54</v>
      </c>
      <c r="I180" s="120">
        <v>0</v>
      </c>
      <c r="J180" s="120">
        <v>0</v>
      </c>
      <c r="K180" s="120">
        <v>0</v>
      </c>
      <c r="L180" s="120">
        <v>2750.59</v>
      </c>
      <c r="M180" s="120">
        <v>24202.1</v>
      </c>
      <c r="N180" s="120">
        <v>571081.58</v>
      </c>
      <c r="O180" s="120">
        <v>6455.45</v>
      </c>
      <c r="P180" s="120">
        <v>309676.11</v>
      </c>
      <c r="Q180" s="120">
        <v>462.23</v>
      </c>
      <c r="R180" s="120">
        <v>1004090.83</v>
      </c>
      <c r="S180" s="120">
        <v>728.83</v>
      </c>
      <c r="T180" s="120">
        <v>682572.41</v>
      </c>
      <c r="U180" s="120">
        <v>50683.71</v>
      </c>
      <c r="V180" s="120">
        <v>2136.73</v>
      </c>
      <c r="W180" s="120">
        <v>62530</v>
      </c>
      <c r="X180" s="120">
        <v>0</v>
      </c>
      <c r="Y180" s="120">
        <v>1612293.54</v>
      </c>
      <c r="Z180" s="120">
        <v>80585.35</v>
      </c>
      <c r="AA180" s="120">
        <v>0</v>
      </c>
      <c r="AB180" s="120">
        <v>0</v>
      </c>
      <c r="AC180" s="120">
        <v>289720.2</v>
      </c>
      <c r="AD180" s="120">
        <v>130</v>
      </c>
      <c r="AE180" s="120">
        <v>1156960.8</v>
      </c>
      <c r="AF180" s="120">
        <v>0</v>
      </c>
      <c r="AG180" s="123">
        <v>5863341</v>
      </c>
      <c r="AH180" s="120">
        <v>0</v>
      </c>
      <c r="AI180" s="120">
        <v>0</v>
      </c>
      <c r="AJ180" s="120">
        <v>0</v>
      </c>
      <c r="AK180" s="120">
        <v>0</v>
      </c>
      <c r="AL180" s="120">
        <v>0</v>
      </c>
      <c r="AM180" s="120">
        <v>0</v>
      </c>
      <c r="AN180" s="120">
        <v>387158.84</v>
      </c>
      <c r="AO180" s="120">
        <v>0</v>
      </c>
      <c r="AP180" s="120">
        <v>58.79</v>
      </c>
      <c r="AQ180" s="120">
        <v>0</v>
      </c>
      <c r="AR180" s="120">
        <v>0</v>
      </c>
      <c r="AS180" s="123">
        <v>387217.63</v>
      </c>
      <c r="AT180" s="123">
        <f t="shared" si="5"/>
        <v>86708561.12</v>
      </c>
      <c r="AU180" s="119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  <c r="BI180" s="165"/>
      <c r="BJ180" s="165"/>
      <c r="BK180" s="165"/>
      <c r="BL180" s="165"/>
      <c r="BM180" s="165"/>
      <c r="BN180" s="165"/>
      <c r="BO180" s="165"/>
      <c r="BP180" s="165"/>
      <c r="BQ180" s="165"/>
      <c r="BR180" s="165"/>
      <c r="BS180" s="165"/>
      <c r="BT180" s="165"/>
    </row>
    <row r="181" spans="1:72" s="166" customFormat="1" ht="12.75" customHeight="1">
      <c r="A181" s="169" t="s">
        <v>1869</v>
      </c>
      <c r="B181" s="125"/>
      <c r="C181" s="117" t="s">
        <v>537</v>
      </c>
      <c r="D181" s="118"/>
      <c r="E181" s="128">
        <f aca="true" t="shared" si="6" ref="E181:AT181">+E89+E91+E93+E96+E132+E134+E135+E136+E149+E150+E151+E180</f>
        <v>500959128.77</v>
      </c>
      <c r="F181" s="128">
        <f t="shared" si="6"/>
        <v>35031640.41</v>
      </c>
      <c r="G181" s="128">
        <f t="shared" si="6"/>
        <v>849518291.421</v>
      </c>
      <c r="H181" s="169">
        <f t="shared" si="6"/>
        <v>6280.54</v>
      </c>
      <c r="I181" s="169">
        <f t="shared" si="6"/>
        <v>0</v>
      </c>
      <c r="J181" s="169">
        <f t="shared" si="6"/>
        <v>0</v>
      </c>
      <c r="K181" s="169">
        <f t="shared" si="6"/>
        <v>0</v>
      </c>
      <c r="L181" s="169">
        <f t="shared" si="6"/>
        <v>2750.59</v>
      </c>
      <c r="M181" s="169">
        <f t="shared" si="6"/>
        <v>23471.44</v>
      </c>
      <c r="N181" s="169">
        <f t="shared" si="6"/>
        <v>357800.42999999993</v>
      </c>
      <c r="O181" s="169">
        <f t="shared" si="6"/>
        <v>6455.45</v>
      </c>
      <c r="P181" s="169">
        <f t="shared" si="6"/>
        <v>340188.29</v>
      </c>
      <c r="Q181" s="169">
        <f t="shared" si="6"/>
        <v>462.23</v>
      </c>
      <c r="R181" s="169">
        <f t="shared" si="6"/>
        <v>1004090.83</v>
      </c>
      <c r="S181" s="169">
        <f t="shared" si="6"/>
        <v>728.83</v>
      </c>
      <c r="T181" s="169">
        <f t="shared" si="6"/>
        <v>686637.8400000001</v>
      </c>
      <c r="U181" s="169">
        <f t="shared" si="6"/>
        <v>50683.71</v>
      </c>
      <c r="V181" s="169">
        <f t="shared" si="6"/>
        <v>2136.73</v>
      </c>
      <c r="W181" s="169">
        <f t="shared" si="6"/>
        <v>62530</v>
      </c>
      <c r="X181" s="169">
        <f t="shared" si="6"/>
        <v>0</v>
      </c>
      <c r="Y181" s="169">
        <f t="shared" si="6"/>
        <v>1692113.44</v>
      </c>
      <c r="Z181" s="169">
        <f t="shared" si="6"/>
        <v>80585.35</v>
      </c>
      <c r="AA181" s="169">
        <f t="shared" si="6"/>
        <v>0</v>
      </c>
      <c r="AB181" s="169">
        <f t="shared" si="6"/>
        <v>0</v>
      </c>
      <c r="AC181" s="169">
        <f t="shared" si="6"/>
        <v>289720.2</v>
      </c>
      <c r="AD181" s="169">
        <f t="shared" si="6"/>
        <v>130</v>
      </c>
      <c r="AE181" s="169">
        <f t="shared" si="6"/>
        <v>1782632.1099999999</v>
      </c>
      <c r="AF181" s="169">
        <f t="shared" si="6"/>
        <v>0</v>
      </c>
      <c r="AG181" s="128">
        <f t="shared" si="6"/>
        <v>6389398.01</v>
      </c>
      <c r="AH181" s="169">
        <f t="shared" si="6"/>
        <v>0</v>
      </c>
      <c r="AI181" s="169">
        <f t="shared" si="6"/>
        <v>0</v>
      </c>
      <c r="AJ181" s="169">
        <f t="shared" si="6"/>
        <v>0</v>
      </c>
      <c r="AK181" s="169">
        <f t="shared" si="6"/>
        <v>0</v>
      </c>
      <c r="AL181" s="169">
        <f t="shared" si="6"/>
        <v>0</v>
      </c>
      <c r="AM181" s="169">
        <f t="shared" si="6"/>
        <v>0</v>
      </c>
      <c r="AN181" s="169">
        <f t="shared" si="6"/>
        <v>387158.84</v>
      </c>
      <c r="AO181" s="169">
        <f t="shared" si="6"/>
        <v>0</v>
      </c>
      <c r="AP181" s="169">
        <f t="shared" si="6"/>
        <v>58.79</v>
      </c>
      <c r="AQ181" s="169">
        <f t="shared" si="6"/>
        <v>0</v>
      </c>
      <c r="AR181" s="169">
        <f t="shared" si="6"/>
        <v>0</v>
      </c>
      <c r="AS181" s="128">
        <f t="shared" si="6"/>
        <v>387217.63</v>
      </c>
      <c r="AT181" s="128">
        <f t="shared" si="6"/>
        <v>1392285676.2410002</v>
      </c>
      <c r="AU181" s="168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  <c r="BI181" s="165"/>
      <c r="BJ181" s="165"/>
      <c r="BK181" s="165"/>
      <c r="BL181" s="165"/>
      <c r="BM181" s="165"/>
      <c r="BN181" s="165"/>
      <c r="BO181" s="165"/>
      <c r="BP181" s="165"/>
      <c r="BQ181" s="165"/>
      <c r="BR181" s="165"/>
      <c r="BS181" s="165"/>
      <c r="BT181" s="165"/>
    </row>
    <row r="182" spans="1:72" s="166" customFormat="1" ht="12.75" customHeight="1">
      <c r="A182" s="120"/>
      <c r="B182" s="120"/>
      <c r="C182" s="119"/>
      <c r="D182" s="121"/>
      <c r="E182" s="123"/>
      <c r="F182" s="123"/>
      <c r="G182" s="123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3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3"/>
      <c r="AT182" s="123"/>
      <c r="AU182" s="119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5"/>
      <c r="BO182" s="165"/>
      <c r="BP182" s="165"/>
      <c r="BQ182" s="165"/>
      <c r="BR182" s="165"/>
      <c r="BS182" s="165"/>
      <c r="BT182" s="165"/>
    </row>
    <row r="183" spans="1:72" s="166" customFormat="1" ht="12.75" customHeight="1">
      <c r="A183" s="167"/>
      <c r="B183" s="125" t="s">
        <v>538</v>
      </c>
      <c r="C183" s="126"/>
      <c r="D183" s="127"/>
      <c r="E183" s="123"/>
      <c r="F183" s="123"/>
      <c r="G183" s="123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23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23"/>
      <c r="AT183" s="123"/>
      <c r="AU183" s="168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  <c r="BI183" s="165"/>
      <c r="BJ183" s="165"/>
      <c r="BK183" s="165"/>
      <c r="BL183" s="165"/>
      <c r="BM183" s="165"/>
      <c r="BN183" s="165"/>
      <c r="BO183" s="165"/>
      <c r="BP183" s="165"/>
      <c r="BQ183" s="165"/>
      <c r="BR183" s="165"/>
      <c r="BS183" s="165"/>
      <c r="BT183" s="165"/>
    </row>
    <row r="184" spans="1:47" s="141" customFormat="1" ht="12.75" hidden="1" outlineLevel="1">
      <c r="A184" s="139" t="s">
        <v>542</v>
      </c>
      <c r="B184" s="140"/>
      <c r="C184" s="140" t="s">
        <v>543</v>
      </c>
      <c r="D184" s="140" t="s">
        <v>544</v>
      </c>
      <c r="E184" s="140">
        <v>168438068.155</v>
      </c>
      <c r="F184" s="140">
        <v>783669.37</v>
      </c>
      <c r="G184" s="140"/>
      <c r="H184" s="139">
        <v>0</v>
      </c>
      <c r="I184" s="139">
        <v>0</v>
      </c>
      <c r="J184" s="139">
        <v>0</v>
      </c>
      <c r="K184" s="139">
        <v>0</v>
      </c>
      <c r="L184" s="139">
        <v>0</v>
      </c>
      <c r="M184" s="139">
        <v>0</v>
      </c>
      <c r="N184" s="139">
        <v>0</v>
      </c>
      <c r="O184" s="139">
        <v>0</v>
      </c>
      <c r="P184" s="139">
        <v>0</v>
      </c>
      <c r="Q184" s="139">
        <v>0</v>
      </c>
      <c r="R184" s="139">
        <v>0</v>
      </c>
      <c r="S184" s="139">
        <v>0</v>
      </c>
      <c r="T184" s="139">
        <v>0</v>
      </c>
      <c r="U184" s="139">
        <v>0</v>
      </c>
      <c r="V184" s="139">
        <v>0</v>
      </c>
      <c r="W184" s="139">
        <v>0</v>
      </c>
      <c r="X184" s="139">
        <v>0</v>
      </c>
      <c r="Y184" s="139">
        <v>0</v>
      </c>
      <c r="Z184" s="139">
        <v>0</v>
      </c>
      <c r="AA184" s="139">
        <v>0</v>
      </c>
      <c r="AB184" s="139">
        <v>0</v>
      </c>
      <c r="AC184" s="139">
        <v>0</v>
      </c>
      <c r="AD184" s="139">
        <v>0</v>
      </c>
      <c r="AE184" s="139">
        <v>64900.38</v>
      </c>
      <c r="AF184" s="139">
        <v>0</v>
      </c>
      <c r="AG184" s="140">
        <v>64900.38</v>
      </c>
      <c r="AH184" s="139">
        <v>0</v>
      </c>
      <c r="AI184" s="139">
        <v>0</v>
      </c>
      <c r="AJ184" s="139">
        <v>0</v>
      </c>
      <c r="AK184" s="139">
        <v>0</v>
      </c>
      <c r="AL184" s="139">
        <v>0</v>
      </c>
      <c r="AM184" s="139">
        <v>0</v>
      </c>
      <c r="AN184" s="139">
        <v>27380.2</v>
      </c>
      <c r="AO184" s="139">
        <v>0</v>
      </c>
      <c r="AP184" s="139">
        <v>0</v>
      </c>
      <c r="AQ184" s="139">
        <v>0</v>
      </c>
      <c r="AR184" s="139">
        <v>0</v>
      </c>
      <c r="AS184" s="140">
        <v>27380.2</v>
      </c>
      <c r="AT184" s="140">
        <f aca="true" t="shared" si="7" ref="AT184:AT247">E184+F184+G184+AG184+AS184</f>
        <v>169314018.105</v>
      </c>
      <c r="AU184" s="139"/>
    </row>
    <row r="185" spans="1:47" s="141" customFormat="1" ht="12.75" hidden="1" outlineLevel="1">
      <c r="A185" s="139" t="s">
        <v>545</v>
      </c>
      <c r="B185" s="140"/>
      <c r="C185" s="140" t="s">
        <v>546</v>
      </c>
      <c r="D185" s="140" t="s">
        <v>547</v>
      </c>
      <c r="E185" s="140">
        <v>35505459.444</v>
      </c>
      <c r="F185" s="140">
        <v>551619.27</v>
      </c>
      <c r="G185" s="140"/>
      <c r="H185" s="139">
        <v>0</v>
      </c>
      <c r="I185" s="139">
        <v>0</v>
      </c>
      <c r="J185" s="139">
        <v>0</v>
      </c>
      <c r="K185" s="139">
        <v>0</v>
      </c>
      <c r="L185" s="139">
        <v>0</v>
      </c>
      <c r="M185" s="139">
        <v>0</v>
      </c>
      <c r="N185" s="139">
        <v>0</v>
      </c>
      <c r="O185" s="139">
        <v>0</v>
      </c>
      <c r="P185" s="139">
        <v>0</v>
      </c>
      <c r="Q185" s="139">
        <v>0</v>
      </c>
      <c r="R185" s="139">
        <v>0</v>
      </c>
      <c r="S185" s="139">
        <v>0</v>
      </c>
      <c r="T185" s="139">
        <v>0</v>
      </c>
      <c r="U185" s="139">
        <v>0</v>
      </c>
      <c r="V185" s="139">
        <v>0</v>
      </c>
      <c r="W185" s="139">
        <v>0</v>
      </c>
      <c r="X185" s="139">
        <v>0</v>
      </c>
      <c r="Y185" s="139">
        <v>0</v>
      </c>
      <c r="Z185" s="139">
        <v>0</v>
      </c>
      <c r="AA185" s="139">
        <v>0</v>
      </c>
      <c r="AB185" s="139">
        <v>0</v>
      </c>
      <c r="AC185" s="139">
        <v>0</v>
      </c>
      <c r="AD185" s="139">
        <v>0</v>
      </c>
      <c r="AE185" s="139">
        <v>84113.18</v>
      </c>
      <c r="AF185" s="139">
        <v>0</v>
      </c>
      <c r="AG185" s="140">
        <v>84113.18</v>
      </c>
      <c r="AH185" s="139">
        <v>0</v>
      </c>
      <c r="AI185" s="139">
        <v>0</v>
      </c>
      <c r="AJ185" s="139">
        <v>0</v>
      </c>
      <c r="AK185" s="139">
        <v>0</v>
      </c>
      <c r="AL185" s="139">
        <v>0</v>
      </c>
      <c r="AM185" s="139">
        <v>0</v>
      </c>
      <c r="AN185" s="139">
        <v>0</v>
      </c>
      <c r="AO185" s="139">
        <v>0</v>
      </c>
      <c r="AP185" s="139">
        <v>0</v>
      </c>
      <c r="AQ185" s="139">
        <v>0</v>
      </c>
      <c r="AR185" s="139">
        <v>0</v>
      </c>
      <c r="AS185" s="140">
        <v>0</v>
      </c>
      <c r="AT185" s="140">
        <f t="shared" si="7"/>
        <v>36141191.894</v>
      </c>
      <c r="AU185" s="139"/>
    </row>
    <row r="186" spans="1:47" s="141" customFormat="1" ht="12.75" hidden="1" outlineLevel="1">
      <c r="A186" s="139" t="s">
        <v>548</v>
      </c>
      <c r="B186" s="140"/>
      <c r="C186" s="140" t="s">
        <v>549</v>
      </c>
      <c r="D186" s="140" t="s">
        <v>550</v>
      </c>
      <c r="E186" s="140">
        <v>68205281.075</v>
      </c>
      <c r="F186" s="140">
        <v>3951656.052</v>
      </c>
      <c r="G186" s="140"/>
      <c r="H186" s="139">
        <v>0</v>
      </c>
      <c r="I186" s="139">
        <v>0</v>
      </c>
      <c r="J186" s="139">
        <v>0</v>
      </c>
      <c r="K186" s="139">
        <v>0</v>
      </c>
      <c r="L186" s="139">
        <v>0</v>
      </c>
      <c r="M186" s="139">
        <v>5520.86</v>
      </c>
      <c r="N186" s="139">
        <v>0</v>
      </c>
      <c r="O186" s="139">
        <v>0</v>
      </c>
      <c r="P186" s="139">
        <v>0</v>
      </c>
      <c r="Q186" s="139">
        <v>0</v>
      </c>
      <c r="R186" s="139">
        <v>0</v>
      </c>
      <c r="S186" s="139">
        <v>0</v>
      </c>
      <c r="T186" s="139">
        <v>0</v>
      </c>
      <c r="U186" s="139">
        <v>0</v>
      </c>
      <c r="V186" s="139">
        <v>0</v>
      </c>
      <c r="W186" s="139">
        <v>0</v>
      </c>
      <c r="X186" s="139">
        <v>0</v>
      </c>
      <c r="Y186" s="139">
        <v>0</v>
      </c>
      <c r="Z186" s="139">
        <v>0</v>
      </c>
      <c r="AA186" s="139">
        <v>0</v>
      </c>
      <c r="AB186" s="139">
        <v>0</v>
      </c>
      <c r="AC186" s="139">
        <v>0</v>
      </c>
      <c r="AD186" s="139">
        <v>0</v>
      </c>
      <c r="AE186" s="139">
        <v>107979.79</v>
      </c>
      <c r="AF186" s="139">
        <v>0</v>
      </c>
      <c r="AG186" s="140">
        <v>113500.65</v>
      </c>
      <c r="AH186" s="139">
        <v>0</v>
      </c>
      <c r="AI186" s="139">
        <v>0</v>
      </c>
      <c r="AJ186" s="139">
        <v>0</v>
      </c>
      <c r="AK186" s="139">
        <v>0</v>
      </c>
      <c r="AL186" s="139">
        <v>0</v>
      </c>
      <c r="AM186" s="139">
        <v>0</v>
      </c>
      <c r="AN186" s="139">
        <v>0</v>
      </c>
      <c r="AO186" s="139">
        <v>0</v>
      </c>
      <c r="AP186" s="139">
        <v>0</v>
      </c>
      <c r="AQ186" s="139">
        <v>0</v>
      </c>
      <c r="AR186" s="139">
        <v>0</v>
      </c>
      <c r="AS186" s="140">
        <v>0</v>
      </c>
      <c r="AT186" s="140">
        <f t="shared" si="7"/>
        <v>72270437.77700001</v>
      </c>
      <c r="AU186" s="139"/>
    </row>
    <row r="187" spans="1:47" s="141" customFormat="1" ht="12.75" hidden="1" outlineLevel="1">
      <c r="A187" s="139" t="s">
        <v>551</v>
      </c>
      <c r="B187" s="140"/>
      <c r="C187" s="140" t="s">
        <v>552</v>
      </c>
      <c r="D187" s="140" t="s">
        <v>553</v>
      </c>
      <c r="E187" s="140">
        <v>26563078.206</v>
      </c>
      <c r="F187" s="140">
        <v>186645.302</v>
      </c>
      <c r="G187" s="140"/>
      <c r="H187" s="139">
        <v>0</v>
      </c>
      <c r="I187" s="139">
        <v>0</v>
      </c>
      <c r="J187" s="139">
        <v>0</v>
      </c>
      <c r="K187" s="139">
        <v>0</v>
      </c>
      <c r="L187" s="139">
        <v>0</v>
      </c>
      <c r="M187" s="139">
        <v>0</v>
      </c>
      <c r="N187" s="139">
        <v>0</v>
      </c>
      <c r="O187" s="139">
        <v>0</v>
      </c>
      <c r="P187" s="139">
        <v>29413.792</v>
      </c>
      <c r="Q187" s="139">
        <v>0</v>
      </c>
      <c r="R187" s="139">
        <v>0</v>
      </c>
      <c r="S187" s="139">
        <v>0</v>
      </c>
      <c r="T187" s="139">
        <v>0</v>
      </c>
      <c r="U187" s="139">
        <v>0</v>
      </c>
      <c r="V187" s="139">
        <v>0</v>
      </c>
      <c r="W187" s="139">
        <v>0</v>
      </c>
      <c r="X187" s="139">
        <v>0</v>
      </c>
      <c r="Y187" s="139">
        <v>0</v>
      </c>
      <c r="Z187" s="139">
        <v>0</v>
      </c>
      <c r="AA187" s="139">
        <v>0</v>
      </c>
      <c r="AB187" s="139">
        <v>0</v>
      </c>
      <c r="AC187" s="139">
        <v>0</v>
      </c>
      <c r="AD187" s="139">
        <v>0</v>
      </c>
      <c r="AE187" s="139">
        <v>61292.343</v>
      </c>
      <c r="AF187" s="139">
        <v>0</v>
      </c>
      <c r="AG187" s="140">
        <v>90706.13500000001</v>
      </c>
      <c r="AH187" s="139">
        <v>0</v>
      </c>
      <c r="AI187" s="139">
        <v>0</v>
      </c>
      <c r="AJ187" s="139">
        <v>0</v>
      </c>
      <c r="AK187" s="139">
        <v>0</v>
      </c>
      <c r="AL187" s="139">
        <v>12158.36</v>
      </c>
      <c r="AM187" s="139">
        <v>0</v>
      </c>
      <c r="AN187" s="139">
        <v>0</v>
      </c>
      <c r="AO187" s="139">
        <v>0</v>
      </c>
      <c r="AP187" s="139">
        <v>0</v>
      </c>
      <c r="AQ187" s="139">
        <v>0</v>
      </c>
      <c r="AR187" s="139">
        <v>0</v>
      </c>
      <c r="AS187" s="140">
        <v>12158.36</v>
      </c>
      <c r="AT187" s="140">
        <f t="shared" si="7"/>
        <v>26852588.003000002</v>
      </c>
      <c r="AU187" s="139"/>
    </row>
    <row r="188" spans="1:47" s="141" customFormat="1" ht="12.75" hidden="1" outlineLevel="1">
      <c r="A188" s="139" t="s">
        <v>554</v>
      </c>
      <c r="B188" s="140"/>
      <c r="C188" s="140" t="s">
        <v>555</v>
      </c>
      <c r="D188" s="140" t="s">
        <v>556</v>
      </c>
      <c r="E188" s="140">
        <v>76031907.044</v>
      </c>
      <c r="F188" s="140">
        <v>1977466.58</v>
      </c>
      <c r="G188" s="140"/>
      <c r="H188" s="139">
        <v>0</v>
      </c>
      <c r="I188" s="139">
        <v>0</v>
      </c>
      <c r="J188" s="139">
        <v>0</v>
      </c>
      <c r="K188" s="139">
        <v>0</v>
      </c>
      <c r="L188" s="139">
        <v>47890.22</v>
      </c>
      <c r="M188" s="139">
        <v>948720.5</v>
      </c>
      <c r="N188" s="139">
        <v>78041.62</v>
      </c>
      <c r="O188" s="139">
        <v>25718.485</v>
      </c>
      <c r="P188" s="139">
        <v>159362.332</v>
      </c>
      <c r="Q188" s="139">
        <v>0</v>
      </c>
      <c r="R188" s="139">
        <v>542408.662</v>
      </c>
      <c r="S188" s="139">
        <v>17309.422</v>
      </c>
      <c r="T188" s="139">
        <v>52960.12</v>
      </c>
      <c r="U188" s="139">
        <v>179212.361</v>
      </c>
      <c r="V188" s="139">
        <v>155223.829</v>
      </c>
      <c r="W188" s="139">
        <v>59637.34</v>
      </c>
      <c r="X188" s="139">
        <v>0</v>
      </c>
      <c r="Y188" s="139">
        <v>564144.09</v>
      </c>
      <c r="Z188" s="139">
        <v>0</v>
      </c>
      <c r="AA188" s="139">
        <v>0</v>
      </c>
      <c r="AB188" s="139">
        <v>66254.903</v>
      </c>
      <c r="AC188" s="139">
        <v>328504.6</v>
      </c>
      <c r="AD188" s="139">
        <v>0</v>
      </c>
      <c r="AE188" s="139">
        <v>707880.752</v>
      </c>
      <c r="AF188" s="139">
        <v>0</v>
      </c>
      <c r="AG188" s="140">
        <v>3933269.2359999996</v>
      </c>
      <c r="AH188" s="139">
        <v>0</v>
      </c>
      <c r="AI188" s="139">
        <v>0</v>
      </c>
      <c r="AJ188" s="139">
        <v>9730.48</v>
      </c>
      <c r="AK188" s="139">
        <v>0</v>
      </c>
      <c r="AL188" s="139">
        <v>36047.14</v>
      </c>
      <c r="AM188" s="139">
        <v>9730.24</v>
      </c>
      <c r="AN188" s="139">
        <v>141971</v>
      </c>
      <c r="AO188" s="139">
        <v>0</v>
      </c>
      <c r="AP188" s="139">
        <v>0</v>
      </c>
      <c r="AQ188" s="139">
        <v>0</v>
      </c>
      <c r="AR188" s="139">
        <v>0</v>
      </c>
      <c r="AS188" s="140">
        <v>197478.86</v>
      </c>
      <c r="AT188" s="140">
        <f t="shared" si="7"/>
        <v>82140121.72</v>
      </c>
      <c r="AU188" s="139"/>
    </row>
    <row r="189" spans="1:47" s="141" customFormat="1" ht="12.75" hidden="1" outlineLevel="1">
      <c r="A189" s="139" t="s">
        <v>557</v>
      </c>
      <c r="B189" s="140"/>
      <c r="C189" s="140" t="s">
        <v>558</v>
      </c>
      <c r="D189" s="140" t="s">
        <v>559</v>
      </c>
      <c r="E189" s="140">
        <v>63108854.388</v>
      </c>
      <c r="F189" s="140">
        <v>1273911.814</v>
      </c>
      <c r="G189" s="140"/>
      <c r="H189" s="139">
        <v>54840.792</v>
      </c>
      <c r="I189" s="139">
        <v>510</v>
      </c>
      <c r="J189" s="139">
        <v>0</v>
      </c>
      <c r="K189" s="139">
        <v>0</v>
      </c>
      <c r="L189" s="139">
        <v>83595.94</v>
      </c>
      <c r="M189" s="139">
        <v>2473523.604</v>
      </c>
      <c r="N189" s="139">
        <v>0</v>
      </c>
      <c r="O189" s="139">
        <v>0</v>
      </c>
      <c r="P189" s="139">
        <v>694534.537</v>
      </c>
      <c r="Q189" s="139">
        <v>0</v>
      </c>
      <c r="R189" s="139">
        <v>484279.12</v>
      </c>
      <c r="S189" s="139">
        <v>0</v>
      </c>
      <c r="T189" s="139">
        <v>0</v>
      </c>
      <c r="U189" s="139">
        <v>0</v>
      </c>
      <c r="V189" s="139">
        <v>38312.34</v>
      </c>
      <c r="W189" s="139">
        <v>0</v>
      </c>
      <c r="X189" s="139">
        <v>0</v>
      </c>
      <c r="Y189" s="139">
        <v>400630.196</v>
      </c>
      <c r="Z189" s="139">
        <v>0</v>
      </c>
      <c r="AA189" s="139">
        <v>0</v>
      </c>
      <c r="AB189" s="139">
        <v>0</v>
      </c>
      <c r="AC189" s="139">
        <v>700497.438</v>
      </c>
      <c r="AD189" s="139">
        <v>0</v>
      </c>
      <c r="AE189" s="139">
        <v>1239244.733</v>
      </c>
      <c r="AF189" s="139">
        <v>0.002</v>
      </c>
      <c r="AG189" s="140">
        <v>6169968.702</v>
      </c>
      <c r="AH189" s="139">
        <v>0</v>
      </c>
      <c r="AI189" s="139">
        <v>0</v>
      </c>
      <c r="AJ189" s="139">
        <v>25403.449</v>
      </c>
      <c r="AK189" s="139">
        <v>0</v>
      </c>
      <c r="AL189" s="139">
        <v>0</v>
      </c>
      <c r="AM189" s="139">
        <v>24201.931</v>
      </c>
      <c r="AN189" s="139">
        <v>115608.026</v>
      </c>
      <c r="AO189" s="139">
        <v>0</v>
      </c>
      <c r="AP189" s="139">
        <v>0</v>
      </c>
      <c r="AQ189" s="139">
        <v>0</v>
      </c>
      <c r="AR189" s="139">
        <v>0</v>
      </c>
      <c r="AS189" s="140">
        <v>165213.40600000002</v>
      </c>
      <c r="AT189" s="140">
        <f t="shared" si="7"/>
        <v>70717948.31</v>
      </c>
      <c r="AU189" s="139"/>
    </row>
    <row r="190" spans="1:47" s="141" customFormat="1" ht="12.75" hidden="1" outlineLevel="1">
      <c r="A190" s="139" t="s">
        <v>560</v>
      </c>
      <c r="B190" s="140"/>
      <c r="C190" s="140" t="s">
        <v>561</v>
      </c>
      <c r="D190" s="140" t="s">
        <v>562</v>
      </c>
      <c r="E190" s="140">
        <v>-1834193</v>
      </c>
      <c r="F190" s="140">
        <v>0</v>
      </c>
      <c r="G190" s="140"/>
      <c r="H190" s="139">
        <v>0</v>
      </c>
      <c r="I190" s="139">
        <v>0</v>
      </c>
      <c r="J190" s="139">
        <v>0</v>
      </c>
      <c r="K190" s="139">
        <v>0</v>
      </c>
      <c r="L190" s="139">
        <v>0</v>
      </c>
      <c r="M190" s="139">
        <v>0</v>
      </c>
      <c r="N190" s="139">
        <v>0</v>
      </c>
      <c r="O190" s="139">
        <v>0</v>
      </c>
      <c r="P190" s="139">
        <v>0</v>
      </c>
      <c r="Q190" s="139">
        <v>0</v>
      </c>
      <c r="R190" s="139">
        <v>0</v>
      </c>
      <c r="S190" s="139">
        <v>0</v>
      </c>
      <c r="T190" s="139">
        <v>0</v>
      </c>
      <c r="U190" s="139">
        <v>0</v>
      </c>
      <c r="V190" s="139">
        <v>0</v>
      </c>
      <c r="W190" s="139">
        <v>0</v>
      </c>
      <c r="X190" s="139">
        <v>0</v>
      </c>
      <c r="Y190" s="139">
        <v>0</v>
      </c>
      <c r="Z190" s="139">
        <v>0</v>
      </c>
      <c r="AA190" s="139">
        <v>0</v>
      </c>
      <c r="AB190" s="139">
        <v>0</v>
      </c>
      <c r="AC190" s="139">
        <v>0</v>
      </c>
      <c r="AD190" s="139">
        <v>0</v>
      </c>
      <c r="AE190" s="139">
        <v>0</v>
      </c>
      <c r="AF190" s="139">
        <v>0</v>
      </c>
      <c r="AG190" s="140">
        <v>0</v>
      </c>
      <c r="AH190" s="139">
        <v>0</v>
      </c>
      <c r="AI190" s="139">
        <v>0</v>
      </c>
      <c r="AJ190" s="139">
        <v>0</v>
      </c>
      <c r="AK190" s="139">
        <v>0</v>
      </c>
      <c r="AL190" s="139">
        <v>0</v>
      </c>
      <c r="AM190" s="139">
        <v>0</v>
      </c>
      <c r="AN190" s="139">
        <v>0</v>
      </c>
      <c r="AO190" s="139">
        <v>0</v>
      </c>
      <c r="AP190" s="139">
        <v>0</v>
      </c>
      <c r="AQ190" s="139">
        <v>0</v>
      </c>
      <c r="AR190" s="139">
        <v>0</v>
      </c>
      <c r="AS190" s="140">
        <v>0</v>
      </c>
      <c r="AT190" s="140">
        <f t="shared" si="7"/>
        <v>-1834193</v>
      </c>
      <c r="AU190" s="139"/>
    </row>
    <row r="191" spans="1:47" s="141" customFormat="1" ht="12.75" hidden="1" outlineLevel="1">
      <c r="A191" s="139" t="s">
        <v>563</v>
      </c>
      <c r="B191" s="140"/>
      <c r="C191" s="140" t="s">
        <v>564</v>
      </c>
      <c r="D191" s="140" t="s">
        <v>565</v>
      </c>
      <c r="E191" s="140">
        <v>17839960.781</v>
      </c>
      <c r="F191" s="140">
        <v>124517.236</v>
      </c>
      <c r="G191" s="140"/>
      <c r="H191" s="139">
        <v>128748.636</v>
      </c>
      <c r="I191" s="139">
        <v>0</v>
      </c>
      <c r="J191" s="139">
        <v>0</v>
      </c>
      <c r="K191" s="139">
        <v>0</v>
      </c>
      <c r="L191" s="139">
        <v>43462.559</v>
      </c>
      <c r="M191" s="139">
        <v>309662.909</v>
      </c>
      <c r="N191" s="139">
        <v>0</v>
      </c>
      <c r="O191" s="139">
        <v>0</v>
      </c>
      <c r="P191" s="139">
        <v>605109.596</v>
      </c>
      <c r="Q191" s="139">
        <v>0</v>
      </c>
      <c r="R191" s="139">
        <v>471558.098</v>
      </c>
      <c r="S191" s="139">
        <v>0</v>
      </c>
      <c r="T191" s="139">
        <v>0</v>
      </c>
      <c r="U191" s="139">
        <v>501454.648</v>
      </c>
      <c r="V191" s="139">
        <v>71468.519</v>
      </c>
      <c r="W191" s="139">
        <v>50888.381</v>
      </c>
      <c r="X191" s="139">
        <v>0</v>
      </c>
      <c r="Y191" s="139">
        <v>721896.418</v>
      </c>
      <c r="Z191" s="139">
        <v>6920.45</v>
      </c>
      <c r="AA191" s="139">
        <v>0</v>
      </c>
      <c r="AB191" s="139">
        <v>83385.29</v>
      </c>
      <c r="AC191" s="139">
        <v>774440.934</v>
      </c>
      <c r="AD191" s="139">
        <v>0</v>
      </c>
      <c r="AE191" s="139">
        <v>732135.458</v>
      </c>
      <c r="AF191" s="139">
        <v>0</v>
      </c>
      <c r="AG191" s="140">
        <v>4501131.896</v>
      </c>
      <c r="AH191" s="139">
        <v>0</v>
      </c>
      <c r="AI191" s="139">
        <v>0</v>
      </c>
      <c r="AJ191" s="139">
        <v>6168.46</v>
      </c>
      <c r="AK191" s="139">
        <v>0</v>
      </c>
      <c r="AL191" s="139">
        <v>0</v>
      </c>
      <c r="AM191" s="139">
        <v>4264.13</v>
      </c>
      <c r="AN191" s="139">
        <v>18330.53</v>
      </c>
      <c r="AO191" s="139">
        <v>0</v>
      </c>
      <c r="AP191" s="139">
        <v>0</v>
      </c>
      <c r="AQ191" s="139">
        <v>0</v>
      </c>
      <c r="AR191" s="139">
        <v>0</v>
      </c>
      <c r="AS191" s="140">
        <v>28763.12</v>
      </c>
      <c r="AT191" s="140">
        <f t="shared" si="7"/>
        <v>22494373.033000004</v>
      </c>
      <c r="AU191" s="139"/>
    </row>
    <row r="192" spans="1:47" s="141" customFormat="1" ht="12.75" hidden="1" outlineLevel="1">
      <c r="A192" s="139" t="s">
        <v>566</v>
      </c>
      <c r="B192" s="140"/>
      <c r="C192" s="140" t="s">
        <v>567</v>
      </c>
      <c r="D192" s="140" t="s">
        <v>568</v>
      </c>
      <c r="E192" s="140">
        <v>47188070.995</v>
      </c>
      <c r="F192" s="140">
        <v>1924603.178</v>
      </c>
      <c r="G192" s="140"/>
      <c r="H192" s="139">
        <v>205.88</v>
      </c>
      <c r="I192" s="139">
        <v>1524.434</v>
      </c>
      <c r="J192" s="139">
        <v>22720.221</v>
      </c>
      <c r="K192" s="139">
        <v>0</v>
      </c>
      <c r="L192" s="139">
        <v>-8.739</v>
      </c>
      <c r="M192" s="139">
        <v>527882.658</v>
      </c>
      <c r="N192" s="139">
        <v>227087.324</v>
      </c>
      <c r="O192" s="139">
        <v>0</v>
      </c>
      <c r="P192" s="139">
        <v>7145.262</v>
      </c>
      <c r="Q192" s="139">
        <v>0</v>
      </c>
      <c r="R192" s="139">
        <v>27080.85</v>
      </c>
      <c r="S192" s="139">
        <v>0</v>
      </c>
      <c r="T192" s="139">
        <v>24570.643</v>
      </c>
      <c r="U192" s="139">
        <v>56209.34</v>
      </c>
      <c r="V192" s="139">
        <v>46983.725</v>
      </c>
      <c r="W192" s="139">
        <v>0</v>
      </c>
      <c r="X192" s="139">
        <v>3868.9</v>
      </c>
      <c r="Y192" s="139">
        <v>261652.992</v>
      </c>
      <c r="Z192" s="139">
        <v>0</v>
      </c>
      <c r="AA192" s="139">
        <v>0</v>
      </c>
      <c r="AB192" s="139">
        <v>817254.977</v>
      </c>
      <c r="AC192" s="139">
        <v>315803.924</v>
      </c>
      <c r="AD192" s="139">
        <v>0</v>
      </c>
      <c r="AE192" s="139">
        <v>476370.59</v>
      </c>
      <c r="AF192" s="139">
        <v>-0.001</v>
      </c>
      <c r="AG192" s="140">
        <v>2816352.98</v>
      </c>
      <c r="AH192" s="139">
        <v>0</v>
      </c>
      <c r="AI192" s="139">
        <v>0</v>
      </c>
      <c r="AJ192" s="139">
        <v>1823.616</v>
      </c>
      <c r="AK192" s="139">
        <v>0</v>
      </c>
      <c r="AL192" s="139">
        <v>0</v>
      </c>
      <c r="AM192" s="139">
        <v>0</v>
      </c>
      <c r="AN192" s="139">
        <v>18171.25</v>
      </c>
      <c r="AO192" s="139">
        <v>0</v>
      </c>
      <c r="AP192" s="139">
        <v>0</v>
      </c>
      <c r="AQ192" s="139">
        <v>0</v>
      </c>
      <c r="AR192" s="139">
        <v>0</v>
      </c>
      <c r="AS192" s="140">
        <v>19994.866</v>
      </c>
      <c r="AT192" s="140">
        <f t="shared" si="7"/>
        <v>51949022.018999994</v>
      </c>
      <c r="AU192" s="139"/>
    </row>
    <row r="193" spans="1:47" s="141" customFormat="1" ht="12.75" hidden="1" outlineLevel="1">
      <c r="A193" s="139" t="s">
        <v>569</v>
      </c>
      <c r="B193" s="140"/>
      <c r="C193" s="140" t="s">
        <v>570</v>
      </c>
      <c r="D193" s="140" t="s">
        <v>571</v>
      </c>
      <c r="E193" s="140">
        <v>6984113.306</v>
      </c>
      <c r="F193" s="140">
        <v>0</v>
      </c>
      <c r="G193" s="140"/>
      <c r="H193" s="139">
        <v>0</v>
      </c>
      <c r="I193" s="139">
        <v>167250.314</v>
      </c>
      <c r="J193" s="139">
        <v>0</v>
      </c>
      <c r="K193" s="139">
        <v>-1244.706</v>
      </c>
      <c r="L193" s="139">
        <v>2551714.014</v>
      </c>
      <c r="M193" s="139">
        <v>2465122.978</v>
      </c>
      <c r="N193" s="139">
        <v>0</v>
      </c>
      <c r="O193" s="139">
        <v>0</v>
      </c>
      <c r="P193" s="139">
        <v>0</v>
      </c>
      <c r="Q193" s="139">
        <v>0</v>
      </c>
      <c r="R193" s="139">
        <v>3031902.862</v>
      </c>
      <c r="S193" s="139">
        <v>0</v>
      </c>
      <c r="T193" s="139">
        <v>0</v>
      </c>
      <c r="U193" s="139">
        <v>0</v>
      </c>
      <c r="V193" s="139">
        <v>161794.783</v>
      </c>
      <c r="W193" s="139">
        <v>0</v>
      </c>
      <c r="X193" s="139">
        <v>8079.878</v>
      </c>
      <c r="Y193" s="139">
        <v>1473615.667</v>
      </c>
      <c r="Z193" s="139">
        <v>0</v>
      </c>
      <c r="AA193" s="139">
        <v>0</v>
      </c>
      <c r="AB193" s="139">
        <v>0</v>
      </c>
      <c r="AC193" s="139">
        <v>0</v>
      </c>
      <c r="AD193" s="139">
        <v>17081.5</v>
      </c>
      <c r="AE193" s="139">
        <v>432571.47</v>
      </c>
      <c r="AF193" s="139">
        <v>0</v>
      </c>
      <c r="AG193" s="140">
        <v>10307888.76</v>
      </c>
      <c r="AH193" s="139">
        <v>0</v>
      </c>
      <c r="AI193" s="139">
        <v>0</v>
      </c>
      <c r="AJ193" s="139">
        <v>0</v>
      </c>
      <c r="AK193" s="139">
        <v>0</v>
      </c>
      <c r="AL193" s="139">
        <v>0</v>
      </c>
      <c r="AM193" s="139">
        <v>0</v>
      </c>
      <c r="AN193" s="139">
        <v>0</v>
      </c>
      <c r="AO193" s="139">
        <v>0</v>
      </c>
      <c r="AP193" s="139">
        <v>0</v>
      </c>
      <c r="AQ193" s="139">
        <v>0</v>
      </c>
      <c r="AR193" s="139">
        <v>0</v>
      </c>
      <c r="AS193" s="140">
        <v>0</v>
      </c>
      <c r="AT193" s="140">
        <f t="shared" si="7"/>
        <v>17292002.066</v>
      </c>
      <c r="AU193" s="139"/>
    </row>
    <row r="194" spans="1:47" s="141" customFormat="1" ht="12.75" hidden="1" outlineLevel="1">
      <c r="A194" s="139" t="s">
        <v>572</v>
      </c>
      <c r="B194" s="140"/>
      <c r="C194" s="140" t="s">
        <v>573</v>
      </c>
      <c r="D194" s="140" t="s">
        <v>574</v>
      </c>
      <c r="E194" s="140">
        <v>14324732.155</v>
      </c>
      <c r="F194" s="140">
        <v>39657.211</v>
      </c>
      <c r="G194" s="140"/>
      <c r="H194" s="139">
        <v>0</v>
      </c>
      <c r="I194" s="139">
        <v>16866.371</v>
      </c>
      <c r="J194" s="139">
        <v>25955.996</v>
      </c>
      <c r="K194" s="139">
        <v>0</v>
      </c>
      <c r="L194" s="139">
        <v>135586.623</v>
      </c>
      <c r="M194" s="139">
        <v>72824.457</v>
      </c>
      <c r="N194" s="139">
        <v>838650.204</v>
      </c>
      <c r="O194" s="139">
        <v>0</v>
      </c>
      <c r="P194" s="139">
        <v>0</v>
      </c>
      <c r="Q194" s="139">
        <v>0</v>
      </c>
      <c r="R194" s="139">
        <v>304462.425</v>
      </c>
      <c r="S194" s="139">
        <v>6075.987</v>
      </c>
      <c r="T194" s="139">
        <v>99925.122</v>
      </c>
      <c r="U194" s="139">
        <v>119424.839</v>
      </c>
      <c r="V194" s="139">
        <v>518413.623</v>
      </c>
      <c r="W194" s="139">
        <v>0</v>
      </c>
      <c r="X194" s="139">
        <v>243560.664</v>
      </c>
      <c r="Y194" s="139">
        <v>425848.226</v>
      </c>
      <c r="Z194" s="139">
        <v>0</v>
      </c>
      <c r="AA194" s="139">
        <v>0</v>
      </c>
      <c r="AB194" s="139">
        <v>63683.053</v>
      </c>
      <c r="AC194" s="139">
        <v>0</v>
      </c>
      <c r="AD194" s="139">
        <v>87126.643</v>
      </c>
      <c r="AE194" s="139">
        <v>702670.524</v>
      </c>
      <c r="AF194" s="139">
        <v>0</v>
      </c>
      <c r="AG194" s="140">
        <v>3661074.7569999993</v>
      </c>
      <c r="AH194" s="139">
        <v>0</v>
      </c>
      <c r="AI194" s="139">
        <v>0</v>
      </c>
      <c r="AJ194" s="139">
        <v>0</v>
      </c>
      <c r="AK194" s="139">
        <v>0</v>
      </c>
      <c r="AL194" s="139">
        <v>0</v>
      </c>
      <c r="AM194" s="139">
        <v>0</v>
      </c>
      <c r="AN194" s="139">
        <v>0</v>
      </c>
      <c r="AO194" s="139">
        <v>0</v>
      </c>
      <c r="AP194" s="139">
        <v>0</v>
      </c>
      <c r="AQ194" s="139">
        <v>0</v>
      </c>
      <c r="AR194" s="139">
        <v>0</v>
      </c>
      <c r="AS194" s="140">
        <v>0</v>
      </c>
      <c r="AT194" s="140">
        <f t="shared" si="7"/>
        <v>18025464.122999996</v>
      </c>
      <c r="AU194" s="139"/>
    </row>
    <row r="195" spans="1:47" s="141" customFormat="1" ht="12.75" hidden="1" outlineLevel="1">
      <c r="A195" s="139" t="s">
        <v>575</v>
      </c>
      <c r="B195" s="140"/>
      <c r="C195" s="140" t="s">
        <v>576</v>
      </c>
      <c r="D195" s="140" t="s">
        <v>577</v>
      </c>
      <c r="E195" s="140">
        <v>8705694.273</v>
      </c>
      <c r="F195" s="140">
        <v>72775.373</v>
      </c>
      <c r="G195" s="140"/>
      <c r="H195" s="139">
        <v>30168.51</v>
      </c>
      <c r="I195" s="139">
        <v>3161.805</v>
      </c>
      <c r="J195" s="139">
        <v>0</v>
      </c>
      <c r="K195" s="139">
        <v>0</v>
      </c>
      <c r="L195" s="139">
        <v>2837.416</v>
      </c>
      <c r="M195" s="139">
        <v>118688.25</v>
      </c>
      <c r="N195" s="139">
        <v>243.61</v>
      </c>
      <c r="O195" s="139">
        <v>3493.946</v>
      </c>
      <c r="P195" s="139">
        <v>43930.042</v>
      </c>
      <c r="Q195" s="139">
        <v>0</v>
      </c>
      <c r="R195" s="139">
        <v>45381.066</v>
      </c>
      <c r="S195" s="139">
        <v>9421.94</v>
      </c>
      <c r="T195" s="139">
        <v>243</v>
      </c>
      <c r="U195" s="139">
        <v>11794.866</v>
      </c>
      <c r="V195" s="139">
        <v>8503.092</v>
      </c>
      <c r="W195" s="139">
        <v>0</v>
      </c>
      <c r="X195" s="139">
        <v>1650.75</v>
      </c>
      <c r="Y195" s="139">
        <v>68476.699</v>
      </c>
      <c r="Z195" s="139">
        <v>1966.456</v>
      </c>
      <c r="AA195" s="139">
        <v>0</v>
      </c>
      <c r="AB195" s="139">
        <v>0</v>
      </c>
      <c r="AC195" s="139">
        <v>6196.53</v>
      </c>
      <c r="AD195" s="139">
        <v>0</v>
      </c>
      <c r="AE195" s="139">
        <v>147260.03</v>
      </c>
      <c r="AF195" s="139">
        <v>0</v>
      </c>
      <c r="AG195" s="140">
        <v>503418.00800000003</v>
      </c>
      <c r="AH195" s="139">
        <v>0</v>
      </c>
      <c r="AI195" s="139">
        <v>0</v>
      </c>
      <c r="AJ195" s="139">
        <v>0</v>
      </c>
      <c r="AK195" s="139">
        <v>0</v>
      </c>
      <c r="AL195" s="139">
        <v>0</v>
      </c>
      <c r="AM195" s="139">
        <v>0</v>
      </c>
      <c r="AN195" s="139">
        <v>0</v>
      </c>
      <c r="AO195" s="139">
        <v>0</v>
      </c>
      <c r="AP195" s="139">
        <v>0</v>
      </c>
      <c r="AQ195" s="139">
        <v>0</v>
      </c>
      <c r="AR195" s="139">
        <v>0</v>
      </c>
      <c r="AS195" s="140">
        <v>0</v>
      </c>
      <c r="AT195" s="140">
        <f t="shared" si="7"/>
        <v>9281887.654</v>
      </c>
      <c r="AU195" s="139"/>
    </row>
    <row r="196" spans="1:47" s="141" customFormat="1" ht="12.75" hidden="1" outlineLevel="1">
      <c r="A196" s="139" t="s">
        <v>578</v>
      </c>
      <c r="B196" s="140"/>
      <c r="C196" s="140" t="s">
        <v>579</v>
      </c>
      <c r="D196" s="140" t="s">
        <v>580</v>
      </c>
      <c r="E196" s="140">
        <v>178962.79100000003</v>
      </c>
      <c r="F196" s="140">
        <v>22400</v>
      </c>
      <c r="G196" s="140"/>
      <c r="H196" s="139">
        <v>0</v>
      </c>
      <c r="I196" s="139">
        <v>0</v>
      </c>
      <c r="J196" s="139">
        <v>0</v>
      </c>
      <c r="K196" s="139">
        <v>0</v>
      </c>
      <c r="L196" s="139">
        <v>0</v>
      </c>
      <c r="M196" s="139">
        <v>0</v>
      </c>
      <c r="N196" s="139">
        <v>0</v>
      </c>
      <c r="O196" s="139">
        <v>0</v>
      </c>
      <c r="P196" s="139">
        <v>0</v>
      </c>
      <c r="Q196" s="139">
        <v>0</v>
      </c>
      <c r="R196" s="139">
        <v>0</v>
      </c>
      <c r="S196" s="139">
        <v>0</v>
      </c>
      <c r="T196" s="139">
        <v>0</v>
      </c>
      <c r="U196" s="139">
        <v>0</v>
      </c>
      <c r="V196" s="139">
        <v>0</v>
      </c>
      <c r="W196" s="139">
        <v>0</v>
      </c>
      <c r="X196" s="139">
        <v>0</v>
      </c>
      <c r="Y196" s="139">
        <v>4860</v>
      </c>
      <c r="Z196" s="139">
        <v>0</v>
      </c>
      <c r="AA196" s="139">
        <v>0</v>
      </c>
      <c r="AB196" s="139">
        <v>0</v>
      </c>
      <c r="AC196" s="139">
        <v>0</v>
      </c>
      <c r="AD196" s="139">
        <v>0</v>
      </c>
      <c r="AE196" s="139">
        <v>0</v>
      </c>
      <c r="AF196" s="139">
        <v>0</v>
      </c>
      <c r="AG196" s="140">
        <v>4860</v>
      </c>
      <c r="AH196" s="139">
        <v>0</v>
      </c>
      <c r="AI196" s="139">
        <v>0</v>
      </c>
      <c r="AJ196" s="139">
        <v>0</v>
      </c>
      <c r="AK196" s="139">
        <v>546514.78</v>
      </c>
      <c r="AL196" s="139">
        <v>0</v>
      </c>
      <c r="AM196" s="139">
        <v>0</v>
      </c>
      <c r="AN196" s="139">
        <v>0</v>
      </c>
      <c r="AO196" s="139">
        <v>0</v>
      </c>
      <c r="AP196" s="139">
        <v>0</v>
      </c>
      <c r="AQ196" s="139">
        <v>0</v>
      </c>
      <c r="AR196" s="139">
        <v>0</v>
      </c>
      <c r="AS196" s="140">
        <v>546514.78</v>
      </c>
      <c r="AT196" s="140">
        <f t="shared" si="7"/>
        <v>752737.571</v>
      </c>
      <c r="AU196" s="139"/>
    </row>
    <row r="197" spans="1:47" s="141" customFormat="1" ht="12.75" hidden="1" outlineLevel="1">
      <c r="A197" s="139" t="s">
        <v>581</v>
      </c>
      <c r="B197" s="140"/>
      <c r="C197" s="140" t="s">
        <v>582</v>
      </c>
      <c r="D197" s="140" t="s">
        <v>583</v>
      </c>
      <c r="E197" s="140">
        <v>953135.45</v>
      </c>
      <c r="F197" s="140">
        <v>184157.73</v>
      </c>
      <c r="G197" s="140"/>
      <c r="H197" s="139">
        <v>2435.59</v>
      </c>
      <c r="I197" s="139">
        <v>-667.26</v>
      </c>
      <c r="J197" s="139">
        <v>1222.15</v>
      </c>
      <c r="K197" s="139">
        <v>-5809.25</v>
      </c>
      <c r="L197" s="139">
        <v>4639.46</v>
      </c>
      <c r="M197" s="139">
        <v>56223.39</v>
      </c>
      <c r="N197" s="139">
        <v>1401.05</v>
      </c>
      <c r="O197" s="139">
        <v>-299.73</v>
      </c>
      <c r="P197" s="139">
        <v>-13856.34</v>
      </c>
      <c r="Q197" s="139">
        <v>0</v>
      </c>
      <c r="R197" s="139">
        <v>34508.47</v>
      </c>
      <c r="S197" s="139">
        <v>118.68</v>
      </c>
      <c r="T197" s="139">
        <v>-908.41</v>
      </c>
      <c r="U197" s="139">
        <v>8363.59</v>
      </c>
      <c r="V197" s="139">
        <v>-69675.46</v>
      </c>
      <c r="W197" s="139">
        <v>-289.58</v>
      </c>
      <c r="X197" s="139">
        <v>23.87</v>
      </c>
      <c r="Y197" s="139">
        <v>7369.07</v>
      </c>
      <c r="Z197" s="139">
        <v>-1.67</v>
      </c>
      <c r="AA197" s="139">
        <v>0</v>
      </c>
      <c r="AB197" s="139">
        <v>1877.35</v>
      </c>
      <c r="AC197" s="139">
        <v>2684.48</v>
      </c>
      <c r="AD197" s="139">
        <v>-2998.88</v>
      </c>
      <c r="AE197" s="139">
        <v>27038.45</v>
      </c>
      <c r="AF197" s="139">
        <v>-470877.1</v>
      </c>
      <c r="AG197" s="140">
        <v>-417478.08</v>
      </c>
      <c r="AH197" s="139">
        <v>0</v>
      </c>
      <c r="AI197" s="139">
        <v>0</v>
      </c>
      <c r="AJ197" s="139">
        <v>361.92</v>
      </c>
      <c r="AK197" s="139">
        <v>0</v>
      </c>
      <c r="AL197" s="139">
        <v>0</v>
      </c>
      <c r="AM197" s="139">
        <v>-136.98</v>
      </c>
      <c r="AN197" s="139">
        <v>4451.67</v>
      </c>
      <c r="AO197" s="139">
        <v>0</v>
      </c>
      <c r="AP197" s="139">
        <v>0</v>
      </c>
      <c r="AQ197" s="139">
        <v>0</v>
      </c>
      <c r="AR197" s="139">
        <v>0</v>
      </c>
      <c r="AS197" s="140">
        <v>4676.61</v>
      </c>
      <c r="AT197" s="140">
        <f t="shared" si="7"/>
        <v>724491.7099999998</v>
      </c>
      <c r="AU197" s="139"/>
    </row>
    <row r="198" spans="1:47" s="141" customFormat="1" ht="12.75" hidden="1" outlineLevel="1">
      <c r="A198" s="139" t="s">
        <v>584</v>
      </c>
      <c r="B198" s="140"/>
      <c r="C198" s="140" t="s">
        <v>585</v>
      </c>
      <c r="D198" s="140" t="s">
        <v>586</v>
      </c>
      <c r="E198" s="140">
        <v>5726309.54</v>
      </c>
      <c r="F198" s="140">
        <v>4988.611</v>
      </c>
      <c r="G198" s="140"/>
      <c r="H198" s="139">
        <v>0</v>
      </c>
      <c r="I198" s="139">
        <v>0</v>
      </c>
      <c r="J198" s="139">
        <v>0</v>
      </c>
      <c r="K198" s="139">
        <v>0</v>
      </c>
      <c r="L198" s="139">
        <v>0</v>
      </c>
      <c r="M198" s="139">
        <v>26182.5</v>
      </c>
      <c r="N198" s="139">
        <v>6724.25</v>
      </c>
      <c r="O198" s="139">
        <v>0</v>
      </c>
      <c r="P198" s="139">
        <v>0</v>
      </c>
      <c r="Q198" s="139">
        <v>0</v>
      </c>
      <c r="R198" s="139">
        <v>0</v>
      </c>
      <c r="S198" s="139">
        <v>0</v>
      </c>
      <c r="T198" s="139">
        <v>0</v>
      </c>
      <c r="U198" s="139">
        <v>0</v>
      </c>
      <c r="V198" s="139">
        <v>0</v>
      </c>
      <c r="W198" s="139">
        <v>0</v>
      </c>
      <c r="X198" s="139">
        <v>0</v>
      </c>
      <c r="Y198" s="139">
        <v>19.55</v>
      </c>
      <c r="Z198" s="139">
        <v>0</v>
      </c>
      <c r="AA198" s="139">
        <v>0</v>
      </c>
      <c r="AB198" s="139">
        <v>0</v>
      </c>
      <c r="AC198" s="139">
        <v>3449.6</v>
      </c>
      <c r="AD198" s="139">
        <v>0</v>
      </c>
      <c r="AE198" s="139">
        <v>0</v>
      </c>
      <c r="AF198" s="139">
        <v>0</v>
      </c>
      <c r="AG198" s="140">
        <v>36375.9</v>
      </c>
      <c r="AH198" s="139">
        <v>0</v>
      </c>
      <c r="AI198" s="139">
        <v>0</v>
      </c>
      <c r="AJ198" s="139">
        <v>0</v>
      </c>
      <c r="AK198" s="139">
        <v>0</v>
      </c>
      <c r="AL198" s="139">
        <v>0</v>
      </c>
      <c r="AM198" s="139">
        <v>0</v>
      </c>
      <c r="AN198" s="139">
        <v>0</v>
      </c>
      <c r="AO198" s="139">
        <v>0</v>
      </c>
      <c r="AP198" s="139">
        <v>0</v>
      </c>
      <c r="AQ198" s="139">
        <v>0</v>
      </c>
      <c r="AR198" s="139">
        <v>0</v>
      </c>
      <c r="AS198" s="140">
        <v>0</v>
      </c>
      <c r="AT198" s="140">
        <f t="shared" si="7"/>
        <v>5767674.051</v>
      </c>
      <c r="AU198" s="139"/>
    </row>
    <row r="199" spans="1:47" s="141" customFormat="1" ht="12.75" hidden="1" outlineLevel="1">
      <c r="A199" s="139" t="s">
        <v>587</v>
      </c>
      <c r="B199" s="140"/>
      <c r="C199" s="140" t="s">
        <v>588</v>
      </c>
      <c r="D199" s="140" t="s">
        <v>589</v>
      </c>
      <c r="E199" s="140">
        <v>50133.34</v>
      </c>
      <c r="F199" s="140">
        <v>0</v>
      </c>
      <c r="G199" s="140"/>
      <c r="H199" s="139">
        <v>0</v>
      </c>
      <c r="I199" s="139">
        <v>0</v>
      </c>
      <c r="J199" s="139">
        <v>0</v>
      </c>
      <c r="K199" s="139">
        <v>0</v>
      </c>
      <c r="L199" s="139">
        <v>0</v>
      </c>
      <c r="M199" s="139">
        <v>0</v>
      </c>
      <c r="N199" s="139">
        <v>0</v>
      </c>
      <c r="O199" s="139">
        <v>0</v>
      </c>
      <c r="P199" s="139">
        <v>0</v>
      </c>
      <c r="Q199" s="139">
        <v>0</v>
      </c>
      <c r="R199" s="139">
        <v>0</v>
      </c>
      <c r="S199" s="139">
        <v>0</v>
      </c>
      <c r="T199" s="139">
        <v>0</v>
      </c>
      <c r="U199" s="139">
        <v>0</v>
      </c>
      <c r="V199" s="139">
        <v>0</v>
      </c>
      <c r="W199" s="139">
        <v>0</v>
      </c>
      <c r="X199" s="139">
        <v>0</v>
      </c>
      <c r="Y199" s="139">
        <v>0</v>
      </c>
      <c r="Z199" s="139">
        <v>0</v>
      </c>
      <c r="AA199" s="139">
        <v>0</v>
      </c>
      <c r="AB199" s="139">
        <v>0</v>
      </c>
      <c r="AC199" s="139">
        <v>0</v>
      </c>
      <c r="AD199" s="139">
        <v>0</v>
      </c>
      <c r="AE199" s="139">
        <v>0</v>
      </c>
      <c r="AF199" s="139">
        <v>0</v>
      </c>
      <c r="AG199" s="140">
        <v>0</v>
      </c>
      <c r="AH199" s="139">
        <v>0</v>
      </c>
      <c r="AI199" s="139">
        <v>0</v>
      </c>
      <c r="AJ199" s="139">
        <v>0</v>
      </c>
      <c r="AK199" s="139">
        <v>0</v>
      </c>
      <c r="AL199" s="139">
        <v>0</v>
      </c>
      <c r="AM199" s="139">
        <v>0</v>
      </c>
      <c r="AN199" s="139">
        <v>0</v>
      </c>
      <c r="AO199" s="139">
        <v>0</v>
      </c>
      <c r="AP199" s="139">
        <v>0</v>
      </c>
      <c r="AQ199" s="139">
        <v>0</v>
      </c>
      <c r="AR199" s="139">
        <v>0</v>
      </c>
      <c r="AS199" s="140">
        <v>0</v>
      </c>
      <c r="AT199" s="140">
        <f t="shared" si="7"/>
        <v>50133.34</v>
      </c>
      <c r="AU199" s="139"/>
    </row>
    <row r="200" spans="1:47" s="141" customFormat="1" ht="12.75" hidden="1" outlineLevel="1">
      <c r="A200" s="139" t="s">
        <v>590</v>
      </c>
      <c r="B200" s="140"/>
      <c r="C200" s="140" t="s">
        <v>591</v>
      </c>
      <c r="D200" s="140" t="s">
        <v>592</v>
      </c>
      <c r="E200" s="140">
        <v>5369927.89</v>
      </c>
      <c r="F200" s="140">
        <v>0</v>
      </c>
      <c r="G200" s="140"/>
      <c r="H200" s="139">
        <v>0</v>
      </c>
      <c r="I200" s="139">
        <v>0</v>
      </c>
      <c r="J200" s="139">
        <v>0</v>
      </c>
      <c r="K200" s="139">
        <v>0</v>
      </c>
      <c r="L200" s="139">
        <v>0</v>
      </c>
      <c r="M200" s="139">
        <v>0</v>
      </c>
      <c r="N200" s="139">
        <v>0</v>
      </c>
      <c r="O200" s="139">
        <v>0</v>
      </c>
      <c r="P200" s="139">
        <v>0</v>
      </c>
      <c r="Q200" s="139">
        <v>0</v>
      </c>
      <c r="R200" s="139">
        <v>0</v>
      </c>
      <c r="S200" s="139">
        <v>0</v>
      </c>
      <c r="T200" s="139">
        <v>0</v>
      </c>
      <c r="U200" s="139">
        <v>0</v>
      </c>
      <c r="V200" s="139">
        <v>0</v>
      </c>
      <c r="W200" s="139">
        <v>0</v>
      </c>
      <c r="X200" s="139">
        <v>0</v>
      </c>
      <c r="Y200" s="139">
        <v>0</v>
      </c>
      <c r="Z200" s="139">
        <v>0</v>
      </c>
      <c r="AA200" s="139">
        <v>0</v>
      </c>
      <c r="AB200" s="139">
        <v>0</v>
      </c>
      <c r="AC200" s="139">
        <v>0</v>
      </c>
      <c r="AD200" s="139">
        <v>0</v>
      </c>
      <c r="AE200" s="139">
        <v>0</v>
      </c>
      <c r="AF200" s="139">
        <v>0</v>
      </c>
      <c r="AG200" s="140">
        <v>0</v>
      </c>
      <c r="AH200" s="139">
        <v>0</v>
      </c>
      <c r="AI200" s="139">
        <v>0</v>
      </c>
      <c r="AJ200" s="139">
        <v>0</v>
      </c>
      <c r="AK200" s="139">
        <v>0</v>
      </c>
      <c r="AL200" s="139">
        <v>0</v>
      </c>
      <c r="AM200" s="139">
        <v>0</v>
      </c>
      <c r="AN200" s="139">
        <v>0</v>
      </c>
      <c r="AO200" s="139">
        <v>0</v>
      </c>
      <c r="AP200" s="139">
        <v>0</v>
      </c>
      <c r="AQ200" s="139">
        <v>0</v>
      </c>
      <c r="AR200" s="139">
        <v>0</v>
      </c>
      <c r="AS200" s="140">
        <v>0</v>
      </c>
      <c r="AT200" s="140">
        <f t="shared" si="7"/>
        <v>5369927.89</v>
      </c>
      <c r="AU200" s="139"/>
    </row>
    <row r="201" spans="1:72" s="166" customFormat="1" ht="12.75" customHeight="1" collapsed="1">
      <c r="A201" s="120" t="s">
        <v>593</v>
      </c>
      <c r="B201" s="120"/>
      <c r="C201" s="119" t="s">
        <v>594</v>
      </c>
      <c r="D201" s="121"/>
      <c r="E201" s="123">
        <v>543339495.8330001</v>
      </c>
      <c r="F201" s="123">
        <v>11098067.726999998</v>
      </c>
      <c r="G201" s="123">
        <v>331535921.598</v>
      </c>
      <c r="H201" s="120">
        <v>216399.40800000002</v>
      </c>
      <c r="I201" s="120">
        <v>188645.664</v>
      </c>
      <c r="J201" s="120">
        <v>49898.367000000006</v>
      </c>
      <c r="K201" s="120">
        <v>-7053.956</v>
      </c>
      <c r="L201" s="120">
        <v>2869717.4930000002</v>
      </c>
      <c r="M201" s="120">
        <v>7004352.106</v>
      </c>
      <c r="N201" s="120">
        <v>1152148.0580000002</v>
      </c>
      <c r="O201" s="120">
        <v>28912.701</v>
      </c>
      <c r="P201" s="120">
        <v>1525639.2210000001</v>
      </c>
      <c r="Q201" s="120">
        <v>0</v>
      </c>
      <c r="R201" s="120">
        <v>4941581.552999999</v>
      </c>
      <c r="S201" s="120">
        <v>32926.029</v>
      </c>
      <c r="T201" s="120">
        <v>176790.475</v>
      </c>
      <c r="U201" s="120">
        <v>876459.644</v>
      </c>
      <c r="V201" s="120">
        <v>931024.4509999999</v>
      </c>
      <c r="W201" s="120">
        <v>110236.14099999999</v>
      </c>
      <c r="X201" s="120">
        <v>257184.06199999998</v>
      </c>
      <c r="Y201" s="120">
        <v>3928512.9079999994</v>
      </c>
      <c r="Z201" s="120">
        <v>8885.235999999999</v>
      </c>
      <c r="AA201" s="120">
        <v>0</v>
      </c>
      <c r="AB201" s="120">
        <v>1032455.5729999999</v>
      </c>
      <c r="AC201" s="120">
        <v>2131577.506</v>
      </c>
      <c r="AD201" s="120">
        <v>101209.26299999999</v>
      </c>
      <c r="AE201" s="120">
        <v>4783457.7</v>
      </c>
      <c r="AF201" s="120">
        <v>-470877.099</v>
      </c>
      <c r="AG201" s="123">
        <v>31870082.503999997</v>
      </c>
      <c r="AH201" s="120">
        <v>0</v>
      </c>
      <c r="AI201" s="120">
        <v>0</v>
      </c>
      <c r="AJ201" s="120">
        <v>43487.925</v>
      </c>
      <c r="AK201" s="120">
        <v>546514.78</v>
      </c>
      <c r="AL201" s="120">
        <v>48205.5</v>
      </c>
      <c r="AM201" s="120">
        <v>38059.320999999996</v>
      </c>
      <c r="AN201" s="120">
        <v>325912.67600000004</v>
      </c>
      <c r="AO201" s="120">
        <v>0</v>
      </c>
      <c r="AP201" s="120">
        <v>0</v>
      </c>
      <c r="AQ201" s="120">
        <v>0</v>
      </c>
      <c r="AR201" s="120">
        <v>0</v>
      </c>
      <c r="AS201" s="123">
        <v>1002180.202</v>
      </c>
      <c r="AT201" s="123">
        <f t="shared" si="7"/>
        <v>918845747.864</v>
      </c>
      <c r="AU201" s="119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65"/>
      <c r="BF201" s="165"/>
      <c r="BG201" s="165"/>
      <c r="BH201" s="165"/>
      <c r="BI201" s="165"/>
      <c r="BJ201" s="165"/>
      <c r="BK201" s="165"/>
      <c r="BL201" s="165"/>
      <c r="BM201" s="165"/>
      <c r="BN201" s="165"/>
      <c r="BO201" s="165"/>
      <c r="BP201" s="165"/>
      <c r="BQ201" s="165"/>
      <c r="BR201" s="165"/>
      <c r="BS201" s="165"/>
      <c r="BT201" s="165"/>
    </row>
    <row r="202" spans="1:47" s="141" customFormat="1" ht="12.75" hidden="1" outlineLevel="1">
      <c r="A202" s="139" t="s">
        <v>595</v>
      </c>
      <c r="B202" s="140"/>
      <c r="C202" s="140" t="s">
        <v>596</v>
      </c>
      <c r="D202" s="140" t="s">
        <v>597</v>
      </c>
      <c r="E202" s="140">
        <v>47233270.4</v>
      </c>
      <c r="F202" s="140">
        <v>161704.89</v>
      </c>
      <c r="G202" s="140"/>
      <c r="H202" s="139">
        <v>0</v>
      </c>
      <c r="I202" s="139">
        <v>0</v>
      </c>
      <c r="J202" s="139">
        <v>0</v>
      </c>
      <c r="K202" s="139">
        <v>0</v>
      </c>
      <c r="L202" s="139">
        <v>0</v>
      </c>
      <c r="M202" s="139">
        <v>0</v>
      </c>
      <c r="N202" s="139">
        <v>0</v>
      </c>
      <c r="O202" s="139">
        <v>0</v>
      </c>
      <c r="P202" s="139">
        <v>0</v>
      </c>
      <c r="Q202" s="139">
        <v>0</v>
      </c>
      <c r="R202" s="139">
        <v>0</v>
      </c>
      <c r="S202" s="139">
        <v>0</v>
      </c>
      <c r="T202" s="139">
        <v>0</v>
      </c>
      <c r="U202" s="139">
        <v>0</v>
      </c>
      <c r="V202" s="139">
        <v>0</v>
      </c>
      <c r="W202" s="139">
        <v>0</v>
      </c>
      <c r="X202" s="139">
        <v>0</v>
      </c>
      <c r="Y202" s="139">
        <v>0</v>
      </c>
      <c r="Z202" s="139">
        <v>0</v>
      </c>
      <c r="AA202" s="139">
        <v>0</v>
      </c>
      <c r="AB202" s="139">
        <v>0</v>
      </c>
      <c r="AC202" s="139">
        <v>0</v>
      </c>
      <c r="AD202" s="139">
        <v>0</v>
      </c>
      <c r="AE202" s="139">
        <v>18012.05</v>
      </c>
      <c r="AF202" s="139">
        <v>0</v>
      </c>
      <c r="AG202" s="140">
        <v>18012.05</v>
      </c>
      <c r="AH202" s="139">
        <v>0</v>
      </c>
      <c r="AI202" s="139">
        <v>0</v>
      </c>
      <c r="AJ202" s="139">
        <v>0</v>
      </c>
      <c r="AK202" s="139">
        <v>0</v>
      </c>
      <c r="AL202" s="139">
        <v>0</v>
      </c>
      <c r="AM202" s="139">
        <v>0</v>
      </c>
      <c r="AN202" s="139">
        <v>7970.18</v>
      </c>
      <c r="AO202" s="139">
        <v>0</v>
      </c>
      <c r="AP202" s="139">
        <v>0</v>
      </c>
      <c r="AQ202" s="139">
        <v>0</v>
      </c>
      <c r="AR202" s="139">
        <v>0</v>
      </c>
      <c r="AS202" s="140">
        <v>7970.18</v>
      </c>
      <c r="AT202" s="140">
        <f t="shared" si="7"/>
        <v>47420957.519999996</v>
      </c>
      <c r="AU202" s="139"/>
    </row>
    <row r="203" spans="1:47" s="141" customFormat="1" ht="12.75" hidden="1" outlineLevel="1">
      <c r="A203" s="139" t="s">
        <v>598</v>
      </c>
      <c r="B203" s="140"/>
      <c r="C203" s="140" t="s">
        <v>599</v>
      </c>
      <c r="D203" s="140" t="s">
        <v>600</v>
      </c>
      <c r="E203" s="140">
        <v>8600679.222</v>
      </c>
      <c r="F203" s="140">
        <v>100635.01</v>
      </c>
      <c r="G203" s="140"/>
      <c r="H203" s="139">
        <v>0</v>
      </c>
      <c r="I203" s="139">
        <v>0</v>
      </c>
      <c r="J203" s="139">
        <v>0</v>
      </c>
      <c r="K203" s="139">
        <v>0</v>
      </c>
      <c r="L203" s="139">
        <v>0</v>
      </c>
      <c r="M203" s="139">
        <v>0</v>
      </c>
      <c r="N203" s="139">
        <v>0</v>
      </c>
      <c r="O203" s="139">
        <v>0</v>
      </c>
      <c r="P203" s="139">
        <v>0</v>
      </c>
      <c r="Q203" s="139">
        <v>0</v>
      </c>
      <c r="R203" s="139">
        <v>0</v>
      </c>
      <c r="S203" s="139">
        <v>0</v>
      </c>
      <c r="T203" s="139">
        <v>0</v>
      </c>
      <c r="U203" s="139">
        <v>0</v>
      </c>
      <c r="V203" s="139">
        <v>0</v>
      </c>
      <c r="W203" s="139">
        <v>0</v>
      </c>
      <c r="X203" s="139">
        <v>0</v>
      </c>
      <c r="Y203" s="139">
        <v>0</v>
      </c>
      <c r="Z203" s="139">
        <v>0</v>
      </c>
      <c r="AA203" s="139">
        <v>0</v>
      </c>
      <c r="AB203" s="139">
        <v>0</v>
      </c>
      <c r="AC203" s="139">
        <v>0</v>
      </c>
      <c r="AD203" s="139">
        <v>0</v>
      </c>
      <c r="AE203" s="139">
        <v>21870.89</v>
      </c>
      <c r="AF203" s="139">
        <v>-250.44</v>
      </c>
      <c r="AG203" s="140">
        <v>21620.45</v>
      </c>
      <c r="AH203" s="139">
        <v>0</v>
      </c>
      <c r="AI203" s="139">
        <v>0</v>
      </c>
      <c r="AJ203" s="139">
        <v>0</v>
      </c>
      <c r="AK203" s="139">
        <v>0</v>
      </c>
      <c r="AL203" s="139">
        <v>0</v>
      </c>
      <c r="AM203" s="139">
        <v>0</v>
      </c>
      <c r="AN203" s="139">
        <v>0</v>
      </c>
      <c r="AO203" s="139">
        <v>0</v>
      </c>
      <c r="AP203" s="139">
        <v>0</v>
      </c>
      <c r="AQ203" s="139">
        <v>0</v>
      </c>
      <c r="AR203" s="139">
        <v>0</v>
      </c>
      <c r="AS203" s="140">
        <v>0</v>
      </c>
      <c r="AT203" s="140">
        <f t="shared" si="7"/>
        <v>8722934.681999998</v>
      </c>
      <c r="AU203" s="139"/>
    </row>
    <row r="204" spans="1:47" s="141" customFormat="1" ht="12.75" hidden="1" outlineLevel="1">
      <c r="A204" s="139" t="s">
        <v>601</v>
      </c>
      <c r="B204" s="140"/>
      <c r="C204" s="140" t="s">
        <v>602</v>
      </c>
      <c r="D204" s="140" t="s">
        <v>603</v>
      </c>
      <c r="E204" s="140">
        <v>15936170.647</v>
      </c>
      <c r="F204" s="140">
        <v>524240.275</v>
      </c>
      <c r="G204" s="140"/>
      <c r="H204" s="139">
        <v>0</v>
      </c>
      <c r="I204" s="139">
        <v>0</v>
      </c>
      <c r="J204" s="139">
        <v>0</v>
      </c>
      <c r="K204" s="139">
        <v>0</v>
      </c>
      <c r="L204" s="139">
        <v>0</v>
      </c>
      <c r="M204" s="139">
        <v>422.35</v>
      </c>
      <c r="N204" s="139">
        <v>0</v>
      </c>
      <c r="O204" s="139">
        <v>0</v>
      </c>
      <c r="P204" s="139">
        <v>0</v>
      </c>
      <c r="Q204" s="139">
        <v>0</v>
      </c>
      <c r="R204" s="139">
        <v>0</v>
      </c>
      <c r="S204" s="139">
        <v>0</v>
      </c>
      <c r="T204" s="139">
        <v>0</v>
      </c>
      <c r="U204" s="139">
        <v>0</v>
      </c>
      <c r="V204" s="139">
        <v>0</v>
      </c>
      <c r="W204" s="139">
        <v>0</v>
      </c>
      <c r="X204" s="139">
        <v>0</v>
      </c>
      <c r="Y204" s="139">
        <v>0</v>
      </c>
      <c r="Z204" s="139">
        <v>0</v>
      </c>
      <c r="AA204" s="139">
        <v>0</v>
      </c>
      <c r="AB204" s="139">
        <v>0</v>
      </c>
      <c r="AC204" s="139">
        <v>0</v>
      </c>
      <c r="AD204" s="139">
        <v>0</v>
      </c>
      <c r="AE204" s="139">
        <v>22558.47</v>
      </c>
      <c r="AF204" s="139">
        <v>0</v>
      </c>
      <c r="AG204" s="140">
        <v>22980.82</v>
      </c>
      <c r="AH204" s="139">
        <v>0</v>
      </c>
      <c r="AI204" s="139">
        <v>0</v>
      </c>
      <c r="AJ204" s="139">
        <v>0</v>
      </c>
      <c r="AK204" s="139">
        <v>0</v>
      </c>
      <c r="AL204" s="139">
        <v>0</v>
      </c>
      <c r="AM204" s="139">
        <v>0</v>
      </c>
      <c r="AN204" s="139">
        <v>0</v>
      </c>
      <c r="AO204" s="139">
        <v>0</v>
      </c>
      <c r="AP204" s="139">
        <v>0</v>
      </c>
      <c r="AQ204" s="139">
        <v>0</v>
      </c>
      <c r="AR204" s="139">
        <v>0</v>
      </c>
      <c r="AS204" s="140">
        <v>0</v>
      </c>
      <c r="AT204" s="140">
        <f t="shared" si="7"/>
        <v>16483391.742</v>
      </c>
      <c r="AU204" s="139"/>
    </row>
    <row r="205" spans="1:47" s="141" customFormat="1" ht="12.75" hidden="1" outlineLevel="1">
      <c r="A205" s="139" t="s">
        <v>604</v>
      </c>
      <c r="B205" s="140"/>
      <c r="C205" s="140" t="s">
        <v>605</v>
      </c>
      <c r="D205" s="140" t="s">
        <v>606</v>
      </c>
      <c r="E205" s="140">
        <v>122227.533</v>
      </c>
      <c r="F205" s="140">
        <v>3073.494</v>
      </c>
      <c r="G205" s="140"/>
      <c r="H205" s="139">
        <v>0</v>
      </c>
      <c r="I205" s="139">
        <v>0</v>
      </c>
      <c r="J205" s="139">
        <v>0</v>
      </c>
      <c r="K205" s="139">
        <v>0</v>
      </c>
      <c r="L205" s="139">
        <v>0</v>
      </c>
      <c r="M205" s="139">
        <v>0</v>
      </c>
      <c r="N205" s="139">
        <v>0</v>
      </c>
      <c r="O205" s="139">
        <v>0</v>
      </c>
      <c r="P205" s="139">
        <v>280.32</v>
      </c>
      <c r="Q205" s="139">
        <v>0</v>
      </c>
      <c r="R205" s="139">
        <v>0</v>
      </c>
      <c r="S205" s="139">
        <v>0</v>
      </c>
      <c r="T205" s="139">
        <v>0</v>
      </c>
      <c r="U205" s="139">
        <v>0</v>
      </c>
      <c r="V205" s="139">
        <v>0</v>
      </c>
      <c r="W205" s="139">
        <v>0</v>
      </c>
      <c r="X205" s="139">
        <v>0</v>
      </c>
      <c r="Y205" s="139">
        <v>0</v>
      </c>
      <c r="Z205" s="139">
        <v>0</v>
      </c>
      <c r="AA205" s="139">
        <v>0</v>
      </c>
      <c r="AB205" s="139">
        <v>0</v>
      </c>
      <c r="AC205" s="139">
        <v>0</v>
      </c>
      <c r="AD205" s="139">
        <v>0</v>
      </c>
      <c r="AE205" s="139">
        <v>88.533</v>
      </c>
      <c r="AF205" s="139">
        <v>0</v>
      </c>
      <c r="AG205" s="140">
        <v>368.853</v>
      </c>
      <c r="AH205" s="139">
        <v>0</v>
      </c>
      <c r="AI205" s="139">
        <v>0</v>
      </c>
      <c r="AJ205" s="139">
        <v>0</v>
      </c>
      <c r="AK205" s="139">
        <v>0</v>
      </c>
      <c r="AL205" s="139">
        <v>0</v>
      </c>
      <c r="AM205" s="139">
        <v>0</v>
      </c>
      <c r="AN205" s="139">
        <v>0</v>
      </c>
      <c r="AO205" s="139">
        <v>0</v>
      </c>
      <c r="AP205" s="139">
        <v>0</v>
      </c>
      <c r="AQ205" s="139">
        <v>0</v>
      </c>
      <c r="AR205" s="139">
        <v>0</v>
      </c>
      <c r="AS205" s="140">
        <v>0</v>
      </c>
      <c r="AT205" s="140">
        <f t="shared" si="7"/>
        <v>125669.88</v>
      </c>
      <c r="AU205" s="139"/>
    </row>
    <row r="206" spans="1:47" s="141" customFormat="1" ht="12.75" hidden="1" outlineLevel="1">
      <c r="A206" s="139" t="s">
        <v>607</v>
      </c>
      <c r="B206" s="140"/>
      <c r="C206" s="140" t="s">
        <v>608</v>
      </c>
      <c r="D206" s="140" t="s">
        <v>609</v>
      </c>
      <c r="E206" s="140">
        <v>20968751.095999997</v>
      </c>
      <c r="F206" s="140">
        <v>569798.12</v>
      </c>
      <c r="G206" s="140"/>
      <c r="H206" s="139">
        <v>0</v>
      </c>
      <c r="I206" s="139">
        <v>0</v>
      </c>
      <c r="J206" s="139">
        <v>0</v>
      </c>
      <c r="K206" s="139">
        <v>0</v>
      </c>
      <c r="L206" s="139">
        <v>13713.69</v>
      </c>
      <c r="M206" s="139">
        <v>274396.71</v>
      </c>
      <c r="N206" s="139">
        <v>22694.2</v>
      </c>
      <c r="O206" s="139">
        <v>6550.788</v>
      </c>
      <c r="P206" s="139">
        <v>43416.196</v>
      </c>
      <c r="Q206" s="139">
        <v>0</v>
      </c>
      <c r="R206" s="139">
        <v>146125.043</v>
      </c>
      <c r="S206" s="139">
        <v>4645.07</v>
      </c>
      <c r="T206" s="139">
        <v>15453.4</v>
      </c>
      <c r="U206" s="139">
        <v>50308.528</v>
      </c>
      <c r="V206" s="139">
        <v>44645.576</v>
      </c>
      <c r="W206" s="139">
        <v>17423.72</v>
      </c>
      <c r="X206" s="139">
        <v>0</v>
      </c>
      <c r="Y206" s="139">
        <v>164227.98</v>
      </c>
      <c r="Z206" s="139">
        <v>0</v>
      </c>
      <c r="AA206" s="139">
        <v>0</v>
      </c>
      <c r="AB206" s="139">
        <v>19232.96</v>
      </c>
      <c r="AC206" s="139">
        <v>95048.02</v>
      </c>
      <c r="AD206" s="139">
        <v>0</v>
      </c>
      <c r="AE206" s="139">
        <v>202235.007</v>
      </c>
      <c r="AF206" s="139">
        <v>0</v>
      </c>
      <c r="AG206" s="140">
        <v>1120116.888</v>
      </c>
      <c r="AH206" s="139">
        <v>0</v>
      </c>
      <c r="AI206" s="139">
        <v>0</v>
      </c>
      <c r="AJ206" s="139">
        <v>2827.33</v>
      </c>
      <c r="AK206" s="139">
        <v>0</v>
      </c>
      <c r="AL206" s="139">
        <v>10400.45</v>
      </c>
      <c r="AM206" s="139">
        <v>2827.31</v>
      </c>
      <c r="AN206" s="139">
        <v>39627.76</v>
      </c>
      <c r="AO206" s="139">
        <v>0</v>
      </c>
      <c r="AP206" s="139">
        <v>0</v>
      </c>
      <c r="AQ206" s="139">
        <v>0</v>
      </c>
      <c r="AR206" s="139">
        <v>0</v>
      </c>
      <c r="AS206" s="140">
        <v>55682.85</v>
      </c>
      <c r="AT206" s="140">
        <f t="shared" si="7"/>
        <v>22714348.954</v>
      </c>
      <c r="AU206" s="139"/>
    </row>
    <row r="207" spans="1:47" s="141" customFormat="1" ht="12.75" hidden="1" outlineLevel="1">
      <c r="A207" s="139" t="s">
        <v>610</v>
      </c>
      <c r="B207" s="140"/>
      <c r="C207" s="140" t="s">
        <v>611</v>
      </c>
      <c r="D207" s="140" t="s">
        <v>612</v>
      </c>
      <c r="E207" s="140">
        <v>17612929.281</v>
      </c>
      <c r="F207" s="140">
        <v>350774.33</v>
      </c>
      <c r="G207" s="140"/>
      <c r="H207" s="139">
        <v>15731.841</v>
      </c>
      <c r="I207" s="139">
        <v>39.01</v>
      </c>
      <c r="J207" s="139">
        <v>0</v>
      </c>
      <c r="K207" s="139">
        <v>0</v>
      </c>
      <c r="L207" s="139">
        <v>24125.94</v>
      </c>
      <c r="M207" s="139">
        <v>713632.364</v>
      </c>
      <c r="N207" s="139">
        <v>0</v>
      </c>
      <c r="O207" s="139">
        <v>0</v>
      </c>
      <c r="P207" s="139">
        <v>201621.848</v>
      </c>
      <c r="Q207" s="139">
        <v>0</v>
      </c>
      <c r="R207" s="139">
        <v>140750.96</v>
      </c>
      <c r="S207" s="139">
        <v>0</v>
      </c>
      <c r="T207" s="139">
        <v>0</v>
      </c>
      <c r="U207" s="139">
        <v>0</v>
      </c>
      <c r="V207" s="139">
        <v>11164.33</v>
      </c>
      <c r="W207" s="139">
        <v>0</v>
      </c>
      <c r="X207" s="139">
        <v>0</v>
      </c>
      <c r="Y207" s="139">
        <v>114958.709</v>
      </c>
      <c r="Z207" s="139">
        <v>0</v>
      </c>
      <c r="AA207" s="139">
        <v>0</v>
      </c>
      <c r="AB207" s="139">
        <v>0</v>
      </c>
      <c r="AC207" s="139">
        <v>202631.577</v>
      </c>
      <c r="AD207" s="139">
        <v>0</v>
      </c>
      <c r="AE207" s="139">
        <v>343560.671</v>
      </c>
      <c r="AF207" s="139">
        <v>250.437</v>
      </c>
      <c r="AG207" s="140">
        <v>1768467.687</v>
      </c>
      <c r="AH207" s="139">
        <v>0</v>
      </c>
      <c r="AI207" s="139">
        <v>0</v>
      </c>
      <c r="AJ207" s="139">
        <v>7316.169</v>
      </c>
      <c r="AK207" s="139">
        <v>0</v>
      </c>
      <c r="AL207" s="139">
        <v>0</v>
      </c>
      <c r="AM207" s="139">
        <v>6952.529</v>
      </c>
      <c r="AN207" s="139">
        <v>32895.951</v>
      </c>
      <c r="AO207" s="139">
        <v>0</v>
      </c>
      <c r="AP207" s="139">
        <v>0</v>
      </c>
      <c r="AQ207" s="139">
        <v>0</v>
      </c>
      <c r="AR207" s="139">
        <v>0</v>
      </c>
      <c r="AS207" s="140">
        <v>47164.649000000005</v>
      </c>
      <c r="AT207" s="140">
        <f t="shared" si="7"/>
        <v>19779335.946999997</v>
      </c>
      <c r="AU207" s="139"/>
    </row>
    <row r="208" spans="1:47" s="141" customFormat="1" ht="12.75" hidden="1" outlineLevel="1">
      <c r="A208" s="139" t="s">
        <v>613</v>
      </c>
      <c r="B208" s="140"/>
      <c r="C208" s="140" t="s">
        <v>614</v>
      </c>
      <c r="D208" s="140" t="s">
        <v>615</v>
      </c>
      <c r="E208" s="140">
        <v>-548709</v>
      </c>
      <c r="F208" s="140">
        <v>0</v>
      </c>
      <c r="G208" s="140"/>
      <c r="H208" s="139">
        <v>0</v>
      </c>
      <c r="I208" s="139">
        <v>0</v>
      </c>
      <c r="J208" s="139">
        <v>0</v>
      </c>
      <c r="K208" s="139">
        <v>0</v>
      </c>
      <c r="L208" s="139">
        <v>0</v>
      </c>
      <c r="M208" s="139">
        <v>0</v>
      </c>
      <c r="N208" s="139">
        <v>0</v>
      </c>
      <c r="O208" s="139">
        <v>0</v>
      </c>
      <c r="P208" s="139">
        <v>0</v>
      </c>
      <c r="Q208" s="139">
        <v>0</v>
      </c>
      <c r="R208" s="139">
        <v>0</v>
      </c>
      <c r="S208" s="139">
        <v>0</v>
      </c>
      <c r="T208" s="139">
        <v>0</v>
      </c>
      <c r="U208" s="139">
        <v>0</v>
      </c>
      <c r="V208" s="139">
        <v>0</v>
      </c>
      <c r="W208" s="139">
        <v>0</v>
      </c>
      <c r="X208" s="139">
        <v>0</v>
      </c>
      <c r="Y208" s="139">
        <v>0</v>
      </c>
      <c r="Z208" s="139">
        <v>0</v>
      </c>
      <c r="AA208" s="139">
        <v>0</v>
      </c>
      <c r="AB208" s="139">
        <v>0</v>
      </c>
      <c r="AC208" s="139">
        <v>0</v>
      </c>
      <c r="AD208" s="139">
        <v>0</v>
      </c>
      <c r="AE208" s="139">
        <v>0</v>
      </c>
      <c r="AF208" s="139">
        <v>0</v>
      </c>
      <c r="AG208" s="140">
        <v>0</v>
      </c>
      <c r="AH208" s="139">
        <v>0</v>
      </c>
      <c r="AI208" s="139">
        <v>0</v>
      </c>
      <c r="AJ208" s="139">
        <v>0</v>
      </c>
      <c r="AK208" s="139">
        <v>0</v>
      </c>
      <c r="AL208" s="139">
        <v>0</v>
      </c>
      <c r="AM208" s="139">
        <v>0</v>
      </c>
      <c r="AN208" s="139">
        <v>0</v>
      </c>
      <c r="AO208" s="139">
        <v>0</v>
      </c>
      <c r="AP208" s="139">
        <v>0</v>
      </c>
      <c r="AQ208" s="139">
        <v>0</v>
      </c>
      <c r="AR208" s="139">
        <v>0</v>
      </c>
      <c r="AS208" s="140">
        <v>0</v>
      </c>
      <c r="AT208" s="140">
        <f t="shared" si="7"/>
        <v>-548709</v>
      </c>
      <c r="AU208" s="139"/>
    </row>
    <row r="209" spans="1:47" s="141" customFormat="1" ht="12.75" hidden="1" outlineLevel="1">
      <c r="A209" s="139" t="s">
        <v>616</v>
      </c>
      <c r="B209" s="140"/>
      <c r="C209" s="140" t="s">
        <v>617</v>
      </c>
      <c r="D209" s="140" t="s">
        <v>618</v>
      </c>
      <c r="E209" s="140">
        <v>4844920.124000001</v>
      </c>
      <c r="F209" s="140">
        <v>35119.402</v>
      </c>
      <c r="G209" s="140"/>
      <c r="H209" s="139">
        <v>32807.065</v>
      </c>
      <c r="I209" s="139">
        <v>0</v>
      </c>
      <c r="J209" s="139">
        <v>0</v>
      </c>
      <c r="K209" s="139">
        <v>0</v>
      </c>
      <c r="L209" s="139">
        <v>12298.815</v>
      </c>
      <c r="M209" s="139">
        <v>84946.461</v>
      </c>
      <c r="N209" s="139">
        <v>0</v>
      </c>
      <c r="O209" s="139">
        <v>0</v>
      </c>
      <c r="P209" s="139">
        <v>172854.465</v>
      </c>
      <c r="Q209" s="139">
        <v>0</v>
      </c>
      <c r="R209" s="139">
        <v>127363.655</v>
      </c>
      <c r="S209" s="139">
        <v>0</v>
      </c>
      <c r="T209" s="139">
        <v>0</v>
      </c>
      <c r="U209" s="139">
        <v>126222.299</v>
      </c>
      <c r="V209" s="139">
        <v>20326.867</v>
      </c>
      <c r="W209" s="139">
        <v>14675.341</v>
      </c>
      <c r="X209" s="139">
        <v>0</v>
      </c>
      <c r="Y209" s="139">
        <v>201801.913</v>
      </c>
      <c r="Z209" s="139">
        <v>612.04</v>
      </c>
      <c r="AA209" s="139">
        <v>0</v>
      </c>
      <c r="AB209" s="139">
        <v>11017.48</v>
      </c>
      <c r="AC209" s="139">
        <v>213790.14</v>
      </c>
      <c r="AD209" s="139">
        <v>0</v>
      </c>
      <c r="AE209" s="139">
        <v>183284.009</v>
      </c>
      <c r="AF209" s="139">
        <v>0.003</v>
      </c>
      <c r="AG209" s="140">
        <v>1202000.553</v>
      </c>
      <c r="AH209" s="139">
        <v>0</v>
      </c>
      <c r="AI209" s="139">
        <v>0</v>
      </c>
      <c r="AJ209" s="139">
        <v>1758.03</v>
      </c>
      <c r="AK209" s="139">
        <v>0</v>
      </c>
      <c r="AL209" s="139">
        <v>0</v>
      </c>
      <c r="AM209" s="139">
        <v>1215.27</v>
      </c>
      <c r="AN209" s="139">
        <v>5224.72</v>
      </c>
      <c r="AO209" s="139">
        <v>0</v>
      </c>
      <c r="AP209" s="139">
        <v>0</v>
      </c>
      <c r="AQ209" s="139">
        <v>0</v>
      </c>
      <c r="AR209" s="139">
        <v>0</v>
      </c>
      <c r="AS209" s="140">
        <v>8198.02</v>
      </c>
      <c r="AT209" s="140">
        <f t="shared" si="7"/>
        <v>6090238.099</v>
      </c>
      <c r="AU209" s="139"/>
    </row>
    <row r="210" spans="1:47" s="141" customFormat="1" ht="12.75" hidden="1" outlineLevel="1">
      <c r="A210" s="139" t="s">
        <v>619</v>
      </c>
      <c r="B210" s="140"/>
      <c r="C210" s="140" t="s">
        <v>620</v>
      </c>
      <c r="D210" s="140" t="s">
        <v>621</v>
      </c>
      <c r="E210" s="140">
        <v>13054039.58</v>
      </c>
      <c r="F210" s="140">
        <v>534138.112</v>
      </c>
      <c r="G210" s="140"/>
      <c r="H210" s="139">
        <v>13.66</v>
      </c>
      <c r="I210" s="139">
        <v>116.635</v>
      </c>
      <c r="J210" s="139">
        <v>6369.643</v>
      </c>
      <c r="K210" s="139">
        <v>0</v>
      </c>
      <c r="L210" s="139">
        <v>0.649</v>
      </c>
      <c r="M210" s="139">
        <v>150745.31</v>
      </c>
      <c r="N210" s="139">
        <v>63735.775</v>
      </c>
      <c r="O210" s="139">
        <v>0</v>
      </c>
      <c r="P210" s="139">
        <v>936.817</v>
      </c>
      <c r="Q210" s="139">
        <v>0</v>
      </c>
      <c r="R210" s="139">
        <v>7850.888</v>
      </c>
      <c r="S210" s="139">
        <v>0</v>
      </c>
      <c r="T210" s="139">
        <v>6443.238</v>
      </c>
      <c r="U210" s="139">
        <v>16314.639</v>
      </c>
      <c r="V210" s="139">
        <v>13541.444</v>
      </c>
      <c r="W210" s="139">
        <v>0</v>
      </c>
      <c r="X210" s="139">
        <v>284.83</v>
      </c>
      <c r="Y210" s="139">
        <v>69274.599</v>
      </c>
      <c r="Z210" s="139">
        <v>0</v>
      </c>
      <c r="AA210" s="139">
        <v>0</v>
      </c>
      <c r="AB210" s="139">
        <v>75740.75</v>
      </c>
      <c r="AC210" s="139">
        <v>84707.05</v>
      </c>
      <c r="AD210" s="139">
        <v>0</v>
      </c>
      <c r="AE210" s="139">
        <v>119551.634</v>
      </c>
      <c r="AF210" s="139">
        <v>-0.008</v>
      </c>
      <c r="AG210" s="140">
        <v>615627.553</v>
      </c>
      <c r="AH210" s="139">
        <v>0</v>
      </c>
      <c r="AI210" s="139">
        <v>0</v>
      </c>
      <c r="AJ210" s="139">
        <v>529.868</v>
      </c>
      <c r="AK210" s="139">
        <v>0</v>
      </c>
      <c r="AL210" s="139">
        <v>0</v>
      </c>
      <c r="AM210" s="139">
        <v>0</v>
      </c>
      <c r="AN210" s="139">
        <v>4276.839</v>
      </c>
      <c r="AO210" s="139">
        <v>0</v>
      </c>
      <c r="AP210" s="139">
        <v>0</v>
      </c>
      <c r="AQ210" s="139">
        <v>0</v>
      </c>
      <c r="AR210" s="139">
        <v>0</v>
      </c>
      <c r="AS210" s="140">
        <v>4806.707</v>
      </c>
      <c r="AT210" s="140">
        <f t="shared" si="7"/>
        <v>14208611.952</v>
      </c>
      <c r="AU210" s="139"/>
    </row>
    <row r="211" spans="1:47" s="141" customFormat="1" ht="12.75" hidden="1" outlineLevel="1">
      <c r="A211" s="139" t="s">
        <v>622</v>
      </c>
      <c r="B211" s="140"/>
      <c r="C211" s="140" t="s">
        <v>623</v>
      </c>
      <c r="D211" s="140" t="s">
        <v>624</v>
      </c>
      <c r="E211" s="140">
        <v>1937077.854</v>
      </c>
      <c r="F211" s="140">
        <v>0</v>
      </c>
      <c r="G211" s="140"/>
      <c r="H211" s="139">
        <v>0</v>
      </c>
      <c r="I211" s="139">
        <v>42287.128</v>
      </c>
      <c r="J211" s="139">
        <v>0</v>
      </c>
      <c r="K211" s="139">
        <v>-328.621</v>
      </c>
      <c r="L211" s="139">
        <v>723674.306</v>
      </c>
      <c r="M211" s="139">
        <v>692297.721</v>
      </c>
      <c r="N211" s="139">
        <v>0</v>
      </c>
      <c r="O211" s="139">
        <v>0</v>
      </c>
      <c r="P211" s="139">
        <v>0</v>
      </c>
      <c r="Q211" s="139">
        <v>0</v>
      </c>
      <c r="R211" s="139">
        <v>819617.339</v>
      </c>
      <c r="S211" s="139">
        <v>0</v>
      </c>
      <c r="T211" s="139">
        <v>0</v>
      </c>
      <c r="U211" s="139">
        <v>0</v>
      </c>
      <c r="V211" s="139">
        <v>45827.055</v>
      </c>
      <c r="W211" s="139">
        <v>0</v>
      </c>
      <c r="X211" s="139">
        <v>2317.475</v>
      </c>
      <c r="Y211" s="139">
        <v>415254.595</v>
      </c>
      <c r="Z211" s="139">
        <v>0</v>
      </c>
      <c r="AA211" s="139">
        <v>0</v>
      </c>
      <c r="AB211" s="139">
        <v>0</v>
      </c>
      <c r="AC211" s="139">
        <v>0</v>
      </c>
      <c r="AD211" s="139">
        <v>4937.017</v>
      </c>
      <c r="AE211" s="139">
        <v>123067.132</v>
      </c>
      <c r="AF211" s="139">
        <v>0</v>
      </c>
      <c r="AG211" s="140">
        <v>2868951.147000001</v>
      </c>
      <c r="AH211" s="139">
        <v>0</v>
      </c>
      <c r="AI211" s="139">
        <v>0</v>
      </c>
      <c r="AJ211" s="139">
        <v>0</v>
      </c>
      <c r="AK211" s="139">
        <v>0</v>
      </c>
      <c r="AL211" s="139">
        <v>0</v>
      </c>
      <c r="AM211" s="139">
        <v>0</v>
      </c>
      <c r="AN211" s="139">
        <v>0</v>
      </c>
      <c r="AO211" s="139">
        <v>0</v>
      </c>
      <c r="AP211" s="139">
        <v>0</v>
      </c>
      <c r="AQ211" s="139">
        <v>0</v>
      </c>
      <c r="AR211" s="139">
        <v>0</v>
      </c>
      <c r="AS211" s="140">
        <v>0</v>
      </c>
      <c r="AT211" s="140">
        <f t="shared" si="7"/>
        <v>4806029.001000001</v>
      </c>
      <c r="AU211" s="139"/>
    </row>
    <row r="212" spans="1:47" s="141" customFormat="1" ht="12.75" hidden="1" outlineLevel="1">
      <c r="A212" s="139" t="s">
        <v>625</v>
      </c>
      <c r="B212" s="140"/>
      <c r="C212" s="140" t="s">
        <v>626</v>
      </c>
      <c r="D212" s="140" t="s">
        <v>627</v>
      </c>
      <c r="E212" s="140">
        <v>3848189.176</v>
      </c>
      <c r="F212" s="140">
        <v>11175.067</v>
      </c>
      <c r="G212" s="140"/>
      <c r="H212" s="139">
        <v>0</v>
      </c>
      <c r="I212" s="139">
        <v>3317.53</v>
      </c>
      <c r="J212" s="139">
        <v>7519.847</v>
      </c>
      <c r="K212" s="139">
        <v>0</v>
      </c>
      <c r="L212" s="139">
        <v>37283.213</v>
      </c>
      <c r="M212" s="139">
        <v>20693.185</v>
      </c>
      <c r="N212" s="139">
        <v>229464.828</v>
      </c>
      <c r="O212" s="139">
        <v>0</v>
      </c>
      <c r="P212" s="139">
        <v>0</v>
      </c>
      <c r="Q212" s="139">
        <v>0</v>
      </c>
      <c r="R212" s="139">
        <v>82172.808</v>
      </c>
      <c r="S212" s="139">
        <v>729.617</v>
      </c>
      <c r="T212" s="139">
        <v>28416.311</v>
      </c>
      <c r="U212" s="139">
        <v>28396.596</v>
      </c>
      <c r="V212" s="139">
        <v>144583.475</v>
      </c>
      <c r="W212" s="139">
        <v>0</v>
      </c>
      <c r="X212" s="139">
        <v>20644.198</v>
      </c>
      <c r="Y212" s="139">
        <v>115563.073</v>
      </c>
      <c r="Z212" s="139">
        <v>0</v>
      </c>
      <c r="AA212" s="139">
        <v>0</v>
      </c>
      <c r="AB212" s="139">
        <v>4823.884</v>
      </c>
      <c r="AC212" s="139">
        <v>0</v>
      </c>
      <c r="AD212" s="139">
        <v>24807.253</v>
      </c>
      <c r="AE212" s="139">
        <v>151489.976</v>
      </c>
      <c r="AF212" s="139">
        <v>0</v>
      </c>
      <c r="AG212" s="140">
        <v>899905.794</v>
      </c>
      <c r="AH212" s="139">
        <v>0</v>
      </c>
      <c r="AI212" s="139">
        <v>0</v>
      </c>
      <c r="AJ212" s="139">
        <v>0</v>
      </c>
      <c r="AK212" s="139">
        <v>0</v>
      </c>
      <c r="AL212" s="139">
        <v>0</v>
      </c>
      <c r="AM212" s="139">
        <v>0</v>
      </c>
      <c r="AN212" s="139">
        <v>0</v>
      </c>
      <c r="AO212" s="139">
        <v>0</v>
      </c>
      <c r="AP212" s="139">
        <v>0</v>
      </c>
      <c r="AQ212" s="139">
        <v>0</v>
      </c>
      <c r="AR212" s="139">
        <v>0</v>
      </c>
      <c r="AS212" s="140">
        <v>0</v>
      </c>
      <c r="AT212" s="140">
        <f t="shared" si="7"/>
        <v>4759270.037</v>
      </c>
      <c r="AU212" s="139"/>
    </row>
    <row r="213" spans="1:47" s="141" customFormat="1" ht="12.75" hidden="1" outlineLevel="1">
      <c r="A213" s="139" t="s">
        <v>628</v>
      </c>
      <c r="B213" s="140"/>
      <c r="C213" s="140" t="s">
        <v>629</v>
      </c>
      <c r="D213" s="140" t="s">
        <v>630</v>
      </c>
      <c r="E213" s="140">
        <v>131950.865</v>
      </c>
      <c r="F213" s="140">
        <v>1341.002</v>
      </c>
      <c r="G213" s="140"/>
      <c r="H213" s="139">
        <v>561.13</v>
      </c>
      <c r="I213" s="139">
        <v>58.51</v>
      </c>
      <c r="J213" s="139">
        <v>0</v>
      </c>
      <c r="K213" s="139">
        <v>0</v>
      </c>
      <c r="L213" s="139">
        <v>208.75</v>
      </c>
      <c r="M213" s="139">
        <v>4289.45</v>
      </c>
      <c r="N213" s="139">
        <v>0</v>
      </c>
      <c r="O213" s="139">
        <v>0</v>
      </c>
      <c r="P213" s="139">
        <v>542.581</v>
      </c>
      <c r="Q213" s="139">
        <v>0</v>
      </c>
      <c r="R213" s="139">
        <v>2249.93</v>
      </c>
      <c r="S213" s="139">
        <v>131.87</v>
      </c>
      <c r="T213" s="139">
        <v>18.6</v>
      </c>
      <c r="U213" s="139">
        <v>437.01</v>
      </c>
      <c r="V213" s="139">
        <v>650.46</v>
      </c>
      <c r="W213" s="139">
        <v>0</v>
      </c>
      <c r="X213" s="139">
        <v>126.25</v>
      </c>
      <c r="Y213" s="139">
        <v>761.608</v>
      </c>
      <c r="Z213" s="139">
        <v>0</v>
      </c>
      <c r="AA213" s="139">
        <v>0</v>
      </c>
      <c r="AB213" s="139">
        <v>0</v>
      </c>
      <c r="AC213" s="139">
        <v>119.96</v>
      </c>
      <c r="AD213" s="139">
        <v>0</v>
      </c>
      <c r="AE213" s="139">
        <v>3113.621</v>
      </c>
      <c r="AF213" s="139">
        <v>0</v>
      </c>
      <c r="AG213" s="140">
        <v>13269.73</v>
      </c>
      <c r="AH213" s="139">
        <v>0</v>
      </c>
      <c r="AI213" s="139">
        <v>0</v>
      </c>
      <c r="AJ213" s="139">
        <v>0</v>
      </c>
      <c r="AK213" s="139">
        <v>0</v>
      </c>
      <c r="AL213" s="139">
        <v>0</v>
      </c>
      <c r="AM213" s="139">
        <v>0</v>
      </c>
      <c r="AN213" s="139">
        <v>0</v>
      </c>
      <c r="AO213" s="139">
        <v>0</v>
      </c>
      <c r="AP213" s="139">
        <v>0</v>
      </c>
      <c r="AQ213" s="139">
        <v>0</v>
      </c>
      <c r="AR213" s="139">
        <v>0</v>
      </c>
      <c r="AS213" s="140">
        <v>0</v>
      </c>
      <c r="AT213" s="140">
        <f t="shared" si="7"/>
        <v>146561.597</v>
      </c>
      <c r="AU213" s="139"/>
    </row>
    <row r="214" spans="1:47" s="141" customFormat="1" ht="12.75" hidden="1" outlineLevel="1">
      <c r="A214" s="139" t="s">
        <v>631</v>
      </c>
      <c r="B214" s="140"/>
      <c r="C214" s="140" t="s">
        <v>632</v>
      </c>
      <c r="D214" s="140" t="s">
        <v>633</v>
      </c>
      <c r="E214" s="140">
        <v>1286.38</v>
      </c>
      <c r="F214" s="140">
        <v>0</v>
      </c>
      <c r="G214" s="140"/>
      <c r="H214" s="139">
        <v>0</v>
      </c>
      <c r="I214" s="139">
        <v>0</v>
      </c>
      <c r="J214" s="139">
        <v>0</v>
      </c>
      <c r="K214" s="139">
        <v>0</v>
      </c>
      <c r="L214" s="139">
        <v>0</v>
      </c>
      <c r="M214" s="139">
        <v>0</v>
      </c>
      <c r="N214" s="139">
        <v>0</v>
      </c>
      <c r="O214" s="139">
        <v>0</v>
      </c>
      <c r="P214" s="139">
        <v>0</v>
      </c>
      <c r="Q214" s="139">
        <v>0</v>
      </c>
      <c r="R214" s="139">
        <v>0</v>
      </c>
      <c r="S214" s="139">
        <v>0</v>
      </c>
      <c r="T214" s="139">
        <v>0</v>
      </c>
      <c r="U214" s="139">
        <v>0</v>
      </c>
      <c r="V214" s="139">
        <v>0</v>
      </c>
      <c r="W214" s="139">
        <v>0</v>
      </c>
      <c r="X214" s="139">
        <v>0</v>
      </c>
      <c r="Y214" s="139">
        <v>0</v>
      </c>
      <c r="Z214" s="139">
        <v>0</v>
      </c>
      <c r="AA214" s="139">
        <v>0</v>
      </c>
      <c r="AB214" s="139">
        <v>0</v>
      </c>
      <c r="AC214" s="139">
        <v>0</v>
      </c>
      <c r="AD214" s="139">
        <v>0</v>
      </c>
      <c r="AE214" s="139">
        <v>0</v>
      </c>
      <c r="AF214" s="139">
        <v>0</v>
      </c>
      <c r="AG214" s="140">
        <v>0</v>
      </c>
      <c r="AH214" s="139">
        <v>0</v>
      </c>
      <c r="AI214" s="139">
        <v>0</v>
      </c>
      <c r="AJ214" s="139">
        <v>0</v>
      </c>
      <c r="AK214" s="139">
        <v>0</v>
      </c>
      <c r="AL214" s="139">
        <v>0</v>
      </c>
      <c r="AM214" s="139">
        <v>0</v>
      </c>
      <c r="AN214" s="139">
        <v>0</v>
      </c>
      <c r="AO214" s="139">
        <v>0</v>
      </c>
      <c r="AP214" s="139">
        <v>0</v>
      </c>
      <c r="AQ214" s="139">
        <v>0</v>
      </c>
      <c r="AR214" s="139">
        <v>0</v>
      </c>
      <c r="AS214" s="140">
        <v>0</v>
      </c>
      <c r="AT214" s="140">
        <f t="shared" si="7"/>
        <v>1286.38</v>
      </c>
      <c r="AU214" s="139"/>
    </row>
    <row r="215" spans="1:47" s="141" customFormat="1" ht="12.75" hidden="1" outlineLevel="1">
      <c r="A215" s="139" t="s">
        <v>634</v>
      </c>
      <c r="B215" s="140"/>
      <c r="C215" s="140" t="s">
        <v>635</v>
      </c>
      <c r="D215" s="140" t="s">
        <v>636</v>
      </c>
      <c r="E215" s="140">
        <v>3624.58</v>
      </c>
      <c r="F215" s="140">
        <v>296.006</v>
      </c>
      <c r="G215" s="140"/>
      <c r="H215" s="139">
        <v>0</v>
      </c>
      <c r="I215" s="139">
        <v>0</v>
      </c>
      <c r="J215" s="139">
        <v>0</v>
      </c>
      <c r="K215" s="139">
        <v>0</v>
      </c>
      <c r="L215" s="139">
        <v>0</v>
      </c>
      <c r="M215" s="139">
        <v>0</v>
      </c>
      <c r="N215" s="139">
        <v>0</v>
      </c>
      <c r="O215" s="139">
        <v>0</v>
      </c>
      <c r="P215" s="139">
        <v>0</v>
      </c>
      <c r="Q215" s="139">
        <v>0</v>
      </c>
      <c r="R215" s="139">
        <v>0</v>
      </c>
      <c r="S215" s="139">
        <v>0</v>
      </c>
      <c r="T215" s="139">
        <v>0</v>
      </c>
      <c r="U215" s="139">
        <v>0</v>
      </c>
      <c r="V215" s="139">
        <v>0</v>
      </c>
      <c r="W215" s="139">
        <v>0</v>
      </c>
      <c r="X215" s="139">
        <v>0</v>
      </c>
      <c r="Y215" s="139">
        <v>0</v>
      </c>
      <c r="Z215" s="139">
        <v>0</v>
      </c>
      <c r="AA215" s="139">
        <v>0</v>
      </c>
      <c r="AB215" s="139">
        <v>0</v>
      </c>
      <c r="AC215" s="139">
        <v>0</v>
      </c>
      <c r="AD215" s="139">
        <v>0</v>
      </c>
      <c r="AE215" s="139">
        <v>0</v>
      </c>
      <c r="AF215" s="139">
        <v>0</v>
      </c>
      <c r="AG215" s="140">
        <v>0</v>
      </c>
      <c r="AH215" s="139">
        <v>0</v>
      </c>
      <c r="AI215" s="139">
        <v>0</v>
      </c>
      <c r="AJ215" s="139">
        <v>0</v>
      </c>
      <c r="AK215" s="139">
        <v>0</v>
      </c>
      <c r="AL215" s="139">
        <v>0</v>
      </c>
      <c r="AM215" s="139">
        <v>0</v>
      </c>
      <c r="AN215" s="139">
        <v>0</v>
      </c>
      <c r="AO215" s="139">
        <v>0</v>
      </c>
      <c r="AP215" s="139">
        <v>0</v>
      </c>
      <c r="AQ215" s="139">
        <v>0</v>
      </c>
      <c r="AR215" s="139">
        <v>0</v>
      </c>
      <c r="AS215" s="140">
        <v>0</v>
      </c>
      <c r="AT215" s="140">
        <f t="shared" si="7"/>
        <v>3920.586</v>
      </c>
      <c r="AU215" s="139"/>
    </row>
    <row r="216" spans="1:47" s="141" customFormat="1" ht="12.75" hidden="1" outlineLevel="1">
      <c r="A216" s="139" t="s">
        <v>637</v>
      </c>
      <c r="B216" s="140"/>
      <c r="C216" s="140" t="s">
        <v>638</v>
      </c>
      <c r="D216" s="140" t="s">
        <v>639</v>
      </c>
      <c r="E216" s="140">
        <v>218215.01</v>
      </c>
      <c r="F216" s="140">
        <v>0</v>
      </c>
      <c r="G216" s="140"/>
      <c r="H216" s="139">
        <v>0</v>
      </c>
      <c r="I216" s="139">
        <v>0</v>
      </c>
      <c r="J216" s="139">
        <v>0</v>
      </c>
      <c r="K216" s="139">
        <v>0</v>
      </c>
      <c r="L216" s="139">
        <v>0</v>
      </c>
      <c r="M216" s="139">
        <v>0</v>
      </c>
      <c r="N216" s="139">
        <v>0</v>
      </c>
      <c r="O216" s="139">
        <v>0</v>
      </c>
      <c r="P216" s="139">
        <v>0</v>
      </c>
      <c r="Q216" s="139">
        <v>0</v>
      </c>
      <c r="R216" s="139">
        <v>0</v>
      </c>
      <c r="S216" s="139">
        <v>0</v>
      </c>
      <c r="T216" s="139">
        <v>0</v>
      </c>
      <c r="U216" s="139">
        <v>0</v>
      </c>
      <c r="V216" s="139">
        <v>0</v>
      </c>
      <c r="W216" s="139">
        <v>0</v>
      </c>
      <c r="X216" s="139">
        <v>0</v>
      </c>
      <c r="Y216" s="139">
        <v>0</v>
      </c>
      <c r="Z216" s="139">
        <v>0</v>
      </c>
      <c r="AA216" s="139">
        <v>0</v>
      </c>
      <c r="AB216" s="139">
        <v>0</v>
      </c>
      <c r="AC216" s="139">
        <v>0</v>
      </c>
      <c r="AD216" s="139">
        <v>0</v>
      </c>
      <c r="AE216" s="139">
        <v>0</v>
      </c>
      <c r="AF216" s="139">
        <v>0</v>
      </c>
      <c r="AG216" s="140">
        <v>0</v>
      </c>
      <c r="AH216" s="139">
        <v>0</v>
      </c>
      <c r="AI216" s="139">
        <v>0</v>
      </c>
      <c r="AJ216" s="139">
        <v>0</v>
      </c>
      <c r="AK216" s="139">
        <v>0</v>
      </c>
      <c r="AL216" s="139">
        <v>0</v>
      </c>
      <c r="AM216" s="139">
        <v>0</v>
      </c>
      <c r="AN216" s="139">
        <v>0</v>
      </c>
      <c r="AO216" s="139">
        <v>0</v>
      </c>
      <c r="AP216" s="139">
        <v>0</v>
      </c>
      <c r="AQ216" s="139">
        <v>0</v>
      </c>
      <c r="AR216" s="139">
        <v>0</v>
      </c>
      <c r="AS216" s="140">
        <v>0</v>
      </c>
      <c r="AT216" s="140">
        <f t="shared" si="7"/>
        <v>218215.01</v>
      </c>
      <c r="AU216" s="139"/>
    </row>
    <row r="217" spans="1:47" s="141" customFormat="1" ht="12.75" hidden="1" outlineLevel="1">
      <c r="A217" s="139" t="s">
        <v>640</v>
      </c>
      <c r="B217" s="140"/>
      <c r="C217" s="140" t="s">
        <v>641</v>
      </c>
      <c r="D217" s="140" t="s">
        <v>642</v>
      </c>
      <c r="E217" s="140">
        <v>723993.71</v>
      </c>
      <c r="F217" s="140">
        <v>0</v>
      </c>
      <c r="G217" s="140"/>
      <c r="H217" s="139">
        <v>0</v>
      </c>
      <c r="I217" s="139">
        <v>0</v>
      </c>
      <c r="J217" s="139">
        <v>0</v>
      </c>
      <c r="K217" s="139">
        <v>0</v>
      </c>
      <c r="L217" s="139">
        <v>0</v>
      </c>
      <c r="M217" s="139">
        <v>0</v>
      </c>
      <c r="N217" s="139">
        <v>0</v>
      </c>
      <c r="O217" s="139">
        <v>0</v>
      </c>
      <c r="P217" s="139">
        <v>0</v>
      </c>
      <c r="Q217" s="139">
        <v>0</v>
      </c>
      <c r="R217" s="139">
        <v>0</v>
      </c>
      <c r="S217" s="139">
        <v>0</v>
      </c>
      <c r="T217" s="139">
        <v>0</v>
      </c>
      <c r="U217" s="139">
        <v>0</v>
      </c>
      <c r="V217" s="139">
        <v>0</v>
      </c>
      <c r="W217" s="139">
        <v>0</v>
      </c>
      <c r="X217" s="139">
        <v>0</v>
      </c>
      <c r="Y217" s="139">
        <v>0</v>
      </c>
      <c r="Z217" s="139">
        <v>0</v>
      </c>
      <c r="AA217" s="139">
        <v>0</v>
      </c>
      <c r="AB217" s="139">
        <v>0</v>
      </c>
      <c r="AC217" s="139">
        <v>0</v>
      </c>
      <c r="AD217" s="139">
        <v>0</v>
      </c>
      <c r="AE217" s="139">
        <v>0</v>
      </c>
      <c r="AF217" s="139">
        <v>0</v>
      </c>
      <c r="AG217" s="140">
        <v>0</v>
      </c>
      <c r="AH217" s="139">
        <v>0</v>
      </c>
      <c r="AI217" s="139">
        <v>0</v>
      </c>
      <c r="AJ217" s="139">
        <v>0</v>
      </c>
      <c r="AK217" s="139">
        <v>0</v>
      </c>
      <c r="AL217" s="139">
        <v>0</v>
      </c>
      <c r="AM217" s="139">
        <v>0</v>
      </c>
      <c r="AN217" s="139">
        <v>0</v>
      </c>
      <c r="AO217" s="139">
        <v>0</v>
      </c>
      <c r="AP217" s="139">
        <v>0</v>
      </c>
      <c r="AQ217" s="139">
        <v>0</v>
      </c>
      <c r="AR217" s="139">
        <v>0</v>
      </c>
      <c r="AS217" s="140">
        <v>0</v>
      </c>
      <c r="AT217" s="140">
        <f t="shared" si="7"/>
        <v>723993.71</v>
      </c>
      <c r="AU217" s="139"/>
    </row>
    <row r="218" spans="1:47" s="141" customFormat="1" ht="12.75" hidden="1" outlineLevel="1">
      <c r="A218" s="139" t="s">
        <v>643</v>
      </c>
      <c r="B218" s="140"/>
      <c r="C218" s="140" t="s">
        <v>644</v>
      </c>
      <c r="D218" s="140" t="s">
        <v>645</v>
      </c>
      <c r="E218" s="140">
        <v>700095.1</v>
      </c>
      <c r="F218" s="140">
        <v>0</v>
      </c>
      <c r="G218" s="140"/>
      <c r="H218" s="139">
        <v>0</v>
      </c>
      <c r="I218" s="139">
        <v>0</v>
      </c>
      <c r="J218" s="139">
        <v>0</v>
      </c>
      <c r="K218" s="139">
        <v>0</v>
      </c>
      <c r="L218" s="139">
        <v>0</v>
      </c>
      <c r="M218" s="139">
        <v>0</v>
      </c>
      <c r="N218" s="139">
        <v>0</v>
      </c>
      <c r="O218" s="139">
        <v>0</v>
      </c>
      <c r="P218" s="139">
        <v>0</v>
      </c>
      <c r="Q218" s="139">
        <v>0</v>
      </c>
      <c r="R218" s="139">
        <v>0</v>
      </c>
      <c r="S218" s="139">
        <v>0</v>
      </c>
      <c r="T218" s="139">
        <v>0</v>
      </c>
      <c r="U218" s="139">
        <v>0</v>
      </c>
      <c r="V218" s="139">
        <v>0</v>
      </c>
      <c r="W218" s="139">
        <v>0</v>
      </c>
      <c r="X218" s="139">
        <v>0</v>
      </c>
      <c r="Y218" s="139">
        <v>0</v>
      </c>
      <c r="Z218" s="139">
        <v>0</v>
      </c>
      <c r="AA218" s="139">
        <v>0</v>
      </c>
      <c r="AB218" s="139">
        <v>0</v>
      </c>
      <c r="AC218" s="139">
        <v>0</v>
      </c>
      <c r="AD218" s="139">
        <v>0</v>
      </c>
      <c r="AE218" s="139">
        <v>0</v>
      </c>
      <c r="AF218" s="139">
        <v>0</v>
      </c>
      <c r="AG218" s="140">
        <v>0</v>
      </c>
      <c r="AH218" s="139">
        <v>0</v>
      </c>
      <c r="AI218" s="139">
        <v>0</v>
      </c>
      <c r="AJ218" s="139">
        <v>0</v>
      </c>
      <c r="AK218" s="139">
        <v>0</v>
      </c>
      <c r="AL218" s="139">
        <v>0</v>
      </c>
      <c r="AM218" s="139">
        <v>0</v>
      </c>
      <c r="AN218" s="139">
        <v>0</v>
      </c>
      <c r="AO218" s="139">
        <v>0</v>
      </c>
      <c r="AP218" s="139">
        <v>0</v>
      </c>
      <c r="AQ218" s="139">
        <v>0</v>
      </c>
      <c r="AR218" s="139">
        <v>0</v>
      </c>
      <c r="AS218" s="140">
        <v>0</v>
      </c>
      <c r="AT218" s="140">
        <f t="shared" si="7"/>
        <v>700095.1</v>
      </c>
      <c r="AU218" s="139"/>
    </row>
    <row r="219" spans="1:47" s="141" customFormat="1" ht="12.75" hidden="1" outlineLevel="1">
      <c r="A219" s="139" t="s">
        <v>646</v>
      </c>
      <c r="B219" s="140"/>
      <c r="C219" s="140" t="s">
        <v>647</v>
      </c>
      <c r="D219" s="140" t="s">
        <v>648</v>
      </c>
      <c r="E219" s="140">
        <v>134557.31</v>
      </c>
      <c r="F219" s="140">
        <v>0</v>
      </c>
      <c r="G219" s="140"/>
      <c r="H219" s="139">
        <v>0</v>
      </c>
      <c r="I219" s="139">
        <v>0</v>
      </c>
      <c r="J219" s="139">
        <v>0</v>
      </c>
      <c r="K219" s="139">
        <v>0</v>
      </c>
      <c r="L219" s="139">
        <v>0</v>
      </c>
      <c r="M219" s="139">
        <v>0</v>
      </c>
      <c r="N219" s="139">
        <v>0</v>
      </c>
      <c r="O219" s="139">
        <v>0</v>
      </c>
      <c r="P219" s="139">
        <v>0</v>
      </c>
      <c r="Q219" s="139">
        <v>0</v>
      </c>
      <c r="R219" s="139">
        <v>0</v>
      </c>
      <c r="S219" s="139">
        <v>0</v>
      </c>
      <c r="T219" s="139">
        <v>0</v>
      </c>
      <c r="U219" s="139">
        <v>0</v>
      </c>
      <c r="V219" s="139">
        <v>0</v>
      </c>
      <c r="W219" s="139">
        <v>0</v>
      </c>
      <c r="X219" s="139">
        <v>0</v>
      </c>
      <c r="Y219" s="139">
        <v>0</v>
      </c>
      <c r="Z219" s="139">
        <v>0</v>
      </c>
      <c r="AA219" s="139">
        <v>0</v>
      </c>
      <c r="AB219" s="139">
        <v>0</v>
      </c>
      <c r="AC219" s="139">
        <v>0</v>
      </c>
      <c r="AD219" s="139">
        <v>0</v>
      </c>
      <c r="AE219" s="139">
        <v>0</v>
      </c>
      <c r="AF219" s="139">
        <v>0</v>
      </c>
      <c r="AG219" s="140">
        <v>0</v>
      </c>
      <c r="AH219" s="139">
        <v>0</v>
      </c>
      <c r="AI219" s="139">
        <v>0</v>
      </c>
      <c r="AJ219" s="139">
        <v>0</v>
      </c>
      <c r="AK219" s="139">
        <v>0</v>
      </c>
      <c r="AL219" s="139">
        <v>0</v>
      </c>
      <c r="AM219" s="139">
        <v>0</v>
      </c>
      <c r="AN219" s="139">
        <v>0</v>
      </c>
      <c r="AO219" s="139">
        <v>0</v>
      </c>
      <c r="AP219" s="139">
        <v>0</v>
      </c>
      <c r="AQ219" s="139">
        <v>0</v>
      </c>
      <c r="AR219" s="139">
        <v>0</v>
      </c>
      <c r="AS219" s="140">
        <v>0</v>
      </c>
      <c r="AT219" s="140">
        <f t="shared" si="7"/>
        <v>134557.31</v>
      </c>
      <c r="AU219" s="139"/>
    </row>
    <row r="220" spans="1:47" s="141" customFormat="1" ht="12.75" hidden="1" outlineLevel="1">
      <c r="A220" s="139" t="s">
        <v>649</v>
      </c>
      <c r="B220" s="140"/>
      <c r="C220" s="140" t="s">
        <v>650</v>
      </c>
      <c r="D220" s="140" t="s">
        <v>651</v>
      </c>
      <c r="E220" s="140">
        <v>1077238.62</v>
      </c>
      <c r="F220" s="140">
        <v>0</v>
      </c>
      <c r="G220" s="140"/>
      <c r="H220" s="139">
        <v>0</v>
      </c>
      <c r="I220" s="139">
        <v>0</v>
      </c>
      <c r="J220" s="139">
        <v>0</v>
      </c>
      <c r="K220" s="139">
        <v>0</v>
      </c>
      <c r="L220" s="139">
        <v>0</v>
      </c>
      <c r="M220" s="139">
        <v>0</v>
      </c>
      <c r="N220" s="139">
        <v>0</v>
      </c>
      <c r="O220" s="139">
        <v>0</v>
      </c>
      <c r="P220" s="139">
        <v>0</v>
      </c>
      <c r="Q220" s="139">
        <v>0</v>
      </c>
      <c r="R220" s="139">
        <v>0</v>
      </c>
      <c r="S220" s="139">
        <v>0</v>
      </c>
      <c r="T220" s="139">
        <v>0</v>
      </c>
      <c r="U220" s="139">
        <v>0</v>
      </c>
      <c r="V220" s="139">
        <v>0</v>
      </c>
      <c r="W220" s="139">
        <v>0</v>
      </c>
      <c r="X220" s="139">
        <v>0</v>
      </c>
      <c r="Y220" s="139">
        <v>0</v>
      </c>
      <c r="Z220" s="139">
        <v>0</v>
      </c>
      <c r="AA220" s="139">
        <v>0</v>
      </c>
      <c r="AB220" s="139">
        <v>0</v>
      </c>
      <c r="AC220" s="139">
        <v>0</v>
      </c>
      <c r="AD220" s="139">
        <v>0</v>
      </c>
      <c r="AE220" s="139">
        <v>0</v>
      </c>
      <c r="AF220" s="139">
        <v>0</v>
      </c>
      <c r="AG220" s="140">
        <v>0</v>
      </c>
      <c r="AH220" s="139">
        <v>0</v>
      </c>
      <c r="AI220" s="139">
        <v>0</v>
      </c>
      <c r="AJ220" s="139">
        <v>0</v>
      </c>
      <c r="AK220" s="139">
        <v>0</v>
      </c>
      <c r="AL220" s="139">
        <v>0</v>
      </c>
      <c r="AM220" s="139">
        <v>0</v>
      </c>
      <c r="AN220" s="139">
        <v>0</v>
      </c>
      <c r="AO220" s="139">
        <v>0</v>
      </c>
      <c r="AP220" s="139">
        <v>0</v>
      </c>
      <c r="AQ220" s="139">
        <v>0</v>
      </c>
      <c r="AR220" s="139">
        <v>0</v>
      </c>
      <c r="AS220" s="140">
        <v>0</v>
      </c>
      <c r="AT220" s="140">
        <f t="shared" si="7"/>
        <v>1077238.62</v>
      </c>
      <c r="AU220" s="139"/>
    </row>
    <row r="221" spans="1:47" s="141" customFormat="1" ht="12.75" hidden="1" outlineLevel="1">
      <c r="A221" s="139" t="s">
        <v>652</v>
      </c>
      <c r="B221" s="140"/>
      <c r="C221" s="140" t="s">
        <v>653</v>
      </c>
      <c r="D221" s="140" t="s">
        <v>654</v>
      </c>
      <c r="E221" s="140">
        <v>1035617.7</v>
      </c>
      <c r="F221" s="140">
        <v>0</v>
      </c>
      <c r="G221" s="140"/>
      <c r="H221" s="139">
        <v>0</v>
      </c>
      <c r="I221" s="139">
        <v>0</v>
      </c>
      <c r="J221" s="139">
        <v>0</v>
      </c>
      <c r="K221" s="139">
        <v>0</v>
      </c>
      <c r="L221" s="139">
        <v>0</v>
      </c>
      <c r="M221" s="139">
        <v>0</v>
      </c>
      <c r="N221" s="139">
        <v>0</v>
      </c>
      <c r="O221" s="139">
        <v>0</v>
      </c>
      <c r="P221" s="139">
        <v>0</v>
      </c>
      <c r="Q221" s="139">
        <v>0</v>
      </c>
      <c r="R221" s="139">
        <v>0</v>
      </c>
      <c r="S221" s="139">
        <v>0</v>
      </c>
      <c r="T221" s="139">
        <v>0</v>
      </c>
      <c r="U221" s="139">
        <v>0</v>
      </c>
      <c r="V221" s="139">
        <v>0</v>
      </c>
      <c r="W221" s="139">
        <v>0</v>
      </c>
      <c r="X221" s="139">
        <v>0</v>
      </c>
      <c r="Y221" s="139">
        <v>0</v>
      </c>
      <c r="Z221" s="139">
        <v>0</v>
      </c>
      <c r="AA221" s="139">
        <v>0</v>
      </c>
      <c r="AB221" s="139">
        <v>0</v>
      </c>
      <c r="AC221" s="139">
        <v>0</v>
      </c>
      <c r="AD221" s="139">
        <v>0</v>
      </c>
      <c r="AE221" s="139">
        <v>0</v>
      </c>
      <c r="AF221" s="139">
        <v>0</v>
      </c>
      <c r="AG221" s="140">
        <v>0</v>
      </c>
      <c r="AH221" s="139">
        <v>0</v>
      </c>
      <c r="AI221" s="139">
        <v>0</v>
      </c>
      <c r="AJ221" s="139">
        <v>0</v>
      </c>
      <c r="AK221" s="139">
        <v>0</v>
      </c>
      <c r="AL221" s="139">
        <v>0</v>
      </c>
      <c r="AM221" s="139">
        <v>0</v>
      </c>
      <c r="AN221" s="139">
        <v>0</v>
      </c>
      <c r="AO221" s="139">
        <v>0</v>
      </c>
      <c r="AP221" s="139">
        <v>0</v>
      </c>
      <c r="AQ221" s="139">
        <v>0</v>
      </c>
      <c r="AR221" s="139">
        <v>0</v>
      </c>
      <c r="AS221" s="140">
        <v>0</v>
      </c>
      <c r="AT221" s="140">
        <f t="shared" si="7"/>
        <v>1035617.7</v>
      </c>
      <c r="AU221" s="139"/>
    </row>
    <row r="222" spans="1:47" s="141" customFormat="1" ht="12.75" hidden="1" outlineLevel="1">
      <c r="A222" s="139" t="s">
        <v>655</v>
      </c>
      <c r="B222" s="140"/>
      <c r="C222" s="140" t="s">
        <v>656</v>
      </c>
      <c r="D222" s="140" t="s">
        <v>657</v>
      </c>
      <c r="E222" s="140">
        <v>670481.66</v>
      </c>
      <c r="F222" s="140">
        <v>0</v>
      </c>
      <c r="G222" s="140"/>
      <c r="H222" s="139">
        <v>0</v>
      </c>
      <c r="I222" s="139">
        <v>0</v>
      </c>
      <c r="J222" s="139">
        <v>0</v>
      </c>
      <c r="K222" s="139">
        <v>0</v>
      </c>
      <c r="L222" s="139">
        <v>0</v>
      </c>
      <c r="M222" s="139">
        <v>0</v>
      </c>
      <c r="N222" s="139">
        <v>0</v>
      </c>
      <c r="O222" s="139">
        <v>0</v>
      </c>
      <c r="P222" s="139">
        <v>0</v>
      </c>
      <c r="Q222" s="139">
        <v>0</v>
      </c>
      <c r="R222" s="139">
        <v>0</v>
      </c>
      <c r="S222" s="139">
        <v>0</v>
      </c>
      <c r="T222" s="139">
        <v>0</v>
      </c>
      <c r="U222" s="139">
        <v>0</v>
      </c>
      <c r="V222" s="139">
        <v>0</v>
      </c>
      <c r="W222" s="139">
        <v>0</v>
      </c>
      <c r="X222" s="139">
        <v>0</v>
      </c>
      <c r="Y222" s="139">
        <v>0</v>
      </c>
      <c r="Z222" s="139">
        <v>0</v>
      </c>
      <c r="AA222" s="139">
        <v>0</v>
      </c>
      <c r="AB222" s="139">
        <v>0</v>
      </c>
      <c r="AC222" s="139">
        <v>0</v>
      </c>
      <c r="AD222" s="139">
        <v>0</v>
      </c>
      <c r="AE222" s="139">
        <v>0</v>
      </c>
      <c r="AF222" s="139">
        <v>0</v>
      </c>
      <c r="AG222" s="140">
        <v>0</v>
      </c>
      <c r="AH222" s="139">
        <v>0</v>
      </c>
      <c r="AI222" s="139">
        <v>0</v>
      </c>
      <c r="AJ222" s="139">
        <v>0</v>
      </c>
      <c r="AK222" s="139">
        <v>0</v>
      </c>
      <c r="AL222" s="139">
        <v>0</v>
      </c>
      <c r="AM222" s="139">
        <v>0</v>
      </c>
      <c r="AN222" s="139">
        <v>0</v>
      </c>
      <c r="AO222" s="139">
        <v>0</v>
      </c>
      <c r="AP222" s="139">
        <v>0</v>
      </c>
      <c r="AQ222" s="139">
        <v>0</v>
      </c>
      <c r="AR222" s="139">
        <v>0</v>
      </c>
      <c r="AS222" s="140">
        <v>0</v>
      </c>
      <c r="AT222" s="140">
        <f t="shared" si="7"/>
        <v>670481.66</v>
      </c>
      <c r="AU222" s="139"/>
    </row>
    <row r="223" spans="1:47" s="141" customFormat="1" ht="12.75" hidden="1" outlineLevel="1">
      <c r="A223" s="139" t="s">
        <v>658</v>
      </c>
      <c r="B223" s="140"/>
      <c r="C223" s="140" t="s">
        <v>659</v>
      </c>
      <c r="D223" s="140" t="s">
        <v>660</v>
      </c>
      <c r="E223" s="140">
        <v>687035.1</v>
      </c>
      <c r="F223" s="140">
        <v>0</v>
      </c>
      <c r="G223" s="140"/>
      <c r="H223" s="139">
        <v>0</v>
      </c>
      <c r="I223" s="139">
        <v>0</v>
      </c>
      <c r="J223" s="139">
        <v>0</v>
      </c>
      <c r="K223" s="139">
        <v>0</v>
      </c>
      <c r="L223" s="139">
        <v>0</v>
      </c>
      <c r="M223" s="139">
        <v>0</v>
      </c>
      <c r="N223" s="139">
        <v>0</v>
      </c>
      <c r="O223" s="139">
        <v>0</v>
      </c>
      <c r="P223" s="139">
        <v>0</v>
      </c>
      <c r="Q223" s="139">
        <v>0</v>
      </c>
      <c r="R223" s="139">
        <v>0</v>
      </c>
      <c r="S223" s="139">
        <v>0</v>
      </c>
      <c r="T223" s="139">
        <v>0</v>
      </c>
      <c r="U223" s="139">
        <v>0</v>
      </c>
      <c r="V223" s="139">
        <v>0</v>
      </c>
      <c r="W223" s="139">
        <v>0</v>
      </c>
      <c r="X223" s="139">
        <v>0</v>
      </c>
      <c r="Y223" s="139">
        <v>0</v>
      </c>
      <c r="Z223" s="139">
        <v>0</v>
      </c>
      <c r="AA223" s="139">
        <v>0</v>
      </c>
      <c r="AB223" s="139">
        <v>0</v>
      </c>
      <c r="AC223" s="139">
        <v>0</v>
      </c>
      <c r="AD223" s="139">
        <v>0</v>
      </c>
      <c r="AE223" s="139">
        <v>0</v>
      </c>
      <c r="AF223" s="139">
        <v>0</v>
      </c>
      <c r="AG223" s="140">
        <v>0</v>
      </c>
      <c r="AH223" s="139">
        <v>0</v>
      </c>
      <c r="AI223" s="139">
        <v>0</v>
      </c>
      <c r="AJ223" s="139">
        <v>0</v>
      </c>
      <c r="AK223" s="139">
        <v>0</v>
      </c>
      <c r="AL223" s="139">
        <v>0</v>
      </c>
      <c r="AM223" s="139">
        <v>0</v>
      </c>
      <c r="AN223" s="139">
        <v>0</v>
      </c>
      <c r="AO223" s="139">
        <v>0</v>
      </c>
      <c r="AP223" s="139">
        <v>0</v>
      </c>
      <c r="AQ223" s="139">
        <v>0</v>
      </c>
      <c r="AR223" s="139">
        <v>0</v>
      </c>
      <c r="AS223" s="140">
        <v>0</v>
      </c>
      <c r="AT223" s="140">
        <f t="shared" si="7"/>
        <v>687035.1</v>
      </c>
      <c r="AU223" s="139"/>
    </row>
    <row r="224" spans="1:47" s="141" customFormat="1" ht="12.75" hidden="1" outlineLevel="1">
      <c r="A224" s="139" t="s">
        <v>661</v>
      </c>
      <c r="B224" s="140"/>
      <c r="C224" s="140" t="s">
        <v>662</v>
      </c>
      <c r="D224" s="140" t="s">
        <v>663</v>
      </c>
      <c r="E224" s="140">
        <v>157796.38</v>
      </c>
      <c r="F224" s="140">
        <v>30533.34</v>
      </c>
      <c r="G224" s="140"/>
      <c r="H224" s="139">
        <v>403.81</v>
      </c>
      <c r="I224" s="139">
        <v>-110.62</v>
      </c>
      <c r="J224" s="139">
        <v>202.63</v>
      </c>
      <c r="K224" s="139">
        <v>-963.17</v>
      </c>
      <c r="L224" s="139">
        <v>769.23</v>
      </c>
      <c r="M224" s="139">
        <v>9321.92</v>
      </c>
      <c r="N224" s="139">
        <v>232.28</v>
      </c>
      <c r="O224" s="139">
        <v>-49.69</v>
      </c>
      <c r="P224" s="139">
        <v>-2297.38</v>
      </c>
      <c r="Q224" s="139">
        <v>0</v>
      </c>
      <c r="R224" s="139">
        <v>5721.54</v>
      </c>
      <c r="S224" s="139">
        <v>19.68</v>
      </c>
      <c r="T224" s="139">
        <v>-150.61</v>
      </c>
      <c r="U224" s="139">
        <v>1386.61</v>
      </c>
      <c r="V224" s="139">
        <v>-11552.19</v>
      </c>
      <c r="W224" s="139">
        <v>-48.01</v>
      </c>
      <c r="X224" s="139">
        <v>3.96</v>
      </c>
      <c r="Y224" s="139">
        <v>1221.82</v>
      </c>
      <c r="Z224" s="139">
        <v>-0.28</v>
      </c>
      <c r="AA224" s="139">
        <v>0</v>
      </c>
      <c r="AB224" s="139">
        <v>311.28</v>
      </c>
      <c r="AC224" s="139">
        <v>445.13</v>
      </c>
      <c r="AD224" s="139">
        <v>-497.22</v>
      </c>
      <c r="AE224" s="139">
        <v>4483.01</v>
      </c>
      <c r="AF224" s="139">
        <v>-78071.43</v>
      </c>
      <c r="AG224" s="140">
        <v>-69217.7</v>
      </c>
      <c r="AH224" s="139">
        <v>0</v>
      </c>
      <c r="AI224" s="139">
        <v>0</v>
      </c>
      <c r="AJ224" s="139">
        <v>60.01</v>
      </c>
      <c r="AK224" s="139">
        <v>0</v>
      </c>
      <c r="AL224" s="139">
        <v>0</v>
      </c>
      <c r="AM224" s="139">
        <v>-22.64</v>
      </c>
      <c r="AN224" s="139">
        <v>738.08</v>
      </c>
      <c r="AO224" s="139">
        <v>0</v>
      </c>
      <c r="AP224" s="139">
        <v>0</v>
      </c>
      <c r="AQ224" s="139">
        <v>0</v>
      </c>
      <c r="AR224" s="139">
        <v>0</v>
      </c>
      <c r="AS224" s="140">
        <v>775.45</v>
      </c>
      <c r="AT224" s="140">
        <f t="shared" si="7"/>
        <v>119887.47</v>
      </c>
      <c r="AU224" s="139"/>
    </row>
    <row r="225" spans="1:47" s="141" customFormat="1" ht="12.75" hidden="1" outlineLevel="1">
      <c r="A225" s="139" t="s">
        <v>664</v>
      </c>
      <c r="B225" s="140"/>
      <c r="C225" s="140" t="s">
        <v>665</v>
      </c>
      <c r="D225" s="140" t="s">
        <v>666</v>
      </c>
      <c r="E225" s="140">
        <v>-9061182.566</v>
      </c>
      <c r="F225" s="140">
        <v>0</v>
      </c>
      <c r="G225" s="140"/>
      <c r="H225" s="139">
        <v>0</v>
      </c>
      <c r="I225" s="139">
        <v>0</v>
      </c>
      <c r="J225" s="139">
        <v>0</v>
      </c>
      <c r="K225" s="139">
        <v>0</v>
      </c>
      <c r="L225" s="139">
        <v>0</v>
      </c>
      <c r="M225" s="139">
        <v>0</v>
      </c>
      <c r="N225" s="139">
        <v>0</v>
      </c>
      <c r="O225" s="139">
        <v>0</v>
      </c>
      <c r="P225" s="139">
        <v>0</v>
      </c>
      <c r="Q225" s="139">
        <v>0</v>
      </c>
      <c r="R225" s="139">
        <v>0</v>
      </c>
      <c r="S225" s="139">
        <v>0</v>
      </c>
      <c r="T225" s="139">
        <v>0</v>
      </c>
      <c r="U225" s="139">
        <v>0</v>
      </c>
      <c r="V225" s="139">
        <v>0</v>
      </c>
      <c r="W225" s="139">
        <v>0</v>
      </c>
      <c r="X225" s="139">
        <v>0</v>
      </c>
      <c r="Y225" s="139">
        <v>0</v>
      </c>
      <c r="Z225" s="139">
        <v>0</v>
      </c>
      <c r="AA225" s="139">
        <v>0</v>
      </c>
      <c r="AB225" s="139">
        <v>0</v>
      </c>
      <c r="AC225" s="139">
        <v>0</v>
      </c>
      <c r="AD225" s="139">
        <v>0</v>
      </c>
      <c r="AE225" s="139">
        <v>0</v>
      </c>
      <c r="AF225" s="139">
        <v>0</v>
      </c>
      <c r="AG225" s="140">
        <v>0</v>
      </c>
      <c r="AH225" s="139">
        <v>0</v>
      </c>
      <c r="AI225" s="139">
        <v>0</v>
      </c>
      <c r="AJ225" s="139">
        <v>0</v>
      </c>
      <c r="AK225" s="139">
        <v>20213.78</v>
      </c>
      <c r="AL225" s="139">
        <v>0</v>
      </c>
      <c r="AM225" s="139">
        <v>0</v>
      </c>
      <c r="AN225" s="139">
        <v>0</v>
      </c>
      <c r="AO225" s="139">
        <v>0</v>
      </c>
      <c r="AP225" s="139">
        <v>0</v>
      </c>
      <c r="AQ225" s="139">
        <v>0</v>
      </c>
      <c r="AR225" s="139">
        <v>0</v>
      </c>
      <c r="AS225" s="140">
        <v>20213.78</v>
      </c>
      <c r="AT225" s="140">
        <f t="shared" si="7"/>
        <v>-9040968.786</v>
      </c>
      <c r="AU225" s="139"/>
    </row>
    <row r="226" spans="1:47" s="141" customFormat="1" ht="12.75" hidden="1" outlineLevel="1">
      <c r="A226" s="139" t="s">
        <v>667</v>
      </c>
      <c r="B226" s="140"/>
      <c r="C226" s="140" t="s">
        <v>668</v>
      </c>
      <c r="D226" s="140" t="s">
        <v>669</v>
      </c>
      <c r="E226" s="140">
        <v>1369284.47</v>
      </c>
      <c r="F226" s="140">
        <v>0</v>
      </c>
      <c r="G226" s="140"/>
      <c r="H226" s="139">
        <v>0</v>
      </c>
      <c r="I226" s="139">
        <v>0</v>
      </c>
      <c r="J226" s="139">
        <v>0</v>
      </c>
      <c r="K226" s="139">
        <v>0</v>
      </c>
      <c r="L226" s="139">
        <v>0</v>
      </c>
      <c r="M226" s="139">
        <v>0</v>
      </c>
      <c r="N226" s="139">
        <v>0</v>
      </c>
      <c r="O226" s="139">
        <v>0</v>
      </c>
      <c r="P226" s="139">
        <v>0</v>
      </c>
      <c r="Q226" s="139">
        <v>0</v>
      </c>
      <c r="R226" s="139">
        <v>0</v>
      </c>
      <c r="S226" s="139">
        <v>0</v>
      </c>
      <c r="T226" s="139">
        <v>0</v>
      </c>
      <c r="U226" s="139">
        <v>0</v>
      </c>
      <c r="V226" s="139">
        <v>0</v>
      </c>
      <c r="W226" s="139">
        <v>0</v>
      </c>
      <c r="X226" s="139">
        <v>0</v>
      </c>
      <c r="Y226" s="139">
        <v>0</v>
      </c>
      <c r="Z226" s="139">
        <v>0</v>
      </c>
      <c r="AA226" s="139">
        <v>0</v>
      </c>
      <c r="AB226" s="139">
        <v>0</v>
      </c>
      <c r="AC226" s="139">
        <v>0</v>
      </c>
      <c r="AD226" s="139">
        <v>0</v>
      </c>
      <c r="AE226" s="139">
        <v>0</v>
      </c>
      <c r="AF226" s="139">
        <v>0</v>
      </c>
      <c r="AG226" s="140">
        <v>0</v>
      </c>
      <c r="AH226" s="139">
        <v>0</v>
      </c>
      <c r="AI226" s="139">
        <v>0</v>
      </c>
      <c r="AJ226" s="139">
        <v>0</v>
      </c>
      <c r="AK226" s="139">
        <v>0</v>
      </c>
      <c r="AL226" s="139">
        <v>0</v>
      </c>
      <c r="AM226" s="139">
        <v>0</v>
      </c>
      <c r="AN226" s="139">
        <v>0</v>
      </c>
      <c r="AO226" s="139">
        <v>0</v>
      </c>
      <c r="AP226" s="139">
        <v>0</v>
      </c>
      <c r="AQ226" s="139">
        <v>0</v>
      </c>
      <c r="AR226" s="139">
        <v>0</v>
      </c>
      <c r="AS226" s="140">
        <v>0</v>
      </c>
      <c r="AT226" s="140">
        <f t="shared" si="7"/>
        <v>1369284.47</v>
      </c>
      <c r="AU226" s="139"/>
    </row>
    <row r="227" spans="1:72" s="166" customFormat="1" ht="12.75" customHeight="1" collapsed="1">
      <c r="A227" s="120" t="s">
        <v>670</v>
      </c>
      <c r="B227" s="120"/>
      <c r="C227" s="119" t="s">
        <v>671</v>
      </c>
      <c r="D227" s="121"/>
      <c r="E227" s="123">
        <v>131459540.232</v>
      </c>
      <c r="F227" s="123">
        <v>2322829.0479999995</v>
      </c>
      <c r="G227" s="123">
        <v>80220720.90799999</v>
      </c>
      <c r="H227" s="120">
        <v>49517.506</v>
      </c>
      <c r="I227" s="120">
        <v>45708.19299999999</v>
      </c>
      <c r="J227" s="120">
        <v>14092.12</v>
      </c>
      <c r="K227" s="120">
        <v>-1291.791</v>
      </c>
      <c r="L227" s="120">
        <v>812074.593</v>
      </c>
      <c r="M227" s="120">
        <v>1950745.4709999997</v>
      </c>
      <c r="N227" s="120">
        <v>316127.08300000004</v>
      </c>
      <c r="O227" s="120">
        <v>6501.098</v>
      </c>
      <c r="P227" s="120">
        <v>417354.847</v>
      </c>
      <c r="Q227" s="120">
        <v>0</v>
      </c>
      <c r="R227" s="120">
        <v>1331852.163</v>
      </c>
      <c r="S227" s="120">
        <v>5526.237</v>
      </c>
      <c r="T227" s="120">
        <v>50180.939</v>
      </c>
      <c r="U227" s="120">
        <v>223065.68199999997</v>
      </c>
      <c r="V227" s="120">
        <v>269187.017</v>
      </c>
      <c r="W227" s="120">
        <v>32051.051000000003</v>
      </c>
      <c r="X227" s="120">
        <v>23376.713</v>
      </c>
      <c r="Y227" s="120">
        <v>1083064.297</v>
      </c>
      <c r="Z227" s="120">
        <v>611.76</v>
      </c>
      <c r="AA227" s="120">
        <v>0</v>
      </c>
      <c r="AB227" s="120">
        <v>111126.354</v>
      </c>
      <c r="AC227" s="120">
        <v>596741.877</v>
      </c>
      <c r="AD227" s="120">
        <v>29247.05</v>
      </c>
      <c r="AE227" s="120">
        <v>1193315.003</v>
      </c>
      <c r="AF227" s="120">
        <v>-78071.438</v>
      </c>
      <c r="AG227" s="123">
        <v>8482103.825</v>
      </c>
      <c r="AH227" s="120">
        <v>0</v>
      </c>
      <c r="AI227" s="120">
        <v>0</v>
      </c>
      <c r="AJ227" s="120">
        <v>12491.407000000001</v>
      </c>
      <c r="AK227" s="120">
        <v>20213.78</v>
      </c>
      <c r="AL227" s="120">
        <v>10400.45</v>
      </c>
      <c r="AM227" s="120">
        <v>10972.469000000001</v>
      </c>
      <c r="AN227" s="120">
        <v>90733.53</v>
      </c>
      <c r="AO227" s="120">
        <v>0</v>
      </c>
      <c r="AP227" s="120">
        <v>0</v>
      </c>
      <c r="AQ227" s="120">
        <v>0</v>
      </c>
      <c r="AR227" s="120">
        <v>0</v>
      </c>
      <c r="AS227" s="123">
        <v>144811.636</v>
      </c>
      <c r="AT227" s="123">
        <f t="shared" si="7"/>
        <v>222630005.64899996</v>
      </c>
      <c r="AU227" s="119"/>
      <c r="AV227" s="165"/>
      <c r="AW227" s="165"/>
      <c r="AX227" s="165"/>
      <c r="AY227" s="165"/>
      <c r="AZ227" s="165"/>
      <c r="BA227" s="165"/>
      <c r="BB227" s="165"/>
      <c r="BC227" s="165"/>
      <c r="BD227" s="165"/>
      <c r="BE227" s="165"/>
      <c r="BF227" s="165"/>
      <c r="BG227" s="165"/>
      <c r="BH227" s="165"/>
      <c r="BI227" s="165"/>
      <c r="BJ227" s="165"/>
      <c r="BK227" s="165"/>
      <c r="BL227" s="165"/>
      <c r="BM227" s="165"/>
      <c r="BN227" s="165"/>
      <c r="BO227" s="165"/>
      <c r="BP227" s="165"/>
      <c r="BQ227" s="165"/>
      <c r="BR227" s="165"/>
      <c r="BS227" s="165"/>
      <c r="BT227" s="165"/>
    </row>
    <row r="228" spans="1:47" s="141" customFormat="1" ht="12.75" hidden="1" outlineLevel="1">
      <c r="A228" s="139" t="s">
        <v>672</v>
      </c>
      <c r="B228" s="140"/>
      <c r="C228" s="140" t="s">
        <v>673</v>
      </c>
      <c r="D228" s="140" t="s">
        <v>674</v>
      </c>
      <c r="E228" s="140">
        <v>-6763615.206</v>
      </c>
      <c r="F228" s="140">
        <v>-199781.48</v>
      </c>
      <c r="G228" s="140"/>
      <c r="H228" s="139">
        <v>-532256.53</v>
      </c>
      <c r="I228" s="139">
        <v>-693078.3</v>
      </c>
      <c r="J228" s="139">
        <v>-327777.35</v>
      </c>
      <c r="K228" s="139">
        <v>0</v>
      </c>
      <c r="L228" s="139">
        <v>-12381217.86</v>
      </c>
      <c r="M228" s="139">
        <v>-13882524.46</v>
      </c>
      <c r="N228" s="139">
        <v>-5216707.75</v>
      </c>
      <c r="O228" s="139">
        <v>-305591.27</v>
      </c>
      <c r="P228" s="139">
        <v>-7771923.84</v>
      </c>
      <c r="Q228" s="139">
        <v>-26679.68</v>
      </c>
      <c r="R228" s="139">
        <v>-41681374.45</v>
      </c>
      <c r="S228" s="139">
        <v>-309959.59</v>
      </c>
      <c r="T228" s="139">
        <v>-2340264.61</v>
      </c>
      <c r="U228" s="139">
        <v>-1836478.07</v>
      </c>
      <c r="V228" s="139">
        <v>-3619266.74</v>
      </c>
      <c r="W228" s="139">
        <v>-91671</v>
      </c>
      <c r="X228" s="139">
        <v>-473927.32</v>
      </c>
      <c r="Y228" s="139">
        <v>-9001467.2</v>
      </c>
      <c r="Z228" s="139">
        <v>-1042191.9</v>
      </c>
      <c r="AA228" s="139">
        <v>-2236.93</v>
      </c>
      <c r="AB228" s="139">
        <v>-1170026.46</v>
      </c>
      <c r="AC228" s="139">
        <v>-12148140.04</v>
      </c>
      <c r="AD228" s="139">
        <v>-356534.4</v>
      </c>
      <c r="AE228" s="139">
        <v>-8653434.28</v>
      </c>
      <c r="AF228" s="139">
        <v>0</v>
      </c>
      <c r="AG228" s="140">
        <v>-123864730.03</v>
      </c>
      <c r="AH228" s="139">
        <v>0</v>
      </c>
      <c r="AI228" s="139">
        <v>0</v>
      </c>
      <c r="AJ228" s="139">
        <v>0</v>
      </c>
      <c r="AK228" s="139">
        <v>0</v>
      </c>
      <c r="AL228" s="139">
        <v>0</v>
      </c>
      <c r="AM228" s="139">
        <v>0</v>
      </c>
      <c r="AN228" s="139">
        <v>0</v>
      </c>
      <c r="AO228" s="139">
        <v>0</v>
      </c>
      <c r="AP228" s="139">
        <v>0</v>
      </c>
      <c r="AQ228" s="139">
        <v>0</v>
      </c>
      <c r="AR228" s="139">
        <v>0</v>
      </c>
      <c r="AS228" s="140">
        <v>0</v>
      </c>
      <c r="AT228" s="140">
        <f t="shared" si="7"/>
        <v>-130828126.716</v>
      </c>
      <c r="AU228" s="139"/>
    </row>
    <row r="229" spans="1:47" s="141" customFormat="1" ht="12.75" hidden="1" outlineLevel="1">
      <c r="A229" s="139" t="s">
        <v>675</v>
      </c>
      <c r="B229" s="140"/>
      <c r="C229" s="140" t="s">
        <v>676</v>
      </c>
      <c r="D229" s="140" t="s">
        <v>677</v>
      </c>
      <c r="E229" s="140">
        <v>0</v>
      </c>
      <c r="F229" s="140">
        <v>0</v>
      </c>
      <c r="G229" s="140"/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  <c r="N229" s="139">
        <v>0</v>
      </c>
      <c r="O229" s="139">
        <v>0</v>
      </c>
      <c r="P229" s="139">
        <v>0</v>
      </c>
      <c r="Q229" s="139">
        <v>0</v>
      </c>
      <c r="R229" s="139">
        <v>0</v>
      </c>
      <c r="S229" s="139">
        <v>0</v>
      </c>
      <c r="T229" s="139">
        <v>0</v>
      </c>
      <c r="U229" s="139">
        <v>0</v>
      </c>
      <c r="V229" s="139">
        <v>0</v>
      </c>
      <c r="W229" s="139">
        <v>0</v>
      </c>
      <c r="X229" s="139">
        <v>0</v>
      </c>
      <c r="Y229" s="139">
        <v>0</v>
      </c>
      <c r="Z229" s="139">
        <v>0</v>
      </c>
      <c r="AA229" s="139">
        <v>0</v>
      </c>
      <c r="AB229" s="139">
        <v>0</v>
      </c>
      <c r="AC229" s="139">
        <v>0</v>
      </c>
      <c r="AD229" s="139">
        <v>0</v>
      </c>
      <c r="AE229" s="139">
        <v>0</v>
      </c>
      <c r="AF229" s="139">
        <v>0</v>
      </c>
      <c r="AG229" s="140">
        <v>0</v>
      </c>
      <c r="AH229" s="139">
        <v>0</v>
      </c>
      <c r="AI229" s="139">
        <v>0</v>
      </c>
      <c r="AJ229" s="139">
        <v>-5717084.13</v>
      </c>
      <c r="AK229" s="139">
        <v>0</v>
      </c>
      <c r="AL229" s="139">
        <v>0</v>
      </c>
      <c r="AM229" s="139">
        <v>-495383.81</v>
      </c>
      <c r="AN229" s="139">
        <v>-43794823.51</v>
      </c>
      <c r="AO229" s="139">
        <v>0</v>
      </c>
      <c r="AP229" s="139">
        <v>0</v>
      </c>
      <c r="AQ229" s="139">
        <v>0</v>
      </c>
      <c r="AR229" s="139">
        <v>0</v>
      </c>
      <c r="AS229" s="140">
        <v>-50007291.449999996</v>
      </c>
      <c r="AT229" s="140">
        <f t="shared" si="7"/>
        <v>-50007291.449999996</v>
      </c>
      <c r="AU229" s="139"/>
    </row>
    <row r="230" spans="1:47" s="141" customFormat="1" ht="12.75" hidden="1" outlineLevel="1">
      <c r="A230" s="139" t="s">
        <v>678</v>
      </c>
      <c r="B230" s="140"/>
      <c r="C230" s="140" t="s">
        <v>679</v>
      </c>
      <c r="D230" s="140" t="s">
        <v>680</v>
      </c>
      <c r="E230" s="140">
        <v>0</v>
      </c>
      <c r="F230" s="140">
        <v>0</v>
      </c>
      <c r="G230" s="140"/>
      <c r="H230" s="139">
        <v>0</v>
      </c>
      <c r="I230" s="139">
        <v>0</v>
      </c>
      <c r="J230" s="139">
        <v>0</v>
      </c>
      <c r="K230" s="139">
        <v>0</v>
      </c>
      <c r="L230" s="139">
        <v>0</v>
      </c>
      <c r="M230" s="139">
        <v>0</v>
      </c>
      <c r="N230" s="139">
        <v>0</v>
      </c>
      <c r="O230" s="139">
        <v>0</v>
      </c>
      <c r="P230" s="139">
        <v>0</v>
      </c>
      <c r="Q230" s="139">
        <v>0</v>
      </c>
      <c r="R230" s="139">
        <v>0</v>
      </c>
      <c r="S230" s="139">
        <v>0</v>
      </c>
      <c r="T230" s="139">
        <v>0</v>
      </c>
      <c r="U230" s="139">
        <v>0</v>
      </c>
      <c r="V230" s="139">
        <v>0</v>
      </c>
      <c r="W230" s="139">
        <v>0</v>
      </c>
      <c r="X230" s="139">
        <v>0</v>
      </c>
      <c r="Y230" s="139">
        <v>0</v>
      </c>
      <c r="Z230" s="139">
        <v>0</v>
      </c>
      <c r="AA230" s="139">
        <v>0</v>
      </c>
      <c r="AB230" s="139">
        <v>0</v>
      </c>
      <c r="AC230" s="139">
        <v>0</v>
      </c>
      <c r="AD230" s="139">
        <v>0</v>
      </c>
      <c r="AE230" s="139">
        <v>0</v>
      </c>
      <c r="AF230" s="139">
        <v>0</v>
      </c>
      <c r="AG230" s="140">
        <v>0</v>
      </c>
      <c r="AH230" s="139">
        <v>-1412546.09</v>
      </c>
      <c r="AI230" s="139">
        <v>-117095.28</v>
      </c>
      <c r="AJ230" s="139">
        <v>-5157987.9</v>
      </c>
      <c r="AK230" s="139">
        <v>-1794416</v>
      </c>
      <c r="AL230" s="139">
        <v>0</v>
      </c>
      <c r="AM230" s="139">
        <v>-3928708.63</v>
      </c>
      <c r="AN230" s="139">
        <v>-95003239.88</v>
      </c>
      <c r="AO230" s="139">
        <v>-13117415</v>
      </c>
      <c r="AP230" s="139">
        <v>-13510</v>
      </c>
      <c r="AQ230" s="139">
        <v>-22778</v>
      </c>
      <c r="AR230" s="139">
        <v>-8936794.19</v>
      </c>
      <c r="AS230" s="140">
        <v>-129504490.97</v>
      </c>
      <c r="AT230" s="140">
        <f t="shared" si="7"/>
        <v>-129504490.97</v>
      </c>
      <c r="AU230" s="139"/>
    </row>
    <row r="231" spans="1:47" s="141" customFormat="1" ht="12.75" hidden="1" outlineLevel="1">
      <c r="A231" s="139" t="s">
        <v>684</v>
      </c>
      <c r="B231" s="140"/>
      <c r="C231" s="140" t="s">
        <v>685</v>
      </c>
      <c r="D231" s="140" t="s">
        <v>686</v>
      </c>
      <c r="E231" s="140">
        <v>-20735.25</v>
      </c>
      <c r="F231" s="140">
        <v>0</v>
      </c>
      <c r="G231" s="140"/>
      <c r="H231" s="139">
        <v>0</v>
      </c>
      <c r="I231" s="139">
        <v>0</v>
      </c>
      <c r="J231" s="139">
        <v>0</v>
      </c>
      <c r="K231" s="139">
        <v>0</v>
      </c>
      <c r="L231" s="139">
        <v>0</v>
      </c>
      <c r="M231" s="139">
        <v>0</v>
      </c>
      <c r="N231" s="139">
        <v>0</v>
      </c>
      <c r="O231" s="139">
        <v>0</v>
      </c>
      <c r="P231" s="139">
        <v>0</v>
      </c>
      <c r="Q231" s="139">
        <v>0</v>
      </c>
      <c r="R231" s="139">
        <v>0</v>
      </c>
      <c r="S231" s="139">
        <v>0</v>
      </c>
      <c r="T231" s="139">
        <v>0</v>
      </c>
      <c r="U231" s="139">
        <v>0</v>
      </c>
      <c r="V231" s="139">
        <v>0</v>
      </c>
      <c r="W231" s="139">
        <v>0</v>
      </c>
      <c r="X231" s="139">
        <v>0</v>
      </c>
      <c r="Y231" s="139">
        <v>0</v>
      </c>
      <c r="Z231" s="139">
        <v>0</v>
      </c>
      <c r="AA231" s="139">
        <v>0</v>
      </c>
      <c r="AB231" s="139">
        <v>0</v>
      </c>
      <c r="AC231" s="139">
        <v>0</v>
      </c>
      <c r="AD231" s="139">
        <v>0</v>
      </c>
      <c r="AE231" s="139">
        <v>0</v>
      </c>
      <c r="AF231" s="139">
        <v>0</v>
      </c>
      <c r="AG231" s="140">
        <v>0</v>
      </c>
      <c r="AH231" s="139">
        <v>0</v>
      </c>
      <c r="AI231" s="139">
        <v>0</v>
      </c>
      <c r="AJ231" s="139">
        <v>0</v>
      </c>
      <c r="AK231" s="139">
        <v>0</v>
      </c>
      <c r="AL231" s="139">
        <v>0</v>
      </c>
      <c r="AM231" s="139">
        <v>0</v>
      </c>
      <c r="AN231" s="139">
        <v>0</v>
      </c>
      <c r="AO231" s="139">
        <v>0</v>
      </c>
      <c r="AP231" s="139">
        <v>0</v>
      </c>
      <c r="AQ231" s="139">
        <v>0</v>
      </c>
      <c r="AR231" s="139">
        <v>0</v>
      </c>
      <c r="AS231" s="140">
        <v>0</v>
      </c>
      <c r="AT231" s="140">
        <f t="shared" si="7"/>
        <v>-20735.25</v>
      </c>
      <c r="AU231" s="139"/>
    </row>
    <row r="232" spans="1:47" s="141" customFormat="1" ht="12.75" hidden="1" outlineLevel="1">
      <c r="A232" s="139" t="s">
        <v>693</v>
      </c>
      <c r="B232" s="140"/>
      <c r="C232" s="140" t="s">
        <v>694</v>
      </c>
      <c r="D232" s="140" t="s">
        <v>695</v>
      </c>
      <c r="E232" s="140">
        <v>-2454.95</v>
      </c>
      <c r="F232" s="140">
        <v>0</v>
      </c>
      <c r="G232" s="140"/>
      <c r="H232" s="139">
        <v>0</v>
      </c>
      <c r="I232" s="139">
        <v>0</v>
      </c>
      <c r="J232" s="139">
        <v>0</v>
      </c>
      <c r="K232" s="139">
        <v>0</v>
      </c>
      <c r="L232" s="139">
        <v>0</v>
      </c>
      <c r="M232" s="139">
        <v>0</v>
      </c>
      <c r="N232" s="139">
        <v>0</v>
      </c>
      <c r="O232" s="139">
        <v>0</v>
      </c>
      <c r="P232" s="139">
        <v>0</v>
      </c>
      <c r="Q232" s="139">
        <v>0</v>
      </c>
      <c r="R232" s="139">
        <v>0</v>
      </c>
      <c r="S232" s="139">
        <v>0</v>
      </c>
      <c r="T232" s="139">
        <v>0</v>
      </c>
      <c r="U232" s="139">
        <v>0</v>
      </c>
      <c r="V232" s="139">
        <v>0</v>
      </c>
      <c r="W232" s="139">
        <v>0</v>
      </c>
      <c r="X232" s="139">
        <v>0</v>
      </c>
      <c r="Y232" s="139">
        <v>0</v>
      </c>
      <c r="Z232" s="139">
        <v>0</v>
      </c>
      <c r="AA232" s="139">
        <v>0</v>
      </c>
      <c r="AB232" s="139">
        <v>0</v>
      </c>
      <c r="AC232" s="139">
        <v>0</v>
      </c>
      <c r="AD232" s="139">
        <v>0</v>
      </c>
      <c r="AE232" s="139">
        <v>0</v>
      </c>
      <c r="AF232" s="139">
        <v>0</v>
      </c>
      <c r="AG232" s="140">
        <v>0</v>
      </c>
      <c r="AH232" s="139">
        <v>0</v>
      </c>
      <c r="AI232" s="139">
        <v>0</v>
      </c>
      <c r="AJ232" s="139">
        <v>0</v>
      </c>
      <c r="AK232" s="139">
        <v>0</v>
      </c>
      <c r="AL232" s="139">
        <v>0</v>
      </c>
      <c r="AM232" s="139">
        <v>0</v>
      </c>
      <c r="AN232" s="139">
        <v>0</v>
      </c>
      <c r="AO232" s="139">
        <v>0</v>
      </c>
      <c r="AP232" s="139">
        <v>0</v>
      </c>
      <c r="AQ232" s="139">
        <v>0</v>
      </c>
      <c r="AR232" s="139">
        <v>0</v>
      </c>
      <c r="AS232" s="140">
        <v>0</v>
      </c>
      <c r="AT232" s="140">
        <f t="shared" si="7"/>
        <v>-2454.95</v>
      </c>
      <c r="AU232" s="139"/>
    </row>
    <row r="233" spans="1:47" s="141" customFormat="1" ht="12.75" hidden="1" outlineLevel="1">
      <c r="A233" s="139" t="s">
        <v>699</v>
      </c>
      <c r="B233" s="140"/>
      <c r="C233" s="140" t="s">
        <v>700</v>
      </c>
      <c r="D233" s="140" t="s">
        <v>701</v>
      </c>
      <c r="E233" s="140">
        <v>-18837242.7</v>
      </c>
      <c r="F233" s="140">
        <v>0</v>
      </c>
      <c r="G233" s="140"/>
      <c r="H233" s="139">
        <v>0</v>
      </c>
      <c r="I233" s="139">
        <v>0</v>
      </c>
      <c r="J233" s="139">
        <v>0</v>
      </c>
      <c r="K233" s="139">
        <v>0</v>
      </c>
      <c r="L233" s="139">
        <v>0</v>
      </c>
      <c r="M233" s="139">
        <v>0</v>
      </c>
      <c r="N233" s="139">
        <v>0</v>
      </c>
      <c r="O233" s="139">
        <v>0</v>
      </c>
      <c r="P233" s="139">
        <v>0</v>
      </c>
      <c r="Q233" s="139">
        <v>0</v>
      </c>
      <c r="R233" s="139">
        <v>0</v>
      </c>
      <c r="S233" s="139">
        <v>0</v>
      </c>
      <c r="T233" s="139">
        <v>0</v>
      </c>
      <c r="U233" s="139">
        <v>0</v>
      </c>
      <c r="V233" s="139">
        <v>0</v>
      </c>
      <c r="W233" s="139">
        <v>0</v>
      </c>
      <c r="X233" s="139">
        <v>0</v>
      </c>
      <c r="Y233" s="139">
        <v>0</v>
      </c>
      <c r="Z233" s="139">
        <v>0</v>
      </c>
      <c r="AA233" s="139">
        <v>0</v>
      </c>
      <c r="AB233" s="139">
        <v>0</v>
      </c>
      <c r="AC233" s="139">
        <v>0</v>
      </c>
      <c r="AD233" s="139">
        <v>0</v>
      </c>
      <c r="AE233" s="139">
        <v>0</v>
      </c>
      <c r="AF233" s="139">
        <v>0</v>
      </c>
      <c r="AG233" s="140">
        <v>0</v>
      </c>
      <c r="AH233" s="139">
        <v>0</v>
      </c>
      <c r="AI233" s="139">
        <v>0</v>
      </c>
      <c r="AJ233" s="139">
        <v>0</v>
      </c>
      <c r="AK233" s="139">
        <v>0</v>
      </c>
      <c r="AL233" s="139">
        <v>0</v>
      </c>
      <c r="AM233" s="139">
        <v>0</v>
      </c>
      <c r="AN233" s="139">
        <v>0</v>
      </c>
      <c r="AO233" s="139">
        <v>0</v>
      </c>
      <c r="AP233" s="139">
        <v>0</v>
      </c>
      <c r="AQ233" s="139">
        <v>0</v>
      </c>
      <c r="AR233" s="139">
        <v>0</v>
      </c>
      <c r="AS233" s="140">
        <v>0</v>
      </c>
      <c r="AT233" s="140">
        <f t="shared" si="7"/>
        <v>-18837242.7</v>
      </c>
      <c r="AU233" s="139"/>
    </row>
    <row r="234" spans="1:47" s="141" customFormat="1" ht="12.75" hidden="1" outlineLevel="1">
      <c r="A234" s="139" t="s">
        <v>702</v>
      </c>
      <c r="B234" s="140"/>
      <c r="C234" s="140" t="s">
        <v>703</v>
      </c>
      <c r="D234" s="140" t="s">
        <v>704</v>
      </c>
      <c r="E234" s="140">
        <v>697143.49</v>
      </c>
      <c r="F234" s="140">
        <v>0</v>
      </c>
      <c r="G234" s="140"/>
      <c r="H234" s="139">
        <v>1440.96</v>
      </c>
      <c r="I234" s="139">
        <v>0</v>
      </c>
      <c r="J234" s="139">
        <v>0</v>
      </c>
      <c r="K234" s="139">
        <v>0</v>
      </c>
      <c r="L234" s="139">
        <v>2487332.36</v>
      </c>
      <c r="M234" s="139">
        <v>2057366.91</v>
      </c>
      <c r="N234" s="139">
        <v>3534310.29</v>
      </c>
      <c r="O234" s="139">
        <v>161480.89</v>
      </c>
      <c r="P234" s="139">
        <v>1963208.52</v>
      </c>
      <c r="Q234" s="139">
        <v>0</v>
      </c>
      <c r="R234" s="139">
        <v>7339157.41</v>
      </c>
      <c r="S234" s="139">
        <v>-21436.81</v>
      </c>
      <c r="T234" s="139">
        <v>2544312</v>
      </c>
      <c r="U234" s="139">
        <v>164.3</v>
      </c>
      <c r="V234" s="139">
        <v>1348925.68</v>
      </c>
      <c r="W234" s="139">
        <v>23388.07</v>
      </c>
      <c r="X234" s="139">
        <v>26385.73</v>
      </c>
      <c r="Y234" s="139">
        <v>1711025.69</v>
      </c>
      <c r="Z234" s="139">
        <v>0</v>
      </c>
      <c r="AA234" s="139">
        <v>0</v>
      </c>
      <c r="AB234" s="139">
        <v>0</v>
      </c>
      <c r="AC234" s="139">
        <v>281763.79</v>
      </c>
      <c r="AD234" s="139">
        <v>201692.84</v>
      </c>
      <c r="AE234" s="139">
        <v>1334283.71</v>
      </c>
      <c r="AF234" s="139">
        <v>0</v>
      </c>
      <c r="AG234" s="140">
        <v>24994802.340000004</v>
      </c>
      <c r="AH234" s="139">
        <v>0</v>
      </c>
      <c r="AI234" s="139">
        <v>0</v>
      </c>
      <c r="AJ234" s="139">
        <v>0</v>
      </c>
      <c r="AK234" s="139">
        <v>0</v>
      </c>
      <c r="AL234" s="139">
        <v>0</v>
      </c>
      <c r="AM234" s="139">
        <v>0</v>
      </c>
      <c r="AN234" s="139">
        <v>0</v>
      </c>
      <c r="AO234" s="139">
        <v>0</v>
      </c>
      <c r="AP234" s="139">
        <v>0</v>
      </c>
      <c r="AQ234" s="139">
        <v>0</v>
      </c>
      <c r="AR234" s="139">
        <v>0</v>
      </c>
      <c r="AS234" s="140">
        <v>0</v>
      </c>
      <c r="AT234" s="140">
        <f t="shared" si="7"/>
        <v>25691945.830000002</v>
      </c>
      <c r="AU234" s="139"/>
    </row>
    <row r="235" spans="1:47" s="141" customFormat="1" ht="12.75" hidden="1" outlineLevel="1">
      <c r="A235" s="139" t="s">
        <v>705</v>
      </c>
      <c r="B235" s="140"/>
      <c r="C235" s="140" t="s">
        <v>706</v>
      </c>
      <c r="D235" s="140" t="s">
        <v>707</v>
      </c>
      <c r="E235" s="140">
        <v>77019.34</v>
      </c>
      <c r="F235" s="140">
        <v>0</v>
      </c>
      <c r="G235" s="140"/>
      <c r="H235" s="139">
        <v>0</v>
      </c>
      <c r="I235" s="139">
        <v>0</v>
      </c>
      <c r="J235" s="139">
        <v>0</v>
      </c>
      <c r="K235" s="139">
        <v>0</v>
      </c>
      <c r="L235" s="139">
        <v>0</v>
      </c>
      <c r="M235" s="139">
        <v>0</v>
      </c>
      <c r="N235" s="139">
        <v>0</v>
      </c>
      <c r="O235" s="139">
        <v>0</v>
      </c>
      <c r="P235" s="139">
        <v>0</v>
      </c>
      <c r="Q235" s="139">
        <v>0</v>
      </c>
      <c r="R235" s="139">
        <v>0</v>
      </c>
      <c r="S235" s="139">
        <v>0</v>
      </c>
      <c r="T235" s="139">
        <v>0</v>
      </c>
      <c r="U235" s="139">
        <v>511794.35</v>
      </c>
      <c r="V235" s="139">
        <v>0</v>
      </c>
      <c r="W235" s="139">
        <v>0</v>
      </c>
      <c r="X235" s="139">
        <v>0</v>
      </c>
      <c r="Y235" s="139">
        <v>0</v>
      </c>
      <c r="Z235" s="139">
        <v>0</v>
      </c>
      <c r="AA235" s="139">
        <v>0</v>
      </c>
      <c r="AB235" s="139">
        <v>0</v>
      </c>
      <c r="AC235" s="139">
        <v>0</v>
      </c>
      <c r="AD235" s="139">
        <v>0</v>
      </c>
      <c r="AE235" s="139">
        <v>371.4</v>
      </c>
      <c r="AF235" s="139">
        <v>0</v>
      </c>
      <c r="AG235" s="140">
        <v>512165.75</v>
      </c>
      <c r="AH235" s="139">
        <v>0</v>
      </c>
      <c r="AI235" s="139">
        <v>0</v>
      </c>
      <c r="AJ235" s="139">
        <v>0</v>
      </c>
      <c r="AK235" s="139">
        <v>0</v>
      </c>
      <c r="AL235" s="139">
        <v>0</v>
      </c>
      <c r="AM235" s="139">
        <v>0</v>
      </c>
      <c r="AN235" s="139">
        <v>0</v>
      </c>
      <c r="AO235" s="139">
        <v>0</v>
      </c>
      <c r="AP235" s="139">
        <v>0</v>
      </c>
      <c r="AQ235" s="139">
        <v>0</v>
      </c>
      <c r="AR235" s="139">
        <v>0</v>
      </c>
      <c r="AS235" s="140">
        <v>0</v>
      </c>
      <c r="AT235" s="140">
        <f t="shared" si="7"/>
        <v>589185.09</v>
      </c>
      <c r="AU235" s="139"/>
    </row>
    <row r="236" spans="1:47" s="141" customFormat="1" ht="12.75" hidden="1" outlineLevel="1">
      <c r="A236" s="139" t="s">
        <v>708</v>
      </c>
      <c r="B236" s="140"/>
      <c r="C236" s="140" t="s">
        <v>709</v>
      </c>
      <c r="D236" s="140" t="s">
        <v>710</v>
      </c>
      <c r="E236" s="140">
        <v>0</v>
      </c>
      <c r="F236" s="140">
        <v>0</v>
      </c>
      <c r="G236" s="140"/>
      <c r="H236" s="139">
        <v>0</v>
      </c>
      <c r="I236" s="139">
        <v>0</v>
      </c>
      <c r="J236" s="139">
        <v>0</v>
      </c>
      <c r="K236" s="139">
        <v>0</v>
      </c>
      <c r="L236" s="139">
        <v>0</v>
      </c>
      <c r="M236" s="139">
        <v>0</v>
      </c>
      <c r="N236" s="139">
        <v>0</v>
      </c>
      <c r="O236" s="139">
        <v>0</v>
      </c>
      <c r="P236" s="139">
        <v>0</v>
      </c>
      <c r="Q236" s="139">
        <v>0</v>
      </c>
      <c r="R236" s="139">
        <v>0</v>
      </c>
      <c r="S236" s="139">
        <v>223369.56</v>
      </c>
      <c r="T236" s="139">
        <v>0</v>
      </c>
      <c r="U236" s="139">
        <v>64946.92</v>
      </c>
      <c r="V236" s="139">
        <v>0</v>
      </c>
      <c r="W236" s="139">
        <v>0</v>
      </c>
      <c r="X236" s="139">
        <v>0</v>
      </c>
      <c r="Y236" s="139">
        <v>0</v>
      </c>
      <c r="Z236" s="139">
        <v>0</v>
      </c>
      <c r="AA236" s="139">
        <v>0</v>
      </c>
      <c r="AB236" s="139">
        <v>0</v>
      </c>
      <c r="AC236" s="139">
        <v>0</v>
      </c>
      <c r="AD236" s="139">
        <v>0</v>
      </c>
      <c r="AE236" s="139">
        <v>12268.71</v>
      </c>
      <c r="AF236" s="139">
        <v>0</v>
      </c>
      <c r="AG236" s="140">
        <v>300585.19</v>
      </c>
      <c r="AH236" s="139">
        <v>0</v>
      </c>
      <c r="AI236" s="139">
        <v>0</v>
      </c>
      <c r="AJ236" s="139">
        <v>0</v>
      </c>
      <c r="AK236" s="139">
        <v>0</v>
      </c>
      <c r="AL236" s="139">
        <v>0</v>
      </c>
      <c r="AM236" s="139">
        <v>0</v>
      </c>
      <c r="AN236" s="139">
        <v>0</v>
      </c>
      <c r="AO236" s="139">
        <v>0</v>
      </c>
      <c r="AP236" s="139">
        <v>0</v>
      </c>
      <c r="AQ236" s="139">
        <v>0</v>
      </c>
      <c r="AR236" s="139">
        <v>0</v>
      </c>
      <c r="AS236" s="140">
        <v>0</v>
      </c>
      <c r="AT236" s="140">
        <f t="shared" si="7"/>
        <v>300585.19</v>
      </c>
      <c r="AU236" s="139"/>
    </row>
    <row r="237" spans="1:47" s="141" customFormat="1" ht="12.75" hidden="1" outlineLevel="1">
      <c r="A237" s="139" t="s">
        <v>711</v>
      </c>
      <c r="B237" s="140"/>
      <c r="C237" s="140" t="s">
        <v>712</v>
      </c>
      <c r="D237" s="140" t="s">
        <v>713</v>
      </c>
      <c r="E237" s="140">
        <v>0</v>
      </c>
      <c r="F237" s="140">
        <v>0</v>
      </c>
      <c r="G237" s="140"/>
      <c r="H237" s="139">
        <v>0</v>
      </c>
      <c r="I237" s="139">
        <v>0</v>
      </c>
      <c r="J237" s="139">
        <v>0</v>
      </c>
      <c r="K237" s="139">
        <v>0</v>
      </c>
      <c r="L237" s="139">
        <v>0</v>
      </c>
      <c r="M237" s="139">
        <v>0</v>
      </c>
      <c r="N237" s="139">
        <v>0</v>
      </c>
      <c r="O237" s="139">
        <v>0</v>
      </c>
      <c r="P237" s="139">
        <v>0</v>
      </c>
      <c r="Q237" s="139">
        <v>0</v>
      </c>
      <c r="R237" s="139">
        <v>0</v>
      </c>
      <c r="S237" s="139">
        <v>0</v>
      </c>
      <c r="T237" s="139">
        <v>0</v>
      </c>
      <c r="U237" s="139">
        <v>37291.49</v>
      </c>
      <c r="V237" s="139">
        <v>0</v>
      </c>
      <c r="W237" s="139">
        <v>0</v>
      </c>
      <c r="X237" s="139">
        <v>0</v>
      </c>
      <c r="Y237" s="139">
        <v>0</v>
      </c>
      <c r="Z237" s="139">
        <v>0</v>
      </c>
      <c r="AA237" s="139">
        <v>0</v>
      </c>
      <c r="AB237" s="139">
        <v>0</v>
      </c>
      <c r="AC237" s="139">
        <v>0</v>
      </c>
      <c r="AD237" s="139">
        <v>0</v>
      </c>
      <c r="AE237" s="139">
        <v>5553.95</v>
      </c>
      <c r="AF237" s="139">
        <v>0</v>
      </c>
      <c r="AG237" s="140">
        <v>42845.44</v>
      </c>
      <c r="AH237" s="139">
        <v>0</v>
      </c>
      <c r="AI237" s="139">
        <v>0</v>
      </c>
      <c r="AJ237" s="139">
        <v>0</v>
      </c>
      <c r="AK237" s="139">
        <v>0</v>
      </c>
      <c r="AL237" s="139">
        <v>0</v>
      </c>
      <c r="AM237" s="139">
        <v>0</v>
      </c>
      <c r="AN237" s="139">
        <v>0</v>
      </c>
      <c r="AO237" s="139">
        <v>0</v>
      </c>
      <c r="AP237" s="139">
        <v>0</v>
      </c>
      <c r="AQ237" s="139">
        <v>0</v>
      </c>
      <c r="AR237" s="139">
        <v>0</v>
      </c>
      <c r="AS237" s="140">
        <v>0</v>
      </c>
      <c r="AT237" s="140">
        <f t="shared" si="7"/>
        <v>42845.44</v>
      </c>
      <c r="AU237" s="139"/>
    </row>
    <row r="238" spans="1:47" s="141" customFormat="1" ht="12.75" hidden="1" outlineLevel="1">
      <c r="A238" s="139" t="s">
        <v>714</v>
      </c>
      <c r="B238" s="140"/>
      <c r="C238" s="140" t="s">
        <v>715</v>
      </c>
      <c r="D238" s="140" t="s">
        <v>716</v>
      </c>
      <c r="E238" s="140">
        <v>0</v>
      </c>
      <c r="F238" s="140">
        <v>0</v>
      </c>
      <c r="G238" s="140"/>
      <c r="H238" s="139">
        <v>0</v>
      </c>
      <c r="I238" s="139">
        <v>0</v>
      </c>
      <c r="J238" s="139">
        <v>0</v>
      </c>
      <c r="K238" s="139">
        <v>0</v>
      </c>
      <c r="L238" s="139">
        <v>0</v>
      </c>
      <c r="M238" s="139">
        <v>0</v>
      </c>
      <c r="N238" s="139">
        <v>0</v>
      </c>
      <c r="O238" s="139">
        <v>0</v>
      </c>
      <c r="P238" s="139">
        <v>0</v>
      </c>
      <c r="Q238" s="139">
        <v>0</v>
      </c>
      <c r="R238" s="139">
        <v>0</v>
      </c>
      <c r="S238" s="139">
        <v>0</v>
      </c>
      <c r="T238" s="139">
        <v>0</v>
      </c>
      <c r="U238" s="139">
        <v>42562.63</v>
      </c>
      <c r="V238" s="139">
        <v>0</v>
      </c>
      <c r="W238" s="139">
        <v>0</v>
      </c>
      <c r="X238" s="139">
        <v>0</v>
      </c>
      <c r="Y238" s="139">
        <v>0</v>
      </c>
      <c r="Z238" s="139">
        <v>0</v>
      </c>
      <c r="AA238" s="139">
        <v>0</v>
      </c>
      <c r="AB238" s="139">
        <v>0</v>
      </c>
      <c r="AC238" s="139">
        <v>0</v>
      </c>
      <c r="AD238" s="139">
        <v>0</v>
      </c>
      <c r="AE238" s="139">
        <v>374.87</v>
      </c>
      <c r="AF238" s="139">
        <v>0</v>
      </c>
      <c r="AG238" s="140">
        <v>42937.5</v>
      </c>
      <c r="AH238" s="139">
        <v>0</v>
      </c>
      <c r="AI238" s="139">
        <v>0</v>
      </c>
      <c r="AJ238" s="139">
        <v>0</v>
      </c>
      <c r="AK238" s="139">
        <v>0</v>
      </c>
      <c r="AL238" s="139">
        <v>0</v>
      </c>
      <c r="AM238" s="139">
        <v>0</v>
      </c>
      <c r="AN238" s="139">
        <v>0</v>
      </c>
      <c r="AO238" s="139">
        <v>0</v>
      </c>
      <c r="AP238" s="139">
        <v>0</v>
      </c>
      <c r="AQ238" s="139">
        <v>0</v>
      </c>
      <c r="AR238" s="139">
        <v>0</v>
      </c>
      <c r="AS238" s="140">
        <v>0</v>
      </c>
      <c r="AT238" s="140">
        <f t="shared" si="7"/>
        <v>42937.5</v>
      </c>
      <c r="AU238" s="139"/>
    </row>
    <row r="239" spans="1:47" s="141" customFormat="1" ht="12.75" hidden="1" outlineLevel="1">
      <c r="A239" s="139" t="s">
        <v>717</v>
      </c>
      <c r="B239" s="140"/>
      <c r="C239" s="140" t="s">
        <v>718</v>
      </c>
      <c r="D239" s="140" t="s">
        <v>719</v>
      </c>
      <c r="E239" s="140">
        <v>0</v>
      </c>
      <c r="F239" s="140">
        <v>0</v>
      </c>
      <c r="G239" s="140"/>
      <c r="H239" s="139">
        <v>0</v>
      </c>
      <c r="I239" s="139">
        <v>0</v>
      </c>
      <c r="J239" s="139">
        <v>0</v>
      </c>
      <c r="K239" s="139">
        <v>0</v>
      </c>
      <c r="L239" s="139">
        <v>0</v>
      </c>
      <c r="M239" s="139">
        <v>0</v>
      </c>
      <c r="N239" s="139">
        <v>0</v>
      </c>
      <c r="O239" s="139">
        <v>0</v>
      </c>
      <c r="P239" s="139">
        <v>0</v>
      </c>
      <c r="Q239" s="139">
        <v>0</v>
      </c>
      <c r="R239" s="139">
        <v>0</v>
      </c>
      <c r="S239" s="139">
        <v>0</v>
      </c>
      <c r="T239" s="139">
        <v>0</v>
      </c>
      <c r="U239" s="139">
        <v>27022.37</v>
      </c>
      <c r="V239" s="139">
        <v>0</v>
      </c>
      <c r="W239" s="139">
        <v>0</v>
      </c>
      <c r="X239" s="139">
        <v>0</v>
      </c>
      <c r="Y239" s="139">
        <v>0</v>
      </c>
      <c r="Z239" s="139">
        <v>0</v>
      </c>
      <c r="AA239" s="139">
        <v>0</v>
      </c>
      <c r="AB239" s="139">
        <v>0</v>
      </c>
      <c r="AC239" s="139">
        <v>0</v>
      </c>
      <c r="AD239" s="139">
        <v>0</v>
      </c>
      <c r="AE239" s="139">
        <v>694.03</v>
      </c>
      <c r="AF239" s="139">
        <v>0</v>
      </c>
      <c r="AG239" s="140">
        <v>27716.4</v>
      </c>
      <c r="AH239" s="139">
        <v>0</v>
      </c>
      <c r="AI239" s="139">
        <v>0</v>
      </c>
      <c r="AJ239" s="139">
        <v>0</v>
      </c>
      <c r="AK239" s="139">
        <v>0</v>
      </c>
      <c r="AL239" s="139">
        <v>0</v>
      </c>
      <c r="AM239" s="139">
        <v>0</v>
      </c>
      <c r="AN239" s="139">
        <v>0</v>
      </c>
      <c r="AO239" s="139">
        <v>0</v>
      </c>
      <c r="AP239" s="139">
        <v>0</v>
      </c>
      <c r="AQ239" s="139">
        <v>0</v>
      </c>
      <c r="AR239" s="139">
        <v>0</v>
      </c>
      <c r="AS239" s="140">
        <v>0</v>
      </c>
      <c r="AT239" s="140">
        <f t="shared" si="7"/>
        <v>27716.4</v>
      </c>
      <c r="AU239" s="139"/>
    </row>
    <row r="240" spans="1:47" s="141" customFormat="1" ht="12.75" hidden="1" outlineLevel="1">
      <c r="A240" s="139" t="s">
        <v>720</v>
      </c>
      <c r="B240" s="140"/>
      <c r="C240" s="140" t="s">
        <v>721</v>
      </c>
      <c r="D240" s="140" t="s">
        <v>722</v>
      </c>
      <c r="E240" s="140">
        <v>171028.52</v>
      </c>
      <c r="F240" s="140">
        <v>0</v>
      </c>
      <c r="G240" s="140"/>
      <c r="H240" s="139">
        <v>0</v>
      </c>
      <c r="I240" s="139">
        <v>0</v>
      </c>
      <c r="J240" s="139">
        <v>0</v>
      </c>
      <c r="K240" s="139">
        <v>0</v>
      </c>
      <c r="L240" s="139">
        <v>0</v>
      </c>
      <c r="M240" s="139">
        <v>0</v>
      </c>
      <c r="N240" s="139">
        <v>0</v>
      </c>
      <c r="O240" s="139">
        <v>0</v>
      </c>
      <c r="P240" s="139">
        <v>0</v>
      </c>
      <c r="Q240" s="139">
        <v>0</v>
      </c>
      <c r="R240" s="139">
        <v>0</v>
      </c>
      <c r="S240" s="139">
        <v>0</v>
      </c>
      <c r="T240" s="139">
        <v>0</v>
      </c>
      <c r="U240" s="139">
        <v>0</v>
      </c>
      <c r="V240" s="139">
        <v>0</v>
      </c>
      <c r="W240" s="139">
        <v>0</v>
      </c>
      <c r="X240" s="139">
        <v>0</v>
      </c>
      <c r="Y240" s="139">
        <v>0</v>
      </c>
      <c r="Z240" s="139">
        <v>0</v>
      </c>
      <c r="AA240" s="139">
        <v>0</v>
      </c>
      <c r="AB240" s="139">
        <v>0</v>
      </c>
      <c r="AC240" s="139">
        <v>0</v>
      </c>
      <c r="AD240" s="139">
        <v>0</v>
      </c>
      <c r="AE240" s="139">
        <v>0</v>
      </c>
      <c r="AF240" s="139">
        <v>0</v>
      </c>
      <c r="AG240" s="140">
        <v>0</v>
      </c>
      <c r="AH240" s="139">
        <v>0</v>
      </c>
      <c r="AI240" s="139">
        <v>0</v>
      </c>
      <c r="AJ240" s="139">
        <v>0</v>
      </c>
      <c r="AK240" s="139">
        <v>0</v>
      </c>
      <c r="AL240" s="139">
        <v>0</v>
      </c>
      <c r="AM240" s="139">
        <v>0</v>
      </c>
      <c r="AN240" s="139">
        <v>0</v>
      </c>
      <c r="AO240" s="139">
        <v>0</v>
      </c>
      <c r="AP240" s="139">
        <v>0</v>
      </c>
      <c r="AQ240" s="139">
        <v>0</v>
      </c>
      <c r="AR240" s="139">
        <v>0</v>
      </c>
      <c r="AS240" s="140">
        <v>0</v>
      </c>
      <c r="AT240" s="140">
        <f t="shared" si="7"/>
        <v>171028.52</v>
      </c>
      <c r="AU240" s="139"/>
    </row>
    <row r="241" spans="1:47" s="141" customFormat="1" ht="12.75" hidden="1" outlineLevel="1">
      <c r="A241" s="139" t="s">
        <v>729</v>
      </c>
      <c r="B241" s="140"/>
      <c r="C241" s="140" t="s">
        <v>730</v>
      </c>
      <c r="D241" s="140" t="s">
        <v>731</v>
      </c>
      <c r="E241" s="140">
        <v>28109.57</v>
      </c>
      <c r="F241" s="140">
        <v>0</v>
      </c>
      <c r="G241" s="140"/>
      <c r="H241" s="139">
        <v>0</v>
      </c>
      <c r="I241" s="139">
        <v>0</v>
      </c>
      <c r="J241" s="139">
        <v>0</v>
      </c>
      <c r="K241" s="139">
        <v>0</v>
      </c>
      <c r="L241" s="139">
        <v>0</v>
      </c>
      <c r="M241" s="139">
        <v>0</v>
      </c>
      <c r="N241" s="139">
        <v>0</v>
      </c>
      <c r="O241" s="139">
        <v>0</v>
      </c>
      <c r="P241" s="139">
        <v>0</v>
      </c>
      <c r="Q241" s="139">
        <v>0</v>
      </c>
      <c r="R241" s="139">
        <v>0</v>
      </c>
      <c r="S241" s="139">
        <v>0</v>
      </c>
      <c r="T241" s="139">
        <v>0</v>
      </c>
      <c r="U241" s="139">
        <v>0</v>
      </c>
      <c r="V241" s="139">
        <v>0</v>
      </c>
      <c r="W241" s="139">
        <v>0</v>
      </c>
      <c r="X241" s="139">
        <v>0</v>
      </c>
      <c r="Y241" s="139">
        <v>0</v>
      </c>
      <c r="Z241" s="139">
        <v>6468.75</v>
      </c>
      <c r="AA241" s="139">
        <v>0</v>
      </c>
      <c r="AB241" s="139">
        <v>0</v>
      </c>
      <c r="AC241" s="139">
        <v>0</v>
      </c>
      <c r="AD241" s="139">
        <v>0</v>
      </c>
      <c r="AE241" s="139">
        <v>109.32</v>
      </c>
      <c r="AF241" s="139">
        <v>0</v>
      </c>
      <c r="AG241" s="140">
        <v>6578.07</v>
      </c>
      <c r="AH241" s="139">
        <v>0</v>
      </c>
      <c r="AI241" s="139">
        <v>0</v>
      </c>
      <c r="AJ241" s="139">
        <v>0</v>
      </c>
      <c r="AK241" s="139">
        <v>0</v>
      </c>
      <c r="AL241" s="139">
        <v>0</v>
      </c>
      <c r="AM241" s="139">
        <v>0</v>
      </c>
      <c r="AN241" s="139">
        <v>0</v>
      </c>
      <c r="AO241" s="139">
        <v>0</v>
      </c>
      <c r="AP241" s="139">
        <v>0</v>
      </c>
      <c r="AQ241" s="139">
        <v>0</v>
      </c>
      <c r="AR241" s="139">
        <v>0</v>
      </c>
      <c r="AS241" s="140">
        <v>0</v>
      </c>
      <c r="AT241" s="140">
        <f t="shared" si="7"/>
        <v>34687.64</v>
      </c>
      <c r="AU241" s="139"/>
    </row>
    <row r="242" spans="1:47" s="141" customFormat="1" ht="12.75" hidden="1" outlineLevel="1">
      <c r="A242" s="139" t="s">
        <v>732</v>
      </c>
      <c r="B242" s="140"/>
      <c r="C242" s="140" t="s">
        <v>733</v>
      </c>
      <c r="D242" s="140" t="s">
        <v>734</v>
      </c>
      <c r="E242" s="140">
        <v>0</v>
      </c>
      <c r="F242" s="140">
        <v>0</v>
      </c>
      <c r="G242" s="140"/>
      <c r="H242" s="139">
        <v>0</v>
      </c>
      <c r="I242" s="139">
        <v>0</v>
      </c>
      <c r="J242" s="139">
        <v>0</v>
      </c>
      <c r="K242" s="139">
        <v>0</v>
      </c>
      <c r="L242" s="139">
        <v>0</v>
      </c>
      <c r="M242" s="139">
        <v>0</v>
      </c>
      <c r="N242" s="139">
        <v>0</v>
      </c>
      <c r="O242" s="139">
        <v>0</v>
      </c>
      <c r="P242" s="139">
        <v>0</v>
      </c>
      <c r="Q242" s="139">
        <v>0</v>
      </c>
      <c r="R242" s="139">
        <v>6641107.52</v>
      </c>
      <c r="S242" s="139">
        <v>0</v>
      </c>
      <c r="T242" s="139">
        <v>0</v>
      </c>
      <c r="U242" s="139">
        <v>0</v>
      </c>
      <c r="V242" s="139">
        <v>0</v>
      </c>
      <c r="W242" s="139">
        <v>0</v>
      </c>
      <c r="X242" s="139">
        <v>0</v>
      </c>
      <c r="Y242" s="139">
        <v>0</v>
      </c>
      <c r="Z242" s="139">
        <v>0</v>
      </c>
      <c r="AA242" s="139">
        <v>0</v>
      </c>
      <c r="AB242" s="139">
        <v>0</v>
      </c>
      <c r="AC242" s="139">
        <v>0</v>
      </c>
      <c r="AD242" s="139">
        <v>0</v>
      </c>
      <c r="AE242" s="139">
        <v>0</v>
      </c>
      <c r="AF242" s="139">
        <v>0</v>
      </c>
      <c r="AG242" s="140">
        <v>6641107.52</v>
      </c>
      <c r="AH242" s="139">
        <v>0</v>
      </c>
      <c r="AI242" s="139">
        <v>0</v>
      </c>
      <c r="AJ242" s="139">
        <v>0</v>
      </c>
      <c r="AK242" s="139">
        <v>0</v>
      </c>
      <c r="AL242" s="139">
        <v>0</v>
      </c>
      <c r="AM242" s="139">
        <v>0</v>
      </c>
      <c r="AN242" s="139">
        <v>0</v>
      </c>
      <c r="AO242" s="139">
        <v>0</v>
      </c>
      <c r="AP242" s="139">
        <v>0</v>
      </c>
      <c r="AQ242" s="139">
        <v>0</v>
      </c>
      <c r="AR242" s="139">
        <v>0</v>
      </c>
      <c r="AS242" s="140">
        <v>0</v>
      </c>
      <c r="AT242" s="140">
        <f t="shared" si="7"/>
        <v>6641107.52</v>
      </c>
      <c r="AU242" s="139"/>
    </row>
    <row r="243" spans="1:47" s="141" customFormat="1" ht="12.75" hidden="1" outlineLevel="1">
      <c r="A243" s="139" t="s">
        <v>735</v>
      </c>
      <c r="B243" s="140"/>
      <c r="C243" s="140" t="s">
        <v>736</v>
      </c>
      <c r="D243" s="140" t="s">
        <v>737</v>
      </c>
      <c r="E243" s="140">
        <v>0</v>
      </c>
      <c r="F243" s="140">
        <v>0</v>
      </c>
      <c r="G243" s="140"/>
      <c r="H243" s="139">
        <v>0</v>
      </c>
      <c r="I243" s="139">
        <v>0</v>
      </c>
      <c r="J243" s="139">
        <v>0</v>
      </c>
      <c r="K243" s="139">
        <v>0</v>
      </c>
      <c r="L243" s="139">
        <v>0</v>
      </c>
      <c r="M243" s="139">
        <v>0</v>
      </c>
      <c r="N243" s="139">
        <v>0</v>
      </c>
      <c r="O243" s="139">
        <v>0</v>
      </c>
      <c r="P243" s="139">
        <v>0</v>
      </c>
      <c r="Q243" s="139">
        <v>0</v>
      </c>
      <c r="R243" s="139">
        <v>0</v>
      </c>
      <c r="S243" s="139">
        <v>0</v>
      </c>
      <c r="T243" s="139">
        <v>0</v>
      </c>
      <c r="U243" s="139">
        <v>0</v>
      </c>
      <c r="V243" s="139">
        <v>0</v>
      </c>
      <c r="W243" s="139">
        <v>0</v>
      </c>
      <c r="X243" s="139">
        <v>0</v>
      </c>
      <c r="Y243" s="139">
        <v>0</v>
      </c>
      <c r="Z243" s="139">
        <v>86.13</v>
      </c>
      <c r="AA243" s="139">
        <v>0</v>
      </c>
      <c r="AB243" s="139">
        <v>0</v>
      </c>
      <c r="AC243" s="139">
        <v>0</v>
      </c>
      <c r="AD243" s="139">
        <v>0</v>
      </c>
      <c r="AE243" s="139">
        <v>0</v>
      </c>
      <c r="AF243" s="139">
        <v>0</v>
      </c>
      <c r="AG243" s="140">
        <v>86.13</v>
      </c>
      <c r="AH243" s="139">
        <v>0</v>
      </c>
      <c r="AI243" s="139">
        <v>0</v>
      </c>
      <c r="AJ243" s="139">
        <v>0</v>
      </c>
      <c r="AK243" s="139">
        <v>0</v>
      </c>
      <c r="AL243" s="139">
        <v>0</v>
      </c>
      <c r="AM243" s="139">
        <v>0</v>
      </c>
      <c r="AN243" s="139">
        <v>0</v>
      </c>
      <c r="AO243" s="139">
        <v>0</v>
      </c>
      <c r="AP243" s="139">
        <v>0</v>
      </c>
      <c r="AQ243" s="139">
        <v>0</v>
      </c>
      <c r="AR243" s="139">
        <v>0</v>
      </c>
      <c r="AS243" s="140">
        <v>0</v>
      </c>
      <c r="AT243" s="140">
        <f t="shared" si="7"/>
        <v>86.13</v>
      </c>
      <c r="AU243" s="139"/>
    </row>
    <row r="244" spans="1:47" s="141" customFormat="1" ht="12.75" hidden="1" outlineLevel="1">
      <c r="A244" s="139" t="s">
        <v>738</v>
      </c>
      <c r="B244" s="140"/>
      <c r="C244" s="140" t="s">
        <v>739</v>
      </c>
      <c r="D244" s="140" t="s">
        <v>740</v>
      </c>
      <c r="E244" s="140">
        <v>0</v>
      </c>
      <c r="F244" s="140">
        <v>0</v>
      </c>
      <c r="G244" s="140"/>
      <c r="H244" s="139">
        <v>0</v>
      </c>
      <c r="I244" s="139">
        <v>0</v>
      </c>
      <c r="J244" s="139">
        <v>0</v>
      </c>
      <c r="K244" s="139">
        <v>0</v>
      </c>
      <c r="L244" s="139">
        <v>0</v>
      </c>
      <c r="M244" s="139">
        <v>0</v>
      </c>
      <c r="N244" s="139">
        <v>0</v>
      </c>
      <c r="O244" s="139">
        <v>0</v>
      </c>
      <c r="P244" s="139">
        <v>0</v>
      </c>
      <c r="Q244" s="139">
        <v>0</v>
      </c>
      <c r="R244" s="139">
        <v>0</v>
      </c>
      <c r="S244" s="139">
        <v>0</v>
      </c>
      <c r="T244" s="139">
        <v>0</v>
      </c>
      <c r="U244" s="139">
        <v>0</v>
      </c>
      <c r="V244" s="139">
        <v>0</v>
      </c>
      <c r="W244" s="139">
        <v>0</v>
      </c>
      <c r="X244" s="139">
        <v>0</v>
      </c>
      <c r="Y244" s="139">
        <v>0</v>
      </c>
      <c r="Z244" s="139">
        <v>986.98</v>
      </c>
      <c r="AA244" s="139">
        <v>0</v>
      </c>
      <c r="AB244" s="139">
        <v>0</v>
      </c>
      <c r="AC244" s="139">
        <v>0</v>
      </c>
      <c r="AD244" s="139">
        <v>0</v>
      </c>
      <c r="AE244" s="139">
        <v>0</v>
      </c>
      <c r="AF244" s="139">
        <v>0</v>
      </c>
      <c r="AG244" s="140">
        <v>986.98</v>
      </c>
      <c r="AH244" s="139">
        <v>0</v>
      </c>
      <c r="AI244" s="139">
        <v>0</v>
      </c>
      <c r="AJ244" s="139">
        <v>0</v>
      </c>
      <c r="AK244" s="139">
        <v>0</v>
      </c>
      <c r="AL244" s="139">
        <v>0</v>
      </c>
      <c r="AM244" s="139">
        <v>0</v>
      </c>
      <c r="AN244" s="139">
        <v>0</v>
      </c>
      <c r="AO244" s="139">
        <v>0</v>
      </c>
      <c r="AP244" s="139">
        <v>0</v>
      </c>
      <c r="AQ244" s="139">
        <v>0</v>
      </c>
      <c r="AR244" s="139">
        <v>0</v>
      </c>
      <c r="AS244" s="140">
        <v>0</v>
      </c>
      <c r="AT244" s="140">
        <f t="shared" si="7"/>
        <v>986.98</v>
      </c>
      <c r="AU244" s="139"/>
    </row>
    <row r="245" spans="1:47" s="141" customFormat="1" ht="12.75" hidden="1" outlineLevel="1">
      <c r="A245" s="139" t="s">
        <v>741</v>
      </c>
      <c r="B245" s="140"/>
      <c r="C245" s="140" t="s">
        <v>742</v>
      </c>
      <c r="D245" s="140" t="s">
        <v>743</v>
      </c>
      <c r="E245" s="140">
        <v>0</v>
      </c>
      <c r="F245" s="140">
        <v>0</v>
      </c>
      <c r="G245" s="140"/>
      <c r="H245" s="139">
        <v>0</v>
      </c>
      <c r="I245" s="139">
        <v>0</v>
      </c>
      <c r="J245" s="139">
        <v>0</v>
      </c>
      <c r="K245" s="139">
        <v>0</v>
      </c>
      <c r="L245" s="139">
        <v>0</v>
      </c>
      <c r="M245" s="139">
        <v>0</v>
      </c>
      <c r="N245" s="139">
        <v>0</v>
      </c>
      <c r="O245" s="139">
        <v>0</v>
      </c>
      <c r="P245" s="139">
        <v>0</v>
      </c>
      <c r="Q245" s="139">
        <v>0</v>
      </c>
      <c r="R245" s="139">
        <v>0</v>
      </c>
      <c r="S245" s="139">
        <v>0</v>
      </c>
      <c r="T245" s="139">
        <v>0</v>
      </c>
      <c r="U245" s="139">
        <v>0</v>
      </c>
      <c r="V245" s="139">
        <v>432311.54</v>
      </c>
      <c r="W245" s="139">
        <v>0</v>
      </c>
      <c r="X245" s="139">
        <v>0</v>
      </c>
      <c r="Y245" s="139">
        <v>0</v>
      </c>
      <c r="Z245" s="139">
        <v>42.6</v>
      </c>
      <c r="AA245" s="139">
        <v>0</v>
      </c>
      <c r="AB245" s="139">
        <v>0</v>
      </c>
      <c r="AC245" s="139">
        <v>0</v>
      </c>
      <c r="AD245" s="139">
        <v>0</v>
      </c>
      <c r="AE245" s="139">
        <v>0</v>
      </c>
      <c r="AF245" s="139">
        <v>0</v>
      </c>
      <c r="AG245" s="140">
        <v>432354.14</v>
      </c>
      <c r="AH245" s="139">
        <v>0</v>
      </c>
      <c r="AI245" s="139">
        <v>0</v>
      </c>
      <c r="AJ245" s="139">
        <v>0</v>
      </c>
      <c r="AK245" s="139">
        <v>0</v>
      </c>
      <c r="AL245" s="139">
        <v>0</v>
      </c>
      <c r="AM245" s="139">
        <v>0</v>
      </c>
      <c r="AN245" s="139">
        <v>0</v>
      </c>
      <c r="AO245" s="139">
        <v>0</v>
      </c>
      <c r="AP245" s="139">
        <v>0</v>
      </c>
      <c r="AQ245" s="139">
        <v>0</v>
      </c>
      <c r="AR245" s="139">
        <v>0</v>
      </c>
      <c r="AS245" s="140">
        <v>0</v>
      </c>
      <c r="AT245" s="140">
        <f t="shared" si="7"/>
        <v>432354.14</v>
      </c>
      <c r="AU245" s="139"/>
    </row>
    <row r="246" spans="1:47" s="141" customFormat="1" ht="12.75" hidden="1" outlineLevel="1">
      <c r="A246" s="139" t="s">
        <v>744</v>
      </c>
      <c r="B246" s="140"/>
      <c r="C246" s="140" t="s">
        <v>745</v>
      </c>
      <c r="D246" s="140" t="s">
        <v>746</v>
      </c>
      <c r="E246" s="140">
        <v>1462.84</v>
      </c>
      <c r="F246" s="140">
        <v>0</v>
      </c>
      <c r="G246" s="140"/>
      <c r="H246" s="139">
        <v>0</v>
      </c>
      <c r="I246" s="139">
        <v>0</v>
      </c>
      <c r="J246" s="139">
        <v>0</v>
      </c>
      <c r="K246" s="139">
        <v>0</v>
      </c>
      <c r="L246" s="139">
        <v>0</v>
      </c>
      <c r="M246" s="139">
        <v>0</v>
      </c>
      <c r="N246" s="139">
        <v>0</v>
      </c>
      <c r="O246" s="139">
        <v>0</v>
      </c>
      <c r="P246" s="139">
        <v>0</v>
      </c>
      <c r="Q246" s="139">
        <v>0</v>
      </c>
      <c r="R246" s="139">
        <v>0</v>
      </c>
      <c r="S246" s="139">
        <v>0</v>
      </c>
      <c r="T246" s="139">
        <v>0</v>
      </c>
      <c r="U246" s="139">
        <v>0</v>
      </c>
      <c r="V246" s="139">
        <v>0</v>
      </c>
      <c r="W246" s="139">
        <v>0</v>
      </c>
      <c r="X246" s="139">
        <v>0</v>
      </c>
      <c r="Y246" s="139">
        <v>176990.38</v>
      </c>
      <c r="Z246" s="139">
        <v>2505.2</v>
      </c>
      <c r="AA246" s="139">
        <v>0</v>
      </c>
      <c r="AB246" s="139">
        <v>0</v>
      </c>
      <c r="AC246" s="139">
        <v>0</v>
      </c>
      <c r="AD246" s="139">
        <v>0</v>
      </c>
      <c r="AE246" s="139">
        <v>0</v>
      </c>
      <c r="AF246" s="139">
        <v>0</v>
      </c>
      <c r="AG246" s="140">
        <v>179495.58</v>
      </c>
      <c r="AH246" s="139">
        <v>0</v>
      </c>
      <c r="AI246" s="139">
        <v>0</v>
      </c>
      <c r="AJ246" s="139">
        <v>0</v>
      </c>
      <c r="AK246" s="139">
        <v>0</v>
      </c>
      <c r="AL246" s="139">
        <v>0</v>
      </c>
      <c r="AM246" s="139">
        <v>0</v>
      </c>
      <c r="AN246" s="139">
        <v>0</v>
      </c>
      <c r="AO246" s="139">
        <v>0</v>
      </c>
      <c r="AP246" s="139">
        <v>0</v>
      </c>
      <c r="AQ246" s="139">
        <v>0</v>
      </c>
      <c r="AR246" s="139">
        <v>0</v>
      </c>
      <c r="AS246" s="140">
        <v>0</v>
      </c>
      <c r="AT246" s="140">
        <f t="shared" si="7"/>
        <v>180958.41999999998</v>
      </c>
      <c r="AU246" s="139"/>
    </row>
    <row r="247" spans="1:47" s="141" customFormat="1" ht="12.75" hidden="1" outlineLevel="1">
      <c r="A247" s="139" t="s">
        <v>750</v>
      </c>
      <c r="B247" s="140"/>
      <c r="C247" s="140" t="s">
        <v>751</v>
      </c>
      <c r="D247" s="140" t="s">
        <v>752</v>
      </c>
      <c r="E247" s="140">
        <v>23912.13</v>
      </c>
      <c r="F247" s="140">
        <v>0</v>
      </c>
      <c r="G247" s="140"/>
      <c r="H247" s="139">
        <v>0</v>
      </c>
      <c r="I247" s="139">
        <v>0</v>
      </c>
      <c r="J247" s="139">
        <v>0</v>
      </c>
      <c r="K247" s="139">
        <v>0</v>
      </c>
      <c r="L247" s="139">
        <v>0</v>
      </c>
      <c r="M247" s="139">
        <v>0</v>
      </c>
      <c r="N247" s="139">
        <v>0</v>
      </c>
      <c r="O247" s="139">
        <v>0</v>
      </c>
      <c r="P247" s="139">
        <v>0</v>
      </c>
      <c r="Q247" s="139">
        <v>0</v>
      </c>
      <c r="R247" s="139">
        <v>0</v>
      </c>
      <c r="S247" s="139">
        <v>0</v>
      </c>
      <c r="T247" s="139">
        <v>0</v>
      </c>
      <c r="U247" s="139">
        <v>0</v>
      </c>
      <c r="V247" s="139">
        <v>0</v>
      </c>
      <c r="W247" s="139">
        <v>0</v>
      </c>
      <c r="X247" s="139">
        <v>0</v>
      </c>
      <c r="Y247" s="139">
        <v>0</v>
      </c>
      <c r="Z247" s="139">
        <v>0</v>
      </c>
      <c r="AA247" s="139">
        <v>0</v>
      </c>
      <c r="AB247" s="139">
        <v>0</v>
      </c>
      <c r="AC247" s="139">
        <v>0</v>
      </c>
      <c r="AD247" s="139">
        <v>0</v>
      </c>
      <c r="AE247" s="139">
        <v>0</v>
      </c>
      <c r="AF247" s="139">
        <v>0</v>
      </c>
      <c r="AG247" s="140">
        <v>0</v>
      </c>
      <c r="AH247" s="139">
        <v>0</v>
      </c>
      <c r="AI247" s="139">
        <v>0</v>
      </c>
      <c r="AJ247" s="139">
        <v>0</v>
      </c>
      <c r="AK247" s="139">
        <v>0</v>
      </c>
      <c r="AL247" s="139">
        <v>0</v>
      </c>
      <c r="AM247" s="139">
        <v>0</v>
      </c>
      <c r="AN247" s="139">
        <v>0</v>
      </c>
      <c r="AO247" s="139">
        <v>0</v>
      </c>
      <c r="AP247" s="139">
        <v>0</v>
      </c>
      <c r="AQ247" s="139">
        <v>0</v>
      </c>
      <c r="AR247" s="139">
        <v>0</v>
      </c>
      <c r="AS247" s="140">
        <v>0</v>
      </c>
      <c r="AT247" s="140">
        <f t="shared" si="7"/>
        <v>23912.13</v>
      </c>
      <c r="AU247" s="139"/>
    </row>
    <row r="248" spans="1:47" s="141" customFormat="1" ht="12.75" hidden="1" outlineLevel="1">
      <c r="A248" s="139" t="s">
        <v>753</v>
      </c>
      <c r="B248" s="140"/>
      <c r="C248" s="140" t="s">
        <v>754</v>
      </c>
      <c r="D248" s="140" t="s">
        <v>755</v>
      </c>
      <c r="E248" s="140">
        <v>0</v>
      </c>
      <c r="F248" s="140">
        <v>0</v>
      </c>
      <c r="G248" s="140"/>
      <c r="H248" s="139">
        <v>0</v>
      </c>
      <c r="I248" s="139">
        <v>0</v>
      </c>
      <c r="J248" s="139">
        <v>0</v>
      </c>
      <c r="K248" s="139">
        <v>0</v>
      </c>
      <c r="L248" s="139">
        <v>0</v>
      </c>
      <c r="M248" s="139">
        <v>0</v>
      </c>
      <c r="N248" s="139">
        <v>0</v>
      </c>
      <c r="O248" s="139">
        <v>0</v>
      </c>
      <c r="P248" s="139">
        <v>0</v>
      </c>
      <c r="Q248" s="139">
        <v>0</v>
      </c>
      <c r="R248" s="139">
        <v>0</v>
      </c>
      <c r="S248" s="139">
        <v>0</v>
      </c>
      <c r="T248" s="139">
        <v>14</v>
      </c>
      <c r="U248" s="139">
        <v>0</v>
      </c>
      <c r="V248" s="139">
        <v>0</v>
      </c>
      <c r="W248" s="139">
        <v>0</v>
      </c>
      <c r="X248" s="139">
        <v>0</v>
      </c>
      <c r="Y248" s="139">
        <v>29880.53</v>
      </c>
      <c r="Z248" s="139">
        <v>20459.75</v>
      </c>
      <c r="AA248" s="139">
        <v>0</v>
      </c>
      <c r="AB248" s="139">
        <v>0</v>
      </c>
      <c r="AC248" s="139">
        <v>0</v>
      </c>
      <c r="AD248" s="139">
        <v>0</v>
      </c>
      <c r="AE248" s="139">
        <v>0</v>
      </c>
      <c r="AF248" s="139">
        <v>0</v>
      </c>
      <c r="AG248" s="140">
        <v>50354.28</v>
      </c>
      <c r="AH248" s="139">
        <v>0</v>
      </c>
      <c r="AI248" s="139">
        <v>0</v>
      </c>
      <c r="AJ248" s="139">
        <v>0</v>
      </c>
      <c r="AK248" s="139">
        <v>0</v>
      </c>
      <c r="AL248" s="139">
        <v>0</v>
      </c>
      <c r="AM248" s="139">
        <v>0</v>
      </c>
      <c r="AN248" s="139">
        <v>0</v>
      </c>
      <c r="AO248" s="139">
        <v>0</v>
      </c>
      <c r="AP248" s="139">
        <v>0</v>
      </c>
      <c r="AQ248" s="139">
        <v>0</v>
      </c>
      <c r="AR248" s="139">
        <v>0</v>
      </c>
      <c r="AS248" s="140">
        <v>0</v>
      </c>
      <c r="AT248" s="140">
        <f aca="true" t="shared" si="8" ref="AT248:AT311">E248+F248+G248+AG248+AS248</f>
        <v>50354.28</v>
      </c>
      <c r="AU248" s="139"/>
    </row>
    <row r="249" spans="1:47" s="141" customFormat="1" ht="12.75" hidden="1" outlineLevel="1">
      <c r="A249" s="139" t="s">
        <v>756</v>
      </c>
      <c r="B249" s="140"/>
      <c r="C249" s="140" t="s">
        <v>757</v>
      </c>
      <c r="D249" s="140" t="s">
        <v>758</v>
      </c>
      <c r="E249" s="140">
        <v>30167.68</v>
      </c>
      <c r="F249" s="140">
        <v>0</v>
      </c>
      <c r="G249" s="140"/>
      <c r="H249" s="139">
        <v>0</v>
      </c>
      <c r="I249" s="139">
        <v>0</v>
      </c>
      <c r="J249" s="139">
        <v>0</v>
      </c>
      <c r="K249" s="139">
        <v>0</v>
      </c>
      <c r="L249" s="139">
        <v>0</v>
      </c>
      <c r="M249" s="139">
        <v>0</v>
      </c>
      <c r="N249" s="139">
        <v>0</v>
      </c>
      <c r="O249" s="139">
        <v>0</v>
      </c>
      <c r="P249" s="139">
        <v>0</v>
      </c>
      <c r="Q249" s="139">
        <v>0</v>
      </c>
      <c r="R249" s="139">
        <v>0</v>
      </c>
      <c r="S249" s="139">
        <v>0</v>
      </c>
      <c r="T249" s="139">
        <v>0</v>
      </c>
      <c r="U249" s="139">
        <v>0</v>
      </c>
      <c r="V249" s="139">
        <v>0</v>
      </c>
      <c r="W249" s="139">
        <v>0</v>
      </c>
      <c r="X249" s="139">
        <v>0</v>
      </c>
      <c r="Y249" s="139">
        <v>0</v>
      </c>
      <c r="Z249" s="139">
        <v>0</v>
      </c>
      <c r="AA249" s="139">
        <v>0</v>
      </c>
      <c r="AB249" s="139">
        <v>0</v>
      </c>
      <c r="AC249" s="139">
        <v>0</v>
      </c>
      <c r="AD249" s="139">
        <v>0</v>
      </c>
      <c r="AE249" s="139">
        <v>0</v>
      </c>
      <c r="AF249" s="139">
        <v>0</v>
      </c>
      <c r="AG249" s="140">
        <v>0</v>
      </c>
      <c r="AH249" s="139">
        <v>0</v>
      </c>
      <c r="AI249" s="139">
        <v>0</v>
      </c>
      <c r="AJ249" s="139">
        <v>0</v>
      </c>
      <c r="AK249" s="139">
        <v>0</v>
      </c>
      <c r="AL249" s="139">
        <v>0</v>
      </c>
      <c r="AM249" s="139">
        <v>0</v>
      </c>
      <c r="AN249" s="139">
        <v>0</v>
      </c>
      <c r="AO249" s="139">
        <v>0</v>
      </c>
      <c r="AP249" s="139">
        <v>0</v>
      </c>
      <c r="AQ249" s="139">
        <v>0</v>
      </c>
      <c r="AR249" s="139">
        <v>0</v>
      </c>
      <c r="AS249" s="140">
        <v>0</v>
      </c>
      <c r="AT249" s="140">
        <f t="shared" si="8"/>
        <v>30167.68</v>
      </c>
      <c r="AU249" s="139"/>
    </row>
    <row r="250" spans="1:47" s="141" customFormat="1" ht="12.75" hidden="1" outlineLevel="1">
      <c r="A250" s="139" t="s">
        <v>774</v>
      </c>
      <c r="B250" s="140"/>
      <c r="C250" s="140" t="s">
        <v>775</v>
      </c>
      <c r="D250" s="140" t="s">
        <v>776</v>
      </c>
      <c r="E250" s="140">
        <v>18886.11</v>
      </c>
      <c r="F250" s="140">
        <v>0</v>
      </c>
      <c r="G250" s="140"/>
      <c r="H250" s="139">
        <v>0</v>
      </c>
      <c r="I250" s="139">
        <v>0</v>
      </c>
      <c r="J250" s="139">
        <v>0</v>
      </c>
      <c r="K250" s="139">
        <v>0</v>
      </c>
      <c r="L250" s="139">
        <v>0</v>
      </c>
      <c r="M250" s="139">
        <v>0</v>
      </c>
      <c r="N250" s="139">
        <v>0</v>
      </c>
      <c r="O250" s="139">
        <v>0</v>
      </c>
      <c r="P250" s="139">
        <v>0</v>
      </c>
      <c r="Q250" s="139">
        <v>0</v>
      </c>
      <c r="R250" s="139">
        <v>0</v>
      </c>
      <c r="S250" s="139">
        <v>0</v>
      </c>
      <c r="T250" s="139">
        <v>0</v>
      </c>
      <c r="U250" s="139">
        <v>0</v>
      </c>
      <c r="V250" s="139">
        <v>0</v>
      </c>
      <c r="W250" s="139">
        <v>0</v>
      </c>
      <c r="X250" s="139">
        <v>0</v>
      </c>
      <c r="Y250" s="139">
        <v>0</v>
      </c>
      <c r="Z250" s="139">
        <v>0</v>
      </c>
      <c r="AA250" s="139">
        <v>0</v>
      </c>
      <c r="AB250" s="139">
        <v>0</v>
      </c>
      <c r="AC250" s="139">
        <v>0</v>
      </c>
      <c r="AD250" s="139">
        <v>0</v>
      </c>
      <c r="AE250" s="139">
        <v>0</v>
      </c>
      <c r="AF250" s="139">
        <v>0</v>
      </c>
      <c r="AG250" s="140">
        <v>0</v>
      </c>
      <c r="AH250" s="139">
        <v>0</v>
      </c>
      <c r="AI250" s="139">
        <v>0</v>
      </c>
      <c r="AJ250" s="139">
        <v>0</v>
      </c>
      <c r="AK250" s="139">
        <v>0</v>
      </c>
      <c r="AL250" s="139">
        <v>0</v>
      </c>
      <c r="AM250" s="139">
        <v>0</v>
      </c>
      <c r="AN250" s="139">
        <v>0</v>
      </c>
      <c r="AO250" s="139">
        <v>0</v>
      </c>
      <c r="AP250" s="139">
        <v>0</v>
      </c>
      <c r="AQ250" s="139">
        <v>0</v>
      </c>
      <c r="AR250" s="139">
        <v>0</v>
      </c>
      <c r="AS250" s="140">
        <v>0</v>
      </c>
      <c r="AT250" s="140">
        <f t="shared" si="8"/>
        <v>18886.11</v>
      </c>
      <c r="AU250" s="139"/>
    </row>
    <row r="251" spans="1:47" s="141" customFormat="1" ht="12.75" hidden="1" outlineLevel="1">
      <c r="A251" s="139" t="s">
        <v>780</v>
      </c>
      <c r="B251" s="140"/>
      <c r="C251" s="140" t="s">
        <v>781</v>
      </c>
      <c r="D251" s="140" t="s">
        <v>782</v>
      </c>
      <c r="E251" s="140">
        <v>0</v>
      </c>
      <c r="F251" s="140">
        <v>0</v>
      </c>
      <c r="G251" s="140"/>
      <c r="H251" s="139">
        <v>0</v>
      </c>
      <c r="I251" s="139">
        <v>0</v>
      </c>
      <c r="J251" s="139">
        <v>0</v>
      </c>
      <c r="K251" s="139">
        <v>0</v>
      </c>
      <c r="L251" s="139">
        <v>0</v>
      </c>
      <c r="M251" s="139">
        <v>0</v>
      </c>
      <c r="N251" s="139">
        <v>0</v>
      </c>
      <c r="O251" s="139">
        <v>0</v>
      </c>
      <c r="P251" s="139">
        <v>0</v>
      </c>
      <c r="Q251" s="139">
        <v>0</v>
      </c>
      <c r="R251" s="139">
        <v>0</v>
      </c>
      <c r="S251" s="139">
        <v>0</v>
      </c>
      <c r="T251" s="139">
        <v>0</v>
      </c>
      <c r="U251" s="139">
        <v>0</v>
      </c>
      <c r="V251" s="139">
        <v>0</v>
      </c>
      <c r="W251" s="139">
        <v>0</v>
      </c>
      <c r="X251" s="139">
        <v>0</v>
      </c>
      <c r="Y251" s="139">
        <v>0</v>
      </c>
      <c r="Z251" s="139">
        <v>3000</v>
      </c>
      <c r="AA251" s="139">
        <v>0</v>
      </c>
      <c r="AB251" s="139">
        <v>0</v>
      </c>
      <c r="AC251" s="139">
        <v>0</v>
      </c>
      <c r="AD251" s="139">
        <v>0</v>
      </c>
      <c r="AE251" s="139">
        <v>0</v>
      </c>
      <c r="AF251" s="139">
        <v>0</v>
      </c>
      <c r="AG251" s="140">
        <v>3000</v>
      </c>
      <c r="AH251" s="139">
        <v>0</v>
      </c>
      <c r="AI251" s="139">
        <v>0</v>
      </c>
      <c r="AJ251" s="139">
        <v>0</v>
      </c>
      <c r="AK251" s="139">
        <v>0</v>
      </c>
      <c r="AL251" s="139">
        <v>0</v>
      </c>
      <c r="AM251" s="139">
        <v>0</v>
      </c>
      <c r="AN251" s="139">
        <v>0</v>
      </c>
      <c r="AO251" s="139">
        <v>0</v>
      </c>
      <c r="AP251" s="139">
        <v>0</v>
      </c>
      <c r="AQ251" s="139">
        <v>0</v>
      </c>
      <c r="AR251" s="139">
        <v>0</v>
      </c>
      <c r="AS251" s="140">
        <v>0</v>
      </c>
      <c r="AT251" s="140">
        <f t="shared" si="8"/>
        <v>3000</v>
      </c>
      <c r="AU251" s="139"/>
    </row>
    <row r="252" spans="1:47" s="141" customFormat="1" ht="12.75" hidden="1" outlineLevel="1">
      <c r="A252" s="139" t="s">
        <v>798</v>
      </c>
      <c r="B252" s="140"/>
      <c r="C252" s="140" t="s">
        <v>799</v>
      </c>
      <c r="D252" s="140" t="s">
        <v>800</v>
      </c>
      <c r="E252" s="140">
        <v>0</v>
      </c>
      <c r="F252" s="140">
        <v>0</v>
      </c>
      <c r="G252" s="140"/>
      <c r="H252" s="139">
        <v>0</v>
      </c>
      <c r="I252" s="139">
        <v>0</v>
      </c>
      <c r="J252" s="139">
        <v>0</v>
      </c>
      <c r="K252" s="139">
        <v>0</v>
      </c>
      <c r="L252" s="139">
        <v>0</v>
      </c>
      <c r="M252" s="139">
        <v>0</v>
      </c>
      <c r="N252" s="139">
        <v>0</v>
      </c>
      <c r="O252" s="139">
        <v>0</v>
      </c>
      <c r="P252" s="139">
        <v>0</v>
      </c>
      <c r="Q252" s="139">
        <v>0</v>
      </c>
      <c r="R252" s="139">
        <v>0</v>
      </c>
      <c r="S252" s="139">
        <v>0</v>
      </c>
      <c r="T252" s="139">
        <v>0</v>
      </c>
      <c r="U252" s="139">
        <v>0</v>
      </c>
      <c r="V252" s="139">
        <v>0</v>
      </c>
      <c r="W252" s="139">
        <v>0</v>
      </c>
      <c r="X252" s="139">
        <v>0</v>
      </c>
      <c r="Y252" s="139">
        <v>0</v>
      </c>
      <c r="Z252" s="139">
        <v>133859.98</v>
      </c>
      <c r="AA252" s="139">
        <v>0</v>
      </c>
      <c r="AB252" s="139">
        <v>0</v>
      </c>
      <c r="AC252" s="139">
        <v>0</v>
      </c>
      <c r="AD252" s="139">
        <v>0</v>
      </c>
      <c r="AE252" s="139">
        <v>0</v>
      </c>
      <c r="AF252" s="139">
        <v>0</v>
      </c>
      <c r="AG252" s="140">
        <v>133859.98</v>
      </c>
      <c r="AH252" s="139">
        <v>0</v>
      </c>
      <c r="AI252" s="139">
        <v>0</v>
      </c>
      <c r="AJ252" s="139">
        <v>0</v>
      </c>
      <c r="AK252" s="139">
        <v>0</v>
      </c>
      <c r="AL252" s="139">
        <v>0</v>
      </c>
      <c r="AM252" s="139">
        <v>0</v>
      </c>
      <c r="AN252" s="139">
        <v>0</v>
      </c>
      <c r="AO252" s="139">
        <v>0</v>
      </c>
      <c r="AP252" s="139">
        <v>0</v>
      </c>
      <c r="AQ252" s="139">
        <v>0</v>
      </c>
      <c r="AR252" s="139">
        <v>0</v>
      </c>
      <c r="AS252" s="140">
        <v>0</v>
      </c>
      <c r="AT252" s="140">
        <f t="shared" si="8"/>
        <v>133859.98</v>
      </c>
      <c r="AU252" s="139"/>
    </row>
    <row r="253" spans="1:47" s="141" customFormat="1" ht="12.75" hidden="1" outlineLevel="1">
      <c r="A253" s="139" t="s">
        <v>801</v>
      </c>
      <c r="B253" s="140"/>
      <c r="C253" s="140" t="s">
        <v>802</v>
      </c>
      <c r="D253" s="140" t="s">
        <v>803</v>
      </c>
      <c r="E253" s="140">
        <v>86.13</v>
      </c>
      <c r="F253" s="140">
        <v>0</v>
      </c>
      <c r="G253" s="140"/>
      <c r="H253" s="139">
        <v>0</v>
      </c>
      <c r="I253" s="139">
        <v>0</v>
      </c>
      <c r="J253" s="139">
        <v>0</v>
      </c>
      <c r="K253" s="139">
        <v>0</v>
      </c>
      <c r="L253" s="139">
        <v>0</v>
      </c>
      <c r="M253" s="139">
        <v>0</v>
      </c>
      <c r="N253" s="139">
        <v>0</v>
      </c>
      <c r="O253" s="139">
        <v>0</v>
      </c>
      <c r="P253" s="139">
        <v>0</v>
      </c>
      <c r="Q253" s="139">
        <v>0</v>
      </c>
      <c r="R253" s="139">
        <v>0</v>
      </c>
      <c r="S253" s="139">
        <v>0</v>
      </c>
      <c r="T253" s="139">
        <v>0</v>
      </c>
      <c r="U253" s="139">
        <v>0</v>
      </c>
      <c r="V253" s="139">
        <v>0</v>
      </c>
      <c r="W253" s="139">
        <v>0</v>
      </c>
      <c r="X253" s="139">
        <v>0</v>
      </c>
      <c r="Y253" s="139">
        <v>730681.09</v>
      </c>
      <c r="Z253" s="139">
        <v>0</v>
      </c>
      <c r="AA253" s="139">
        <v>0</v>
      </c>
      <c r="AB253" s="139">
        <v>0</v>
      </c>
      <c r="AC253" s="139">
        <v>0</v>
      </c>
      <c r="AD253" s="139">
        <v>0</v>
      </c>
      <c r="AE253" s="139">
        <v>4152.77</v>
      </c>
      <c r="AF253" s="139">
        <v>0</v>
      </c>
      <c r="AG253" s="140">
        <v>734833.86</v>
      </c>
      <c r="AH253" s="139">
        <v>0</v>
      </c>
      <c r="AI253" s="139">
        <v>0</v>
      </c>
      <c r="AJ253" s="139">
        <v>0</v>
      </c>
      <c r="AK253" s="139">
        <v>0</v>
      </c>
      <c r="AL253" s="139">
        <v>0</v>
      </c>
      <c r="AM253" s="139">
        <v>0</v>
      </c>
      <c r="AN253" s="139">
        <v>0</v>
      </c>
      <c r="AO253" s="139">
        <v>0</v>
      </c>
      <c r="AP253" s="139">
        <v>0</v>
      </c>
      <c r="AQ253" s="139">
        <v>0</v>
      </c>
      <c r="AR253" s="139">
        <v>0</v>
      </c>
      <c r="AS253" s="140">
        <v>0</v>
      </c>
      <c r="AT253" s="140">
        <f t="shared" si="8"/>
        <v>734919.99</v>
      </c>
      <c r="AU253" s="139"/>
    </row>
    <row r="254" spans="1:47" s="141" customFormat="1" ht="12.75" hidden="1" outlineLevel="1">
      <c r="A254" s="139" t="s">
        <v>804</v>
      </c>
      <c r="B254" s="140"/>
      <c r="C254" s="140" t="s">
        <v>805</v>
      </c>
      <c r="D254" s="140" t="s">
        <v>806</v>
      </c>
      <c r="E254" s="140">
        <v>0</v>
      </c>
      <c r="F254" s="140">
        <v>0</v>
      </c>
      <c r="G254" s="140"/>
      <c r="H254" s="139">
        <v>0</v>
      </c>
      <c r="I254" s="139">
        <v>0</v>
      </c>
      <c r="J254" s="139">
        <v>0</v>
      </c>
      <c r="K254" s="139">
        <v>0</v>
      </c>
      <c r="L254" s="139">
        <v>0</v>
      </c>
      <c r="M254" s="139">
        <v>0</v>
      </c>
      <c r="N254" s="139">
        <v>0</v>
      </c>
      <c r="O254" s="139">
        <v>0</v>
      </c>
      <c r="P254" s="139">
        <v>0</v>
      </c>
      <c r="Q254" s="139">
        <v>0</v>
      </c>
      <c r="R254" s="139">
        <v>0</v>
      </c>
      <c r="S254" s="139">
        <v>0</v>
      </c>
      <c r="T254" s="139">
        <v>0</v>
      </c>
      <c r="U254" s="139">
        <v>0</v>
      </c>
      <c r="V254" s="139">
        <v>0</v>
      </c>
      <c r="W254" s="139">
        <v>0</v>
      </c>
      <c r="X254" s="139">
        <v>0</v>
      </c>
      <c r="Y254" s="139">
        <v>1063728</v>
      </c>
      <c r="Z254" s="139">
        <v>539551.89</v>
      </c>
      <c r="AA254" s="139">
        <v>0</v>
      </c>
      <c r="AB254" s="139">
        <v>0</v>
      </c>
      <c r="AC254" s="139">
        <v>0</v>
      </c>
      <c r="AD254" s="139">
        <v>0</v>
      </c>
      <c r="AE254" s="139">
        <v>1344.74</v>
      </c>
      <c r="AF254" s="139">
        <v>0</v>
      </c>
      <c r="AG254" s="140">
        <v>1604624.63</v>
      </c>
      <c r="AH254" s="139">
        <v>0</v>
      </c>
      <c r="AI254" s="139">
        <v>0</v>
      </c>
      <c r="AJ254" s="139">
        <v>0</v>
      </c>
      <c r="AK254" s="139">
        <v>0</v>
      </c>
      <c r="AL254" s="139">
        <v>0</v>
      </c>
      <c r="AM254" s="139">
        <v>0</v>
      </c>
      <c r="AN254" s="139">
        <v>0</v>
      </c>
      <c r="AO254" s="139">
        <v>0</v>
      </c>
      <c r="AP254" s="139">
        <v>0</v>
      </c>
      <c r="AQ254" s="139">
        <v>0</v>
      </c>
      <c r="AR254" s="139">
        <v>0</v>
      </c>
      <c r="AS254" s="140">
        <v>0</v>
      </c>
      <c r="AT254" s="140">
        <f t="shared" si="8"/>
        <v>1604624.63</v>
      </c>
      <c r="AU254" s="139"/>
    </row>
    <row r="255" spans="1:47" s="141" customFormat="1" ht="12.75" hidden="1" outlineLevel="1">
      <c r="A255" s="139" t="s">
        <v>807</v>
      </c>
      <c r="B255" s="140"/>
      <c r="C255" s="140" t="s">
        <v>808</v>
      </c>
      <c r="D255" s="140" t="s">
        <v>809</v>
      </c>
      <c r="E255" s="140">
        <v>0</v>
      </c>
      <c r="F255" s="140">
        <v>0</v>
      </c>
      <c r="G255" s="140"/>
      <c r="H255" s="139">
        <v>0</v>
      </c>
      <c r="I255" s="139">
        <v>0</v>
      </c>
      <c r="J255" s="139">
        <v>0</v>
      </c>
      <c r="K255" s="139">
        <v>0</v>
      </c>
      <c r="L255" s="139">
        <v>610594.29</v>
      </c>
      <c r="M255" s="139">
        <v>0</v>
      </c>
      <c r="N255" s="139">
        <v>0</v>
      </c>
      <c r="O255" s="139">
        <v>0</v>
      </c>
      <c r="P255" s="139">
        <v>0</v>
      </c>
      <c r="Q255" s="139">
        <v>0</v>
      </c>
      <c r="R255" s="139">
        <v>0</v>
      </c>
      <c r="S255" s="139">
        <v>0</v>
      </c>
      <c r="T255" s="139">
        <v>0</v>
      </c>
      <c r="U255" s="139">
        <v>0</v>
      </c>
      <c r="V255" s="139">
        <v>0</v>
      </c>
      <c r="W255" s="139">
        <v>0</v>
      </c>
      <c r="X255" s="139">
        <v>0</v>
      </c>
      <c r="Y255" s="139">
        <v>31524.71</v>
      </c>
      <c r="Z255" s="139">
        <v>0</v>
      </c>
      <c r="AA255" s="139">
        <v>0</v>
      </c>
      <c r="AB255" s="139">
        <v>0</v>
      </c>
      <c r="AC255" s="139">
        <v>0</v>
      </c>
      <c r="AD255" s="139">
        <v>0</v>
      </c>
      <c r="AE255" s="139">
        <v>0</v>
      </c>
      <c r="AF255" s="139">
        <v>0</v>
      </c>
      <c r="AG255" s="140">
        <v>642119</v>
      </c>
      <c r="AH255" s="139">
        <v>0</v>
      </c>
      <c r="AI255" s="139">
        <v>0</v>
      </c>
      <c r="AJ255" s="139">
        <v>0</v>
      </c>
      <c r="AK255" s="139">
        <v>0</v>
      </c>
      <c r="AL255" s="139">
        <v>0</v>
      </c>
      <c r="AM255" s="139">
        <v>0</v>
      </c>
      <c r="AN255" s="139">
        <v>0</v>
      </c>
      <c r="AO255" s="139">
        <v>0</v>
      </c>
      <c r="AP255" s="139">
        <v>0</v>
      </c>
      <c r="AQ255" s="139">
        <v>0</v>
      </c>
      <c r="AR255" s="139">
        <v>0</v>
      </c>
      <c r="AS255" s="140">
        <v>0</v>
      </c>
      <c r="AT255" s="140">
        <f t="shared" si="8"/>
        <v>642119</v>
      </c>
      <c r="AU255" s="139"/>
    </row>
    <row r="256" spans="1:47" s="141" customFormat="1" ht="12.75" hidden="1" outlineLevel="1">
      <c r="A256" s="139" t="s">
        <v>810</v>
      </c>
      <c r="B256" s="140"/>
      <c r="C256" s="140" t="s">
        <v>811</v>
      </c>
      <c r="D256" s="140" t="s">
        <v>812</v>
      </c>
      <c r="E256" s="140">
        <v>0</v>
      </c>
      <c r="F256" s="140">
        <v>0</v>
      </c>
      <c r="G256" s="140"/>
      <c r="H256" s="139">
        <v>221.39</v>
      </c>
      <c r="I256" s="139">
        <v>0</v>
      </c>
      <c r="J256" s="139">
        <v>0</v>
      </c>
      <c r="K256" s="139">
        <v>0</v>
      </c>
      <c r="L256" s="139">
        <v>0</v>
      </c>
      <c r="M256" s="139">
        <v>0</v>
      </c>
      <c r="N256" s="139">
        <v>0</v>
      </c>
      <c r="O256" s="139">
        <v>0</v>
      </c>
      <c r="P256" s="139">
        <v>0</v>
      </c>
      <c r="Q256" s="139">
        <v>0</v>
      </c>
      <c r="R256" s="139">
        <v>0</v>
      </c>
      <c r="S256" s="139">
        <v>0</v>
      </c>
      <c r="T256" s="139">
        <v>0</v>
      </c>
      <c r="U256" s="139">
        <v>0</v>
      </c>
      <c r="V256" s="139">
        <v>0</v>
      </c>
      <c r="W256" s="139">
        <v>0</v>
      </c>
      <c r="X256" s="139">
        <v>0</v>
      </c>
      <c r="Y256" s="139">
        <v>0</v>
      </c>
      <c r="Z256" s="139">
        <v>0</v>
      </c>
      <c r="AA256" s="139">
        <v>0</v>
      </c>
      <c r="AB256" s="139">
        <v>0</v>
      </c>
      <c r="AC256" s="139">
        <v>0</v>
      </c>
      <c r="AD256" s="139">
        <v>0</v>
      </c>
      <c r="AE256" s="139">
        <v>0</v>
      </c>
      <c r="AF256" s="139">
        <v>0</v>
      </c>
      <c r="AG256" s="140">
        <v>221.39</v>
      </c>
      <c r="AH256" s="139">
        <v>0</v>
      </c>
      <c r="AI256" s="139">
        <v>0</v>
      </c>
      <c r="AJ256" s="139">
        <v>0</v>
      </c>
      <c r="AK256" s="139">
        <v>0</v>
      </c>
      <c r="AL256" s="139">
        <v>0</v>
      </c>
      <c r="AM256" s="139">
        <v>0</v>
      </c>
      <c r="AN256" s="139">
        <v>0</v>
      </c>
      <c r="AO256" s="139">
        <v>0</v>
      </c>
      <c r="AP256" s="139">
        <v>0</v>
      </c>
      <c r="AQ256" s="139">
        <v>0</v>
      </c>
      <c r="AR256" s="139">
        <v>0</v>
      </c>
      <c r="AS256" s="140">
        <v>0</v>
      </c>
      <c r="AT256" s="140">
        <f t="shared" si="8"/>
        <v>221.39</v>
      </c>
      <c r="AU256" s="139"/>
    </row>
    <row r="257" spans="1:47" s="141" customFormat="1" ht="12.75" hidden="1" outlineLevel="1">
      <c r="A257" s="139" t="s">
        <v>813</v>
      </c>
      <c r="B257" s="140"/>
      <c r="C257" s="140" t="s">
        <v>814</v>
      </c>
      <c r="D257" s="140" t="s">
        <v>815</v>
      </c>
      <c r="E257" s="140">
        <v>64377.67</v>
      </c>
      <c r="F257" s="140">
        <v>0</v>
      </c>
      <c r="G257" s="140"/>
      <c r="H257" s="139">
        <v>0</v>
      </c>
      <c r="I257" s="139">
        <v>0</v>
      </c>
      <c r="J257" s="139">
        <v>0</v>
      </c>
      <c r="K257" s="139">
        <v>0</v>
      </c>
      <c r="L257" s="139">
        <v>0</v>
      </c>
      <c r="M257" s="139">
        <v>0</v>
      </c>
      <c r="N257" s="139">
        <v>0</v>
      </c>
      <c r="O257" s="139">
        <v>0</v>
      </c>
      <c r="P257" s="139">
        <v>0</v>
      </c>
      <c r="Q257" s="139">
        <v>0</v>
      </c>
      <c r="R257" s="139">
        <v>0</v>
      </c>
      <c r="S257" s="139">
        <v>0</v>
      </c>
      <c r="T257" s="139">
        <v>0</v>
      </c>
      <c r="U257" s="139">
        <v>0</v>
      </c>
      <c r="V257" s="139">
        <v>0</v>
      </c>
      <c r="W257" s="139">
        <v>0</v>
      </c>
      <c r="X257" s="139">
        <v>0</v>
      </c>
      <c r="Y257" s="139">
        <v>0</v>
      </c>
      <c r="Z257" s="139">
        <v>3776.43</v>
      </c>
      <c r="AA257" s="139">
        <v>0</v>
      </c>
      <c r="AB257" s="139">
        <v>0</v>
      </c>
      <c r="AC257" s="139">
        <v>0</v>
      </c>
      <c r="AD257" s="139">
        <v>0</v>
      </c>
      <c r="AE257" s="139">
        <v>0</v>
      </c>
      <c r="AF257" s="139">
        <v>0</v>
      </c>
      <c r="AG257" s="140">
        <v>3776.43</v>
      </c>
      <c r="AH257" s="139">
        <v>0</v>
      </c>
      <c r="AI257" s="139">
        <v>0</v>
      </c>
      <c r="AJ257" s="139">
        <v>0</v>
      </c>
      <c r="AK257" s="139">
        <v>0</v>
      </c>
      <c r="AL257" s="139">
        <v>0</v>
      </c>
      <c r="AM257" s="139">
        <v>0</v>
      </c>
      <c r="AN257" s="139">
        <v>0</v>
      </c>
      <c r="AO257" s="139">
        <v>0</v>
      </c>
      <c r="AP257" s="139">
        <v>0</v>
      </c>
      <c r="AQ257" s="139">
        <v>0</v>
      </c>
      <c r="AR257" s="139">
        <v>0</v>
      </c>
      <c r="AS257" s="140">
        <v>0</v>
      </c>
      <c r="AT257" s="140">
        <f t="shared" si="8"/>
        <v>68154.09999999999</v>
      </c>
      <c r="AU257" s="139"/>
    </row>
    <row r="258" spans="1:47" s="141" customFormat="1" ht="12.75" hidden="1" outlineLevel="1">
      <c r="A258" s="139" t="s">
        <v>816</v>
      </c>
      <c r="B258" s="140"/>
      <c r="C258" s="140" t="s">
        <v>817</v>
      </c>
      <c r="D258" s="140" t="s">
        <v>818</v>
      </c>
      <c r="E258" s="140">
        <v>0</v>
      </c>
      <c r="F258" s="140">
        <v>0</v>
      </c>
      <c r="G258" s="140"/>
      <c r="H258" s="139">
        <v>0</v>
      </c>
      <c r="I258" s="139">
        <v>0</v>
      </c>
      <c r="J258" s="139">
        <v>0</v>
      </c>
      <c r="K258" s="139">
        <v>0</v>
      </c>
      <c r="L258" s="139">
        <v>0</v>
      </c>
      <c r="M258" s="139">
        <v>0</v>
      </c>
      <c r="N258" s="139">
        <v>0</v>
      </c>
      <c r="O258" s="139">
        <v>0</v>
      </c>
      <c r="P258" s="139">
        <v>0</v>
      </c>
      <c r="Q258" s="139">
        <v>0</v>
      </c>
      <c r="R258" s="139">
        <v>0</v>
      </c>
      <c r="S258" s="139">
        <v>0</v>
      </c>
      <c r="T258" s="139">
        <v>-784.6</v>
      </c>
      <c r="U258" s="139">
        <v>0</v>
      </c>
      <c r="V258" s="139">
        <v>0</v>
      </c>
      <c r="W258" s="139">
        <v>0</v>
      </c>
      <c r="X258" s="139">
        <v>0</v>
      </c>
      <c r="Y258" s="139">
        <v>0</v>
      </c>
      <c r="Z258" s="139">
        <v>0</v>
      </c>
      <c r="AA258" s="139">
        <v>0</v>
      </c>
      <c r="AB258" s="139">
        <v>0</v>
      </c>
      <c r="AC258" s="139">
        <v>0</v>
      </c>
      <c r="AD258" s="139">
        <v>0</v>
      </c>
      <c r="AE258" s="139">
        <v>0</v>
      </c>
      <c r="AF258" s="139">
        <v>0</v>
      </c>
      <c r="AG258" s="140">
        <v>-784.6</v>
      </c>
      <c r="AH258" s="139">
        <v>0</v>
      </c>
      <c r="AI258" s="139">
        <v>0</v>
      </c>
      <c r="AJ258" s="139">
        <v>0</v>
      </c>
      <c r="AK258" s="139">
        <v>0</v>
      </c>
      <c r="AL258" s="139">
        <v>0</v>
      </c>
      <c r="AM258" s="139">
        <v>0</v>
      </c>
      <c r="AN258" s="139">
        <v>0</v>
      </c>
      <c r="AO258" s="139">
        <v>0</v>
      </c>
      <c r="AP258" s="139">
        <v>0</v>
      </c>
      <c r="AQ258" s="139">
        <v>0</v>
      </c>
      <c r="AR258" s="139">
        <v>0</v>
      </c>
      <c r="AS258" s="140">
        <v>0</v>
      </c>
      <c r="AT258" s="140">
        <f t="shared" si="8"/>
        <v>-784.6</v>
      </c>
      <c r="AU258" s="139"/>
    </row>
    <row r="259" spans="1:47" s="141" customFormat="1" ht="12.75" hidden="1" outlineLevel="1">
      <c r="A259" s="139" t="s">
        <v>822</v>
      </c>
      <c r="B259" s="140"/>
      <c r="C259" s="140" t="s">
        <v>823</v>
      </c>
      <c r="D259" s="140" t="s">
        <v>824</v>
      </c>
      <c r="E259" s="140">
        <v>0</v>
      </c>
      <c r="F259" s="140">
        <v>0</v>
      </c>
      <c r="G259" s="140"/>
      <c r="H259" s="139">
        <v>9.99</v>
      </c>
      <c r="I259" s="139">
        <v>0</v>
      </c>
      <c r="J259" s="139">
        <v>0</v>
      </c>
      <c r="K259" s="139">
        <v>0</v>
      </c>
      <c r="L259" s="139">
        <v>0</v>
      </c>
      <c r="M259" s="139">
        <v>0</v>
      </c>
      <c r="N259" s="139">
        <v>0</v>
      </c>
      <c r="O259" s="139">
        <v>0</v>
      </c>
      <c r="P259" s="139">
        <v>0</v>
      </c>
      <c r="Q259" s="139">
        <v>0</v>
      </c>
      <c r="R259" s="139">
        <v>0</v>
      </c>
      <c r="S259" s="139">
        <v>0</v>
      </c>
      <c r="T259" s="139">
        <v>0</v>
      </c>
      <c r="U259" s="139">
        <v>0</v>
      </c>
      <c r="V259" s="139">
        <v>0</v>
      </c>
      <c r="W259" s="139">
        <v>0</v>
      </c>
      <c r="X259" s="139">
        <v>0</v>
      </c>
      <c r="Y259" s="139">
        <v>0</v>
      </c>
      <c r="Z259" s="139">
        <v>0</v>
      </c>
      <c r="AA259" s="139">
        <v>0</v>
      </c>
      <c r="AB259" s="139">
        <v>0</v>
      </c>
      <c r="AC259" s="139">
        <v>0</v>
      </c>
      <c r="AD259" s="139">
        <v>0</v>
      </c>
      <c r="AE259" s="139">
        <v>0</v>
      </c>
      <c r="AF259" s="139">
        <v>0</v>
      </c>
      <c r="AG259" s="140">
        <v>9.99</v>
      </c>
      <c r="AH259" s="139">
        <v>0</v>
      </c>
      <c r="AI259" s="139">
        <v>0</v>
      </c>
      <c r="AJ259" s="139">
        <v>0</v>
      </c>
      <c r="AK259" s="139">
        <v>0</v>
      </c>
      <c r="AL259" s="139">
        <v>0</v>
      </c>
      <c r="AM259" s="139">
        <v>0</v>
      </c>
      <c r="AN259" s="139">
        <v>0</v>
      </c>
      <c r="AO259" s="139">
        <v>0</v>
      </c>
      <c r="AP259" s="139">
        <v>0</v>
      </c>
      <c r="AQ259" s="139">
        <v>0</v>
      </c>
      <c r="AR259" s="139">
        <v>0</v>
      </c>
      <c r="AS259" s="140">
        <v>0</v>
      </c>
      <c r="AT259" s="140">
        <f t="shared" si="8"/>
        <v>9.99</v>
      </c>
      <c r="AU259" s="139"/>
    </row>
    <row r="260" spans="1:47" s="141" customFormat="1" ht="12.75" hidden="1" outlineLevel="1">
      <c r="A260" s="139" t="s">
        <v>825</v>
      </c>
      <c r="B260" s="140"/>
      <c r="C260" s="140" t="s">
        <v>826</v>
      </c>
      <c r="D260" s="140" t="s">
        <v>827</v>
      </c>
      <c r="E260" s="140">
        <v>3569.48</v>
      </c>
      <c r="F260" s="140">
        <v>0</v>
      </c>
      <c r="G260" s="140"/>
      <c r="H260" s="139">
        <v>158733.11</v>
      </c>
      <c r="I260" s="139">
        <v>0</v>
      </c>
      <c r="J260" s="139">
        <v>0</v>
      </c>
      <c r="K260" s="139">
        <v>0</v>
      </c>
      <c r="L260" s="139">
        <v>0</v>
      </c>
      <c r="M260" s="139">
        <v>61812.29</v>
      </c>
      <c r="N260" s="139">
        <v>0</v>
      </c>
      <c r="O260" s="139">
        <v>0</v>
      </c>
      <c r="P260" s="139">
        <v>0</v>
      </c>
      <c r="Q260" s="139">
        <v>0</v>
      </c>
      <c r="R260" s="139">
        <v>0</v>
      </c>
      <c r="S260" s="139">
        <v>0</v>
      </c>
      <c r="T260" s="139">
        <v>0</v>
      </c>
      <c r="U260" s="139">
        <v>0</v>
      </c>
      <c r="V260" s="139">
        <v>95264.76</v>
      </c>
      <c r="W260" s="139">
        <v>0</v>
      </c>
      <c r="X260" s="139">
        <v>0</v>
      </c>
      <c r="Y260" s="139">
        <v>27165.7</v>
      </c>
      <c r="Z260" s="139">
        <v>3410.76</v>
      </c>
      <c r="AA260" s="139">
        <v>0</v>
      </c>
      <c r="AB260" s="139">
        <v>0</v>
      </c>
      <c r="AC260" s="139">
        <v>0</v>
      </c>
      <c r="AD260" s="139">
        <v>0</v>
      </c>
      <c r="AE260" s="139">
        <v>49336.43</v>
      </c>
      <c r="AF260" s="139">
        <v>0</v>
      </c>
      <c r="AG260" s="140">
        <v>395723.05</v>
      </c>
      <c r="AH260" s="139">
        <v>0</v>
      </c>
      <c r="AI260" s="139">
        <v>0</v>
      </c>
      <c r="AJ260" s="139">
        <v>0</v>
      </c>
      <c r="AK260" s="139">
        <v>0</v>
      </c>
      <c r="AL260" s="139">
        <v>0</v>
      </c>
      <c r="AM260" s="139">
        <v>0</v>
      </c>
      <c r="AN260" s="139">
        <v>0</v>
      </c>
      <c r="AO260" s="139">
        <v>0</v>
      </c>
      <c r="AP260" s="139">
        <v>0</v>
      </c>
      <c r="AQ260" s="139">
        <v>0</v>
      </c>
      <c r="AR260" s="139">
        <v>0</v>
      </c>
      <c r="AS260" s="140">
        <v>0</v>
      </c>
      <c r="AT260" s="140">
        <f t="shared" si="8"/>
        <v>399292.52999999997</v>
      </c>
      <c r="AU260" s="139"/>
    </row>
    <row r="261" spans="1:47" s="141" customFormat="1" ht="12.75" hidden="1" outlineLevel="1">
      <c r="A261" s="139" t="s">
        <v>828</v>
      </c>
      <c r="B261" s="140"/>
      <c r="C261" s="140" t="s">
        <v>829</v>
      </c>
      <c r="D261" s="140" t="s">
        <v>830</v>
      </c>
      <c r="E261" s="140">
        <v>51756.44</v>
      </c>
      <c r="F261" s="140">
        <v>0</v>
      </c>
      <c r="G261" s="140"/>
      <c r="H261" s="139">
        <v>0</v>
      </c>
      <c r="I261" s="139">
        <v>0</v>
      </c>
      <c r="J261" s="139">
        <v>0</v>
      </c>
      <c r="K261" s="139">
        <v>0</v>
      </c>
      <c r="L261" s="139">
        <v>0</v>
      </c>
      <c r="M261" s="139">
        <v>0</v>
      </c>
      <c r="N261" s="139">
        <v>0</v>
      </c>
      <c r="O261" s="139">
        <v>0</v>
      </c>
      <c r="P261" s="139">
        <v>0</v>
      </c>
      <c r="Q261" s="139">
        <v>0</v>
      </c>
      <c r="R261" s="139">
        <v>0</v>
      </c>
      <c r="S261" s="139">
        <v>0</v>
      </c>
      <c r="T261" s="139">
        <v>0</v>
      </c>
      <c r="U261" s="139">
        <v>0</v>
      </c>
      <c r="V261" s="139">
        <v>0</v>
      </c>
      <c r="W261" s="139">
        <v>0</v>
      </c>
      <c r="X261" s="139">
        <v>0</v>
      </c>
      <c r="Y261" s="139">
        <v>0</v>
      </c>
      <c r="Z261" s="139">
        <v>0</v>
      </c>
      <c r="AA261" s="139">
        <v>0</v>
      </c>
      <c r="AB261" s="139">
        <v>0</v>
      </c>
      <c r="AC261" s="139">
        <v>0</v>
      </c>
      <c r="AD261" s="139">
        <v>0</v>
      </c>
      <c r="AE261" s="139">
        <v>0</v>
      </c>
      <c r="AF261" s="139">
        <v>0</v>
      </c>
      <c r="AG261" s="140">
        <v>0</v>
      </c>
      <c r="AH261" s="139">
        <v>0</v>
      </c>
      <c r="AI261" s="139">
        <v>0</v>
      </c>
      <c r="AJ261" s="139">
        <v>0</v>
      </c>
      <c r="AK261" s="139">
        <v>0</v>
      </c>
      <c r="AL261" s="139">
        <v>0</v>
      </c>
      <c r="AM261" s="139">
        <v>0</v>
      </c>
      <c r="AN261" s="139">
        <v>0</v>
      </c>
      <c r="AO261" s="139">
        <v>0</v>
      </c>
      <c r="AP261" s="139">
        <v>0</v>
      </c>
      <c r="AQ261" s="139">
        <v>0</v>
      </c>
      <c r="AR261" s="139">
        <v>0</v>
      </c>
      <c r="AS261" s="140">
        <v>0</v>
      </c>
      <c r="AT261" s="140">
        <f t="shared" si="8"/>
        <v>51756.44</v>
      </c>
      <c r="AU261" s="139"/>
    </row>
    <row r="262" spans="1:47" s="141" customFormat="1" ht="12.75" hidden="1" outlineLevel="1">
      <c r="A262" s="139" t="s">
        <v>834</v>
      </c>
      <c r="B262" s="140"/>
      <c r="C262" s="140" t="s">
        <v>835</v>
      </c>
      <c r="D262" s="140" t="s">
        <v>836</v>
      </c>
      <c r="E262" s="140">
        <v>0</v>
      </c>
      <c r="F262" s="140">
        <v>0</v>
      </c>
      <c r="G262" s="140"/>
      <c r="H262" s="139">
        <v>0</v>
      </c>
      <c r="I262" s="139">
        <v>0</v>
      </c>
      <c r="J262" s="139">
        <v>0</v>
      </c>
      <c r="K262" s="139">
        <v>0</v>
      </c>
      <c r="L262" s="139">
        <v>0</v>
      </c>
      <c r="M262" s="139">
        <v>0</v>
      </c>
      <c r="N262" s="139">
        <v>0</v>
      </c>
      <c r="O262" s="139">
        <v>0</v>
      </c>
      <c r="P262" s="139">
        <v>0</v>
      </c>
      <c r="Q262" s="139">
        <v>0</v>
      </c>
      <c r="R262" s="139">
        <v>0</v>
      </c>
      <c r="S262" s="139">
        <v>0</v>
      </c>
      <c r="T262" s="139">
        <v>0</v>
      </c>
      <c r="U262" s="139">
        <v>0</v>
      </c>
      <c r="V262" s="139">
        <v>0</v>
      </c>
      <c r="W262" s="139">
        <v>0</v>
      </c>
      <c r="X262" s="139">
        <v>0</v>
      </c>
      <c r="Y262" s="139">
        <v>0</v>
      </c>
      <c r="Z262" s="139">
        <v>255.8</v>
      </c>
      <c r="AA262" s="139">
        <v>0</v>
      </c>
      <c r="AB262" s="139">
        <v>0</v>
      </c>
      <c r="AC262" s="139">
        <v>0</v>
      </c>
      <c r="AD262" s="139">
        <v>0</v>
      </c>
      <c r="AE262" s="139">
        <v>0</v>
      </c>
      <c r="AF262" s="139">
        <v>0</v>
      </c>
      <c r="AG262" s="140">
        <v>255.8</v>
      </c>
      <c r="AH262" s="139">
        <v>0</v>
      </c>
      <c r="AI262" s="139">
        <v>0</v>
      </c>
      <c r="AJ262" s="139">
        <v>0</v>
      </c>
      <c r="AK262" s="139">
        <v>0</v>
      </c>
      <c r="AL262" s="139">
        <v>0</v>
      </c>
      <c r="AM262" s="139">
        <v>0</v>
      </c>
      <c r="AN262" s="139">
        <v>0</v>
      </c>
      <c r="AO262" s="139">
        <v>0</v>
      </c>
      <c r="AP262" s="139">
        <v>0</v>
      </c>
      <c r="AQ262" s="139">
        <v>0</v>
      </c>
      <c r="AR262" s="139">
        <v>0</v>
      </c>
      <c r="AS262" s="140">
        <v>0</v>
      </c>
      <c r="AT262" s="140">
        <f t="shared" si="8"/>
        <v>255.8</v>
      </c>
      <c r="AU262" s="139"/>
    </row>
    <row r="263" spans="1:47" s="141" customFormat="1" ht="12.75" hidden="1" outlineLevel="1">
      <c r="A263" s="139" t="s">
        <v>840</v>
      </c>
      <c r="B263" s="140"/>
      <c r="C263" s="140" t="s">
        <v>841</v>
      </c>
      <c r="D263" s="140" t="s">
        <v>842</v>
      </c>
      <c r="E263" s="140">
        <v>0</v>
      </c>
      <c r="F263" s="140">
        <v>0</v>
      </c>
      <c r="G263" s="140"/>
      <c r="H263" s="139">
        <v>91605.75</v>
      </c>
      <c r="I263" s="139">
        <v>0</v>
      </c>
      <c r="J263" s="139">
        <v>0</v>
      </c>
      <c r="K263" s="139">
        <v>0</v>
      </c>
      <c r="L263" s="139">
        <v>0</v>
      </c>
      <c r="M263" s="139">
        <v>0</v>
      </c>
      <c r="N263" s="139">
        <v>0</v>
      </c>
      <c r="O263" s="139">
        <v>0</v>
      </c>
      <c r="P263" s="139">
        <v>0</v>
      </c>
      <c r="Q263" s="139">
        <v>0</v>
      </c>
      <c r="R263" s="139">
        <v>0</v>
      </c>
      <c r="S263" s="139">
        <v>0</v>
      </c>
      <c r="T263" s="139">
        <v>0</v>
      </c>
      <c r="U263" s="139">
        <v>0</v>
      </c>
      <c r="V263" s="139">
        <v>0</v>
      </c>
      <c r="W263" s="139">
        <v>0</v>
      </c>
      <c r="X263" s="139">
        <v>0</v>
      </c>
      <c r="Y263" s="139">
        <v>0</v>
      </c>
      <c r="Z263" s="139">
        <v>0</v>
      </c>
      <c r="AA263" s="139">
        <v>0</v>
      </c>
      <c r="AB263" s="139">
        <v>0</v>
      </c>
      <c r="AC263" s="139">
        <v>0</v>
      </c>
      <c r="AD263" s="139">
        <v>0</v>
      </c>
      <c r="AE263" s="139">
        <v>1692.88</v>
      </c>
      <c r="AF263" s="139">
        <v>0</v>
      </c>
      <c r="AG263" s="140">
        <v>93298.63</v>
      </c>
      <c r="AH263" s="139">
        <v>0</v>
      </c>
      <c r="AI263" s="139">
        <v>0</v>
      </c>
      <c r="AJ263" s="139">
        <v>0</v>
      </c>
      <c r="AK263" s="139">
        <v>0</v>
      </c>
      <c r="AL263" s="139">
        <v>0</v>
      </c>
      <c r="AM263" s="139">
        <v>0</v>
      </c>
      <c r="AN263" s="139">
        <v>0</v>
      </c>
      <c r="AO263" s="139">
        <v>0</v>
      </c>
      <c r="AP263" s="139">
        <v>0</v>
      </c>
      <c r="AQ263" s="139">
        <v>0</v>
      </c>
      <c r="AR263" s="139">
        <v>0</v>
      </c>
      <c r="AS263" s="140">
        <v>0</v>
      </c>
      <c r="AT263" s="140">
        <f t="shared" si="8"/>
        <v>93298.63</v>
      </c>
      <c r="AU263" s="139"/>
    </row>
    <row r="264" spans="1:47" s="141" customFormat="1" ht="12.75" hidden="1" outlineLevel="1">
      <c r="A264" s="139" t="s">
        <v>843</v>
      </c>
      <c r="B264" s="140"/>
      <c r="C264" s="140" t="s">
        <v>844</v>
      </c>
      <c r="D264" s="140" t="s">
        <v>845</v>
      </c>
      <c r="E264" s="140">
        <v>0</v>
      </c>
      <c r="F264" s="140">
        <v>0</v>
      </c>
      <c r="G264" s="140"/>
      <c r="H264" s="139">
        <v>0</v>
      </c>
      <c r="I264" s="139">
        <v>0</v>
      </c>
      <c r="J264" s="139">
        <v>0</v>
      </c>
      <c r="K264" s="139">
        <v>0</v>
      </c>
      <c r="L264" s="139">
        <v>0</v>
      </c>
      <c r="M264" s="139">
        <v>0</v>
      </c>
      <c r="N264" s="139">
        <v>0</v>
      </c>
      <c r="O264" s="139">
        <v>0</v>
      </c>
      <c r="P264" s="139">
        <v>106370</v>
      </c>
      <c r="Q264" s="139">
        <v>0</v>
      </c>
      <c r="R264" s="139">
        <v>0</v>
      </c>
      <c r="S264" s="139">
        <v>0</v>
      </c>
      <c r="T264" s="139">
        <v>0</v>
      </c>
      <c r="U264" s="139">
        <v>0</v>
      </c>
      <c r="V264" s="139">
        <v>0</v>
      </c>
      <c r="W264" s="139">
        <v>0</v>
      </c>
      <c r="X264" s="139">
        <v>0</v>
      </c>
      <c r="Y264" s="139">
        <v>0</v>
      </c>
      <c r="Z264" s="139">
        <v>0</v>
      </c>
      <c r="AA264" s="139">
        <v>0</v>
      </c>
      <c r="AB264" s="139">
        <v>0</v>
      </c>
      <c r="AC264" s="139">
        <v>1816180.18</v>
      </c>
      <c r="AD264" s="139">
        <v>0</v>
      </c>
      <c r="AE264" s="139">
        <v>6457.5</v>
      </c>
      <c r="AF264" s="139">
        <v>0</v>
      </c>
      <c r="AG264" s="140">
        <v>1929007.68</v>
      </c>
      <c r="AH264" s="139">
        <v>0</v>
      </c>
      <c r="AI264" s="139">
        <v>0</v>
      </c>
      <c r="AJ264" s="139">
        <v>0</v>
      </c>
      <c r="AK264" s="139">
        <v>0</v>
      </c>
      <c r="AL264" s="139">
        <v>0</v>
      </c>
      <c r="AM264" s="139">
        <v>0</v>
      </c>
      <c r="AN264" s="139">
        <v>0</v>
      </c>
      <c r="AO264" s="139">
        <v>0</v>
      </c>
      <c r="AP264" s="139">
        <v>0</v>
      </c>
      <c r="AQ264" s="139">
        <v>0</v>
      </c>
      <c r="AR264" s="139">
        <v>0</v>
      </c>
      <c r="AS264" s="140">
        <v>0</v>
      </c>
      <c r="AT264" s="140">
        <f t="shared" si="8"/>
        <v>1929007.68</v>
      </c>
      <c r="AU264" s="139"/>
    </row>
    <row r="265" spans="1:47" s="141" customFormat="1" ht="12.75" hidden="1" outlineLevel="1">
      <c r="A265" s="139" t="s">
        <v>846</v>
      </c>
      <c r="B265" s="140"/>
      <c r="C265" s="140" t="s">
        <v>847</v>
      </c>
      <c r="D265" s="140" t="s">
        <v>848</v>
      </c>
      <c r="E265" s="140">
        <v>0</v>
      </c>
      <c r="F265" s="140">
        <v>0</v>
      </c>
      <c r="G265" s="140"/>
      <c r="H265" s="139">
        <v>10545.05</v>
      </c>
      <c r="I265" s="139">
        <v>0</v>
      </c>
      <c r="J265" s="139">
        <v>0</v>
      </c>
      <c r="K265" s="139">
        <v>0</v>
      </c>
      <c r="L265" s="139">
        <v>0</v>
      </c>
      <c r="M265" s="139">
        <v>0</v>
      </c>
      <c r="N265" s="139">
        <v>0</v>
      </c>
      <c r="O265" s="139">
        <v>0</v>
      </c>
      <c r="P265" s="139">
        <v>0</v>
      </c>
      <c r="Q265" s="139">
        <v>0</v>
      </c>
      <c r="R265" s="139">
        <v>0</v>
      </c>
      <c r="S265" s="139">
        <v>0</v>
      </c>
      <c r="T265" s="139">
        <v>0</v>
      </c>
      <c r="U265" s="139">
        <v>0</v>
      </c>
      <c r="V265" s="139">
        <v>0</v>
      </c>
      <c r="W265" s="139">
        <v>0</v>
      </c>
      <c r="X265" s="139">
        <v>0</v>
      </c>
      <c r="Y265" s="139">
        <v>0</v>
      </c>
      <c r="Z265" s="139">
        <v>0</v>
      </c>
      <c r="AA265" s="139">
        <v>0</v>
      </c>
      <c r="AB265" s="139">
        <v>0</v>
      </c>
      <c r="AC265" s="139">
        <v>0</v>
      </c>
      <c r="AD265" s="139">
        <v>0</v>
      </c>
      <c r="AE265" s="139">
        <v>198.43</v>
      </c>
      <c r="AF265" s="139">
        <v>0</v>
      </c>
      <c r="AG265" s="140">
        <v>10743.48</v>
      </c>
      <c r="AH265" s="139">
        <v>0</v>
      </c>
      <c r="AI265" s="139">
        <v>0</v>
      </c>
      <c r="AJ265" s="139">
        <v>0</v>
      </c>
      <c r="AK265" s="139">
        <v>0</v>
      </c>
      <c r="AL265" s="139">
        <v>0</v>
      </c>
      <c r="AM265" s="139">
        <v>0</v>
      </c>
      <c r="AN265" s="139">
        <v>0</v>
      </c>
      <c r="AO265" s="139">
        <v>0</v>
      </c>
      <c r="AP265" s="139">
        <v>0</v>
      </c>
      <c r="AQ265" s="139">
        <v>0</v>
      </c>
      <c r="AR265" s="139">
        <v>0</v>
      </c>
      <c r="AS265" s="140">
        <v>0</v>
      </c>
      <c r="AT265" s="140">
        <f t="shared" si="8"/>
        <v>10743.48</v>
      </c>
      <c r="AU265" s="139"/>
    </row>
    <row r="266" spans="1:47" s="141" customFormat="1" ht="12.75" hidden="1" outlineLevel="1">
      <c r="A266" s="139" t="s">
        <v>852</v>
      </c>
      <c r="B266" s="140"/>
      <c r="C266" s="140" t="s">
        <v>853</v>
      </c>
      <c r="D266" s="140" t="s">
        <v>854</v>
      </c>
      <c r="E266" s="140">
        <v>-1770</v>
      </c>
      <c r="F266" s="140">
        <v>0</v>
      </c>
      <c r="G266" s="140"/>
      <c r="H266" s="139">
        <v>0</v>
      </c>
      <c r="I266" s="139">
        <v>0</v>
      </c>
      <c r="J266" s="139">
        <v>0</v>
      </c>
      <c r="K266" s="139">
        <v>0</v>
      </c>
      <c r="L266" s="139">
        <v>0</v>
      </c>
      <c r="M266" s="139">
        <v>0</v>
      </c>
      <c r="N266" s="139">
        <v>0</v>
      </c>
      <c r="O266" s="139">
        <v>0</v>
      </c>
      <c r="P266" s="139">
        <v>0</v>
      </c>
      <c r="Q266" s="139">
        <v>0</v>
      </c>
      <c r="R266" s="139">
        <v>0</v>
      </c>
      <c r="S266" s="139">
        <v>0</v>
      </c>
      <c r="T266" s="139">
        <v>0</v>
      </c>
      <c r="U266" s="139">
        <v>0</v>
      </c>
      <c r="V266" s="139">
        <v>0</v>
      </c>
      <c r="W266" s="139">
        <v>0</v>
      </c>
      <c r="X266" s="139">
        <v>0</v>
      </c>
      <c r="Y266" s="139">
        <v>0</v>
      </c>
      <c r="Z266" s="139">
        <v>0</v>
      </c>
      <c r="AA266" s="139">
        <v>0</v>
      </c>
      <c r="AB266" s="139">
        <v>0</v>
      </c>
      <c r="AC266" s="139">
        <v>0</v>
      </c>
      <c r="AD266" s="139">
        <v>0</v>
      </c>
      <c r="AE266" s="139">
        <v>0</v>
      </c>
      <c r="AF266" s="139">
        <v>0</v>
      </c>
      <c r="AG266" s="140">
        <v>0</v>
      </c>
      <c r="AH266" s="139">
        <v>0</v>
      </c>
      <c r="AI266" s="139">
        <v>0</v>
      </c>
      <c r="AJ266" s="139">
        <v>0</v>
      </c>
      <c r="AK266" s="139">
        <v>0</v>
      </c>
      <c r="AL266" s="139">
        <v>0</v>
      </c>
      <c r="AM266" s="139">
        <v>0</v>
      </c>
      <c r="AN266" s="139">
        <v>0</v>
      </c>
      <c r="AO266" s="139">
        <v>0</v>
      </c>
      <c r="AP266" s="139">
        <v>0</v>
      </c>
      <c r="AQ266" s="139">
        <v>0</v>
      </c>
      <c r="AR266" s="139">
        <v>0</v>
      </c>
      <c r="AS266" s="140">
        <v>0</v>
      </c>
      <c r="AT266" s="140">
        <f t="shared" si="8"/>
        <v>-1770</v>
      </c>
      <c r="AU266" s="139"/>
    </row>
    <row r="267" spans="1:47" s="141" customFormat="1" ht="12.75" hidden="1" outlineLevel="1">
      <c r="A267" s="139" t="s">
        <v>855</v>
      </c>
      <c r="B267" s="140"/>
      <c r="C267" s="140" t="s">
        <v>856</v>
      </c>
      <c r="D267" s="140" t="s">
        <v>857</v>
      </c>
      <c r="E267" s="140">
        <v>5388204.04</v>
      </c>
      <c r="F267" s="140">
        <v>616173.96</v>
      </c>
      <c r="G267" s="140"/>
      <c r="H267" s="139">
        <v>0</v>
      </c>
      <c r="I267" s="139">
        <v>20217.85</v>
      </c>
      <c r="J267" s="139">
        <v>0</v>
      </c>
      <c r="K267" s="139">
        <v>0</v>
      </c>
      <c r="L267" s="139">
        <v>0</v>
      </c>
      <c r="M267" s="139">
        <v>2931.4</v>
      </c>
      <c r="N267" s="139">
        <v>56710.37</v>
      </c>
      <c r="O267" s="139">
        <v>0</v>
      </c>
      <c r="P267" s="139">
        <v>11318.21</v>
      </c>
      <c r="Q267" s="139">
        <v>0</v>
      </c>
      <c r="R267" s="139">
        <v>56.26</v>
      </c>
      <c r="S267" s="139">
        <v>0</v>
      </c>
      <c r="T267" s="139">
        <v>95</v>
      </c>
      <c r="U267" s="139">
        <v>0</v>
      </c>
      <c r="V267" s="139">
        <v>3233.25</v>
      </c>
      <c r="W267" s="139">
        <v>0</v>
      </c>
      <c r="X267" s="139">
        <v>0</v>
      </c>
      <c r="Y267" s="139">
        <v>14320.83</v>
      </c>
      <c r="Z267" s="139">
        <v>0</v>
      </c>
      <c r="AA267" s="139">
        <v>0</v>
      </c>
      <c r="AB267" s="139">
        <v>360.56</v>
      </c>
      <c r="AC267" s="139">
        <v>265.52</v>
      </c>
      <c r="AD267" s="139">
        <v>0</v>
      </c>
      <c r="AE267" s="139">
        <v>16024.54</v>
      </c>
      <c r="AF267" s="139">
        <v>0</v>
      </c>
      <c r="AG267" s="140">
        <v>125533.79</v>
      </c>
      <c r="AH267" s="139">
        <v>0</v>
      </c>
      <c r="AI267" s="139">
        <v>0</v>
      </c>
      <c r="AJ267" s="139">
        <v>0</v>
      </c>
      <c r="AK267" s="139">
        <v>0</v>
      </c>
      <c r="AL267" s="139">
        <v>0</v>
      </c>
      <c r="AM267" s="139">
        <v>0</v>
      </c>
      <c r="AN267" s="139">
        <v>458.4</v>
      </c>
      <c r="AO267" s="139">
        <v>0</v>
      </c>
      <c r="AP267" s="139">
        <v>0</v>
      </c>
      <c r="AQ267" s="139">
        <v>0</v>
      </c>
      <c r="AR267" s="139">
        <v>531.37</v>
      </c>
      <c r="AS267" s="140">
        <v>989.77</v>
      </c>
      <c r="AT267" s="140">
        <f t="shared" si="8"/>
        <v>6130901.56</v>
      </c>
      <c r="AU267" s="139"/>
    </row>
    <row r="268" spans="1:47" s="141" customFormat="1" ht="12.75" hidden="1" outlineLevel="1">
      <c r="A268" s="139" t="s">
        <v>858</v>
      </c>
      <c r="B268" s="140"/>
      <c r="C268" s="140" t="s">
        <v>859</v>
      </c>
      <c r="D268" s="140" t="s">
        <v>860</v>
      </c>
      <c r="E268" s="140">
        <v>2107884.37</v>
      </c>
      <c r="F268" s="140">
        <v>92021.08</v>
      </c>
      <c r="G268" s="140"/>
      <c r="H268" s="139">
        <v>78.98</v>
      </c>
      <c r="I268" s="139">
        <v>0</v>
      </c>
      <c r="J268" s="139">
        <v>837.28</v>
      </c>
      <c r="K268" s="139">
        <v>0</v>
      </c>
      <c r="L268" s="139">
        <v>945.2</v>
      </c>
      <c r="M268" s="139">
        <v>5405.23</v>
      </c>
      <c r="N268" s="139">
        <v>0</v>
      </c>
      <c r="O268" s="139">
        <v>0</v>
      </c>
      <c r="P268" s="139">
        <v>460.55</v>
      </c>
      <c r="Q268" s="139">
        <v>0</v>
      </c>
      <c r="R268" s="139">
        <v>0</v>
      </c>
      <c r="S268" s="139">
        <v>0</v>
      </c>
      <c r="T268" s="139">
        <v>31.29</v>
      </c>
      <c r="U268" s="139">
        <v>0</v>
      </c>
      <c r="V268" s="139">
        <v>18.67</v>
      </c>
      <c r="W268" s="139">
        <v>0</v>
      </c>
      <c r="X268" s="139">
        <v>0</v>
      </c>
      <c r="Y268" s="139">
        <v>532.59</v>
      </c>
      <c r="Z268" s="139">
        <v>0</v>
      </c>
      <c r="AA268" s="139">
        <v>0</v>
      </c>
      <c r="AB268" s="139">
        <v>0</v>
      </c>
      <c r="AC268" s="139">
        <v>32.75</v>
      </c>
      <c r="AD268" s="139">
        <v>0</v>
      </c>
      <c r="AE268" s="139">
        <v>4987.31</v>
      </c>
      <c r="AF268" s="139">
        <v>0</v>
      </c>
      <c r="AG268" s="140">
        <v>13329.85</v>
      </c>
      <c r="AH268" s="139">
        <v>0</v>
      </c>
      <c r="AI268" s="139">
        <v>0</v>
      </c>
      <c r="AJ268" s="139">
        <v>0</v>
      </c>
      <c r="AK268" s="139">
        <v>0</v>
      </c>
      <c r="AL268" s="139">
        <v>0</v>
      </c>
      <c r="AM268" s="139">
        <v>0</v>
      </c>
      <c r="AN268" s="139">
        <v>992.01</v>
      </c>
      <c r="AO268" s="139">
        <v>0</v>
      </c>
      <c r="AP268" s="139">
        <v>0</v>
      </c>
      <c r="AQ268" s="139">
        <v>0</v>
      </c>
      <c r="AR268" s="139">
        <v>385.71</v>
      </c>
      <c r="AS268" s="140">
        <v>1377.72</v>
      </c>
      <c r="AT268" s="140">
        <f t="shared" si="8"/>
        <v>2214613.0200000005</v>
      </c>
      <c r="AU268" s="139"/>
    </row>
    <row r="269" spans="1:47" s="141" customFormat="1" ht="12.75" hidden="1" outlineLevel="1">
      <c r="A269" s="139" t="s">
        <v>861</v>
      </c>
      <c r="B269" s="140"/>
      <c r="C269" s="140" t="s">
        <v>862</v>
      </c>
      <c r="D269" s="140" t="s">
        <v>863</v>
      </c>
      <c r="E269" s="140">
        <v>4875182.22</v>
      </c>
      <c r="F269" s="140">
        <v>69889.89</v>
      </c>
      <c r="G269" s="140"/>
      <c r="H269" s="139">
        <v>0</v>
      </c>
      <c r="I269" s="139">
        <v>0</v>
      </c>
      <c r="J269" s="139">
        <v>0</v>
      </c>
      <c r="K269" s="139">
        <v>0</v>
      </c>
      <c r="L269" s="139">
        <v>1159.39</v>
      </c>
      <c r="M269" s="139">
        <v>13678.92</v>
      </c>
      <c r="N269" s="139">
        <v>0</v>
      </c>
      <c r="O269" s="139">
        <v>0</v>
      </c>
      <c r="P269" s="139">
        <v>-276.18</v>
      </c>
      <c r="Q269" s="139">
        <v>0</v>
      </c>
      <c r="R269" s="139">
        <v>0</v>
      </c>
      <c r="S269" s="139">
        <v>0</v>
      </c>
      <c r="T269" s="139">
        <v>808.91</v>
      </c>
      <c r="U269" s="139">
        <v>0</v>
      </c>
      <c r="V269" s="139">
        <v>1818.5</v>
      </c>
      <c r="W269" s="139">
        <v>0</v>
      </c>
      <c r="X269" s="139">
        <v>0</v>
      </c>
      <c r="Y269" s="139">
        <v>0</v>
      </c>
      <c r="Z269" s="139">
        <v>0</v>
      </c>
      <c r="AA269" s="139">
        <v>0</v>
      </c>
      <c r="AB269" s="139">
        <v>0</v>
      </c>
      <c r="AC269" s="139">
        <v>1131.39</v>
      </c>
      <c r="AD269" s="139">
        <v>0</v>
      </c>
      <c r="AE269" s="139">
        <v>35743.45</v>
      </c>
      <c r="AF269" s="139">
        <v>0</v>
      </c>
      <c r="AG269" s="140">
        <v>54064.38</v>
      </c>
      <c r="AH269" s="139">
        <v>0</v>
      </c>
      <c r="AI269" s="139">
        <v>0</v>
      </c>
      <c r="AJ269" s="139">
        <v>0</v>
      </c>
      <c r="AK269" s="139">
        <v>0</v>
      </c>
      <c r="AL269" s="139">
        <v>0</v>
      </c>
      <c r="AM269" s="139">
        <v>0</v>
      </c>
      <c r="AN269" s="139">
        <v>2756.95</v>
      </c>
      <c r="AO269" s="139">
        <v>0</v>
      </c>
      <c r="AP269" s="139">
        <v>0</v>
      </c>
      <c r="AQ269" s="139">
        <v>0</v>
      </c>
      <c r="AR269" s="139">
        <v>0</v>
      </c>
      <c r="AS269" s="140">
        <v>2756.95</v>
      </c>
      <c r="AT269" s="140">
        <f t="shared" si="8"/>
        <v>5001893.4399999995</v>
      </c>
      <c r="AU269" s="139"/>
    </row>
    <row r="270" spans="1:47" s="141" customFormat="1" ht="12.75" hidden="1" outlineLevel="1">
      <c r="A270" s="139" t="s">
        <v>864</v>
      </c>
      <c r="B270" s="140"/>
      <c r="C270" s="140" t="s">
        <v>865</v>
      </c>
      <c r="D270" s="140" t="s">
        <v>866</v>
      </c>
      <c r="E270" s="140">
        <v>2723903.83</v>
      </c>
      <c r="F270" s="140">
        <v>186781.87</v>
      </c>
      <c r="G270" s="140"/>
      <c r="H270" s="139">
        <v>0</v>
      </c>
      <c r="I270" s="139">
        <v>0</v>
      </c>
      <c r="J270" s="139">
        <v>0</v>
      </c>
      <c r="K270" s="139">
        <v>0</v>
      </c>
      <c r="L270" s="139">
        <v>0</v>
      </c>
      <c r="M270" s="139">
        <v>0</v>
      </c>
      <c r="N270" s="139">
        <v>0</v>
      </c>
      <c r="O270" s="139">
        <v>0</v>
      </c>
      <c r="P270" s="139">
        <v>0</v>
      </c>
      <c r="Q270" s="139">
        <v>0</v>
      </c>
      <c r="R270" s="139">
        <v>0</v>
      </c>
      <c r="S270" s="139">
        <v>0</v>
      </c>
      <c r="T270" s="139">
        <v>0</v>
      </c>
      <c r="U270" s="139">
        <v>0</v>
      </c>
      <c r="V270" s="139">
        <v>0</v>
      </c>
      <c r="W270" s="139">
        <v>0</v>
      </c>
      <c r="X270" s="139">
        <v>0</v>
      </c>
      <c r="Y270" s="139">
        <v>0</v>
      </c>
      <c r="Z270" s="139">
        <v>0</v>
      </c>
      <c r="AA270" s="139">
        <v>0</v>
      </c>
      <c r="AB270" s="139">
        <v>0</v>
      </c>
      <c r="AC270" s="139">
        <v>0</v>
      </c>
      <c r="AD270" s="139">
        <v>0</v>
      </c>
      <c r="AE270" s="139">
        <v>3662.56</v>
      </c>
      <c r="AF270" s="139">
        <v>0</v>
      </c>
      <c r="AG270" s="140">
        <v>3662.56</v>
      </c>
      <c r="AH270" s="139">
        <v>0</v>
      </c>
      <c r="AI270" s="139">
        <v>0</v>
      </c>
      <c r="AJ270" s="139">
        <v>0</v>
      </c>
      <c r="AK270" s="139">
        <v>0</v>
      </c>
      <c r="AL270" s="139">
        <v>0</v>
      </c>
      <c r="AM270" s="139">
        <v>0</v>
      </c>
      <c r="AN270" s="139">
        <v>0</v>
      </c>
      <c r="AO270" s="139">
        <v>0</v>
      </c>
      <c r="AP270" s="139">
        <v>0</v>
      </c>
      <c r="AQ270" s="139">
        <v>0</v>
      </c>
      <c r="AR270" s="139">
        <v>0</v>
      </c>
      <c r="AS270" s="140">
        <v>0</v>
      </c>
      <c r="AT270" s="140">
        <f t="shared" si="8"/>
        <v>2914348.2600000002</v>
      </c>
      <c r="AU270" s="139"/>
    </row>
    <row r="271" spans="1:47" s="141" customFormat="1" ht="12.75" hidden="1" outlineLevel="1">
      <c r="A271" s="139" t="s">
        <v>867</v>
      </c>
      <c r="B271" s="140"/>
      <c r="C271" s="140" t="s">
        <v>868</v>
      </c>
      <c r="D271" s="140" t="s">
        <v>869</v>
      </c>
      <c r="E271" s="140">
        <v>408501.73</v>
      </c>
      <c r="F271" s="140">
        <v>3812.04</v>
      </c>
      <c r="G271" s="140"/>
      <c r="H271" s="139">
        <v>0</v>
      </c>
      <c r="I271" s="139">
        <v>0</v>
      </c>
      <c r="J271" s="139">
        <v>0</v>
      </c>
      <c r="K271" s="139">
        <v>0</v>
      </c>
      <c r="L271" s="139">
        <v>0</v>
      </c>
      <c r="M271" s="139">
        <v>617.36</v>
      </c>
      <c r="N271" s="139">
        <v>0</v>
      </c>
      <c r="O271" s="139">
        <v>0</v>
      </c>
      <c r="P271" s="139">
        <v>0</v>
      </c>
      <c r="Q271" s="139">
        <v>0</v>
      </c>
      <c r="R271" s="139">
        <v>0</v>
      </c>
      <c r="S271" s="139">
        <v>0</v>
      </c>
      <c r="T271" s="139">
        <v>0</v>
      </c>
      <c r="U271" s="139">
        <v>0</v>
      </c>
      <c r="V271" s="139">
        <v>0</v>
      </c>
      <c r="W271" s="139">
        <v>0</v>
      </c>
      <c r="X271" s="139">
        <v>0</v>
      </c>
      <c r="Y271" s="139">
        <v>0</v>
      </c>
      <c r="Z271" s="139">
        <v>0</v>
      </c>
      <c r="AA271" s="139">
        <v>0</v>
      </c>
      <c r="AB271" s="139">
        <v>0</v>
      </c>
      <c r="AC271" s="139">
        <v>0</v>
      </c>
      <c r="AD271" s="139">
        <v>0</v>
      </c>
      <c r="AE271" s="139">
        <v>41</v>
      </c>
      <c r="AF271" s="139">
        <v>0</v>
      </c>
      <c r="AG271" s="140">
        <v>658.36</v>
      </c>
      <c r="AH271" s="139">
        <v>0</v>
      </c>
      <c r="AI271" s="139">
        <v>0</v>
      </c>
      <c r="AJ271" s="139">
        <v>0</v>
      </c>
      <c r="AK271" s="139">
        <v>0</v>
      </c>
      <c r="AL271" s="139">
        <v>0</v>
      </c>
      <c r="AM271" s="139">
        <v>0</v>
      </c>
      <c r="AN271" s="139">
        <v>0</v>
      </c>
      <c r="AO271" s="139">
        <v>0</v>
      </c>
      <c r="AP271" s="139">
        <v>0</v>
      </c>
      <c r="AQ271" s="139">
        <v>0</v>
      </c>
      <c r="AR271" s="139">
        <v>0</v>
      </c>
      <c r="AS271" s="140">
        <v>0</v>
      </c>
      <c r="AT271" s="140">
        <f t="shared" si="8"/>
        <v>412972.12999999995</v>
      </c>
      <c r="AU271" s="139"/>
    </row>
    <row r="272" spans="1:47" s="141" customFormat="1" ht="12.75" hidden="1" outlineLevel="1">
      <c r="A272" s="139" t="s">
        <v>870</v>
      </c>
      <c r="B272" s="140"/>
      <c r="C272" s="140" t="s">
        <v>871</v>
      </c>
      <c r="D272" s="140" t="s">
        <v>872</v>
      </c>
      <c r="E272" s="140">
        <v>17212.13</v>
      </c>
      <c r="F272" s="140">
        <v>9293.27</v>
      </c>
      <c r="G272" s="140"/>
      <c r="H272" s="139">
        <v>0</v>
      </c>
      <c r="I272" s="139">
        <v>0</v>
      </c>
      <c r="J272" s="139">
        <v>0</v>
      </c>
      <c r="K272" s="139">
        <v>0</v>
      </c>
      <c r="L272" s="139">
        <v>0</v>
      </c>
      <c r="M272" s="139">
        <v>0</v>
      </c>
      <c r="N272" s="139">
        <v>0</v>
      </c>
      <c r="O272" s="139">
        <v>0</v>
      </c>
      <c r="P272" s="139">
        <v>0</v>
      </c>
      <c r="Q272" s="139">
        <v>0</v>
      </c>
      <c r="R272" s="139">
        <v>0</v>
      </c>
      <c r="S272" s="139">
        <v>0</v>
      </c>
      <c r="T272" s="139">
        <v>0</v>
      </c>
      <c r="U272" s="139">
        <v>0</v>
      </c>
      <c r="V272" s="139">
        <v>0</v>
      </c>
      <c r="W272" s="139">
        <v>0</v>
      </c>
      <c r="X272" s="139">
        <v>0</v>
      </c>
      <c r="Y272" s="139">
        <v>0</v>
      </c>
      <c r="Z272" s="139">
        <v>0</v>
      </c>
      <c r="AA272" s="139">
        <v>0</v>
      </c>
      <c r="AB272" s="139">
        <v>0</v>
      </c>
      <c r="AC272" s="139">
        <v>0</v>
      </c>
      <c r="AD272" s="139">
        <v>0</v>
      </c>
      <c r="AE272" s="139">
        <v>0</v>
      </c>
      <c r="AF272" s="139">
        <v>0</v>
      </c>
      <c r="AG272" s="140">
        <v>0</v>
      </c>
      <c r="AH272" s="139">
        <v>0</v>
      </c>
      <c r="AI272" s="139">
        <v>0</v>
      </c>
      <c r="AJ272" s="139">
        <v>0</v>
      </c>
      <c r="AK272" s="139">
        <v>0</v>
      </c>
      <c r="AL272" s="139">
        <v>0</v>
      </c>
      <c r="AM272" s="139">
        <v>0</v>
      </c>
      <c r="AN272" s="139">
        <v>0</v>
      </c>
      <c r="AO272" s="139">
        <v>0</v>
      </c>
      <c r="AP272" s="139">
        <v>0</v>
      </c>
      <c r="AQ272" s="139">
        <v>0</v>
      </c>
      <c r="AR272" s="139">
        <v>0</v>
      </c>
      <c r="AS272" s="140">
        <v>0</v>
      </c>
      <c r="AT272" s="140">
        <f t="shared" si="8"/>
        <v>26505.4</v>
      </c>
      <c r="AU272" s="139"/>
    </row>
    <row r="273" spans="1:47" s="141" customFormat="1" ht="12.75" hidden="1" outlineLevel="1">
      <c r="A273" s="139" t="s">
        <v>873</v>
      </c>
      <c r="B273" s="140"/>
      <c r="C273" s="140" t="s">
        <v>874</v>
      </c>
      <c r="D273" s="140" t="s">
        <v>875</v>
      </c>
      <c r="E273" s="140">
        <v>1971.7</v>
      </c>
      <c r="F273" s="140">
        <v>336.6</v>
      </c>
      <c r="G273" s="140"/>
      <c r="H273" s="139">
        <v>0</v>
      </c>
      <c r="I273" s="139">
        <v>0</v>
      </c>
      <c r="J273" s="139">
        <v>0</v>
      </c>
      <c r="K273" s="139">
        <v>0</v>
      </c>
      <c r="L273" s="139">
        <v>0</v>
      </c>
      <c r="M273" s="139">
        <v>0</v>
      </c>
      <c r="N273" s="139">
        <v>0</v>
      </c>
      <c r="O273" s="139">
        <v>0</v>
      </c>
      <c r="P273" s="139">
        <v>0</v>
      </c>
      <c r="Q273" s="139">
        <v>0</v>
      </c>
      <c r="R273" s="139">
        <v>0</v>
      </c>
      <c r="S273" s="139">
        <v>0</v>
      </c>
      <c r="T273" s="139">
        <v>0</v>
      </c>
      <c r="U273" s="139">
        <v>0</v>
      </c>
      <c r="V273" s="139">
        <v>0</v>
      </c>
      <c r="W273" s="139">
        <v>0</v>
      </c>
      <c r="X273" s="139">
        <v>0</v>
      </c>
      <c r="Y273" s="139">
        <v>0</v>
      </c>
      <c r="Z273" s="139">
        <v>0</v>
      </c>
      <c r="AA273" s="139">
        <v>0</v>
      </c>
      <c r="AB273" s="139">
        <v>0</v>
      </c>
      <c r="AC273" s="139">
        <v>0</v>
      </c>
      <c r="AD273" s="139">
        <v>0</v>
      </c>
      <c r="AE273" s="139">
        <v>0</v>
      </c>
      <c r="AF273" s="139">
        <v>0</v>
      </c>
      <c r="AG273" s="140">
        <v>0</v>
      </c>
      <c r="AH273" s="139">
        <v>0</v>
      </c>
      <c r="AI273" s="139">
        <v>0</v>
      </c>
      <c r="AJ273" s="139">
        <v>0</v>
      </c>
      <c r="AK273" s="139">
        <v>0</v>
      </c>
      <c r="AL273" s="139">
        <v>0</v>
      </c>
      <c r="AM273" s="139">
        <v>0</v>
      </c>
      <c r="AN273" s="139">
        <v>0</v>
      </c>
      <c r="AO273" s="139">
        <v>0</v>
      </c>
      <c r="AP273" s="139">
        <v>0</v>
      </c>
      <c r="AQ273" s="139">
        <v>0</v>
      </c>
      <c r="AR273" s="139">
        <v>0</v>
      </c>
      <c r="AS273" s="140">
        <v>0</v>
      </c>
      <c r="AT273" s="140">
        <f t="shared" si="8"/>
        <v>2308.3</v>
      </c>
      <c r="AU273" s="139"/>
    </row>
    <row r="274" spans="1:47" s="141" customFormat="1" ht="12.75" hidden="1" outlineLevel="1">
      <c r="A274" s="139" t="s">
        <v>876</v>
      </c>
      <c r="B274" s="140"/>
      <c r="C274" s="140" t="s">
        <v>877</v>
      </c>
      <c r="D274" s="140" t="s">
        <v>878</v>
      </c>
      <c r="E274" s="140">
        <v>59183.87</v>
      </c>
      <c r="F274" s="140">
        <v>0</v>
      </c>
      <c r="G274" s="140"/>
      <c r="H274" s="139">
        <v>0</v>
      </c>
      <c r="I274" s="139">
        <v>0</v>
      </c>
      <c r="J274" s="139">
        <v>0</v>
      </c>
      <c r="K274" s="139">
        <v>0</v>
      </c>
      <c r="L274" s="139">
        <v>0</v>
      </c>
      <c r="M274" s="139">
        <v>0</v>
      </c>
      <c r="N274" s="139">
        <v>0</v>
      </c>
      <c r="O274" s="139">
        <v>0</v>
      </c>
      <c r="P274" s="139">
        <v>0</v>
      </c>
      <c r="Q274" s="139">
        <v>0</v>
      </c>
      <c r="R274" s="139">
        <v>0</v>
      </c>
      <c r="S274" s="139">
        <v>0</v>
      </c>
      <c r="T274" s="139">
        <v>0</v>
      </c>
      <c r="U274" s="139">
        <v>0</v>
      </c>
      <c r="V274" s="139">
        <v>0</v>
      </c>
      <c r="W274" s="139">
        <v>0</v>
      </c>
      <c r="X274" s="139">
        <v>0</v>
      </c>
      <c r="Y274" s="139">
        <v>0</v>
      </c>
      <c r="Z274" s="139">
        <v>0</v>
      </c>
      <c r="AA274" s="139">
        <v>0</v>
      </c>
      <c r="AB274" s="139">
        <v>0</v>
      </c>
      <c r="AC274" s="139">
        <v>0</v>
      </c>
      <c r="AD274" s="139">
        <v>0</v>
      </c>
      <c r="AE274" s="139">
        <v>0</v>
      </c>
      <c r="AF274" s="139">
        <v>0</v>
      </c>
      <c r="AG274" s="140">
        <v>0</v>
      </c>
      <c r="AH274" s="139">
        <v>0</v>
      </c>
      <c r="AI274" s="139">
        <v>0</v>
      </c>
      <c r="AJ274" s="139">
        <v>0</v>
      </c>
      <c r="AK274" s="139">
        <v>0</v>
      </c>
      <c r="AL274" s="139">
        <v>0</v>
      </c>
      <c r="AM274" s="139">
        <v>0</v>
      </c>
      <c r="AN274" s="139">
        <v>0</v>
      </c>
      <c r="AO274" s="139">
        <v>0</v>
      </c>
      <c r="AP274" s="139">
        <v>0</v>
      </c>
      <c r="AQ274" s="139">
        <v>0</v>
      </c>
      <c r="AR274" s="139">
        <v>0</v>
      </c>
      <c r="AS274" s="140">
        <v>0</v>
      </c>
      <c r="AT274" s="140">
        <f t="shared" si="8"/>
        <v>59183.87</v>
      </c>
      <c r="AU274" s="139"/>
    </row>
    <row r="275" spans="1:47" s="141" customFormat="1" ht="12.75" hidden="1" outlineLevel="1">
      <c r="A275" s="139" t="s">
        <v>879</v>
      </c>
      <c r="B275" s="140"/>
      <c r="C275" s="140" t="s">
        <v>880</v>
      </c>
      <c r="D275" s="140" t="s">
        <v>881</v>
      </c>
      <c r="E275" s="140">
        <v>2673.95</v>
      </c>
      <c r="F275" s="140">
        <v>0</v>
      </c>
      <c r="G275" s="140"/>
      <c r="H275" s="139">
        <v>0</v>
      </c>
      <c r="I275" s="139">
        <v>0</v>
      </c>
      <c r="J275" s="139">
        <v>0</v>
      </c>
      <c r="K275" s="139">
        <v>0</v>
      </c>
      <c r="L275" s="139">
        <v>0</v>
      </c>
      <c r="M275" s="139">
        <v>0</v>
      </c>
      <c r="N275" s="139">
        <v>0</v>
      </c>
      <c r="O275" s="139">
        <v>0</v>
      </c>
      <c r="P275" s="139">
        <v>0</v>
      </c>
      <c r="Q275" s="139">
        <v>0</v>
      </c>
      <c r="R275" s="139">
        <v>0</v>
      </c>
      <c r="S275" s="139">
        <v>0</v>
      </c>
      <c r="T275" s="139">
        <v>0</v>
      </c>
      <c r="U275" s="139">
        <v>0</v>
      </c>
      <c r="V275" s="139">
        <v>0</v>
      </c>
      <c r="W275" s="139">
        <v>0</v>
      </c>
      <c r="X275" s="139">
        <v>0</v>
      </c>
      <c r="Y275" s="139">
        <v>0</v>
      </c>
      <c r="Z275" s="139">
        <v>0</v>
      </c>
      <c r="AA275" s="139">
        <v>0</v>
      </c>
      <c r="AB275" s="139">
        <v>0</v>
      </c>
      <c r="AC275" s="139">
        <v>0</v>
      </c>
      <c r="AD275" s="139">
        <v>0</v>
      </c>
      <c r="AE275" s="139">
        <v>0</v>
      </c>
      <c r="AF275" s="139">
        <v>0</v>
      </c>
      <c r="AG275" s="140">
        <v>0</v>
      </c>
      <c r="AH275" s="139">
        <v>0</v>
      </c>
      <c r="AI275" s="139">
        <v>0</v>
      </c>
      <c r="AJ275" s="139">
        <v>0</v>
      </c>
      <c r="AK275" s="139">
        <v>0</v>
      </c>
      <c r="AL275" s="139">
        <v>0</v>
      </c>
      <c r="AM275" s="139">
        <v>0</v>
      </c>
      <c r="AN275" s="139">
        <v>0</v>
      </c>
      <c r="AO275" s="139">
        <v>0</v>
      </c>
      <c r="AP275" s="139">
        <v>0</v>
      </c>
      <c r="AQ275" s="139">
        <v>0</v>
      </c>
      <c r="AR275" s="139">
        <v>0</v>
      </c>
      <c r="AS275" s="140">
        <v>0</v>
      </c>
      <c r="AT275" s="140">
        <f t="shared" si="8"/>
        <v>2673.95</v>
      </c>
      <c r="AU275" s="139"/>
    </row>
    <row r="276" spans="1:47" s="141" customFormat="1" ht="12.75" hidden="1" outlineLevel="1">
      <c r="A276" s="139" t="s">
        <v>882</v>
      </c>
      <c r="B276" s="140"/>
      <c r="C276" s="140" t="s">
        <v>883</v>
      </c>
      <c r="D276" s="140" t="s">
        <v>884</v>
      </c>
      <c r="E276" s="140">
        <v>170872.99</v>
      </c>
      <c r="F276" s="140">
        <v>0</v>
      </c>
      <c r="G276" s="140"/>
      <c r="H276" s="139">
        <v>0</v>
      </c>
      <c r="I276" s="139">
        <v>0</v>
      </c>
      <c r="J276" s="139">
        <v>0</v>
      </c>
      <c r="K276" s="139">
        <v>0</v>
      </c>
      <c r="L276" s="139">
        <v>0</v>
      </c>
      <c r="M276" s="139">
        <v>0</v>
      </c>
      <c r="N276" s="139">
        <v>0</v>
      </c>
      <c r="O276" s="139">
        <v>0</v>
      </c>
      <c r="P276" s="139">
        <v>0</v>
      </c>
      <c r="Q276" s="139">
        <v>0</v>
      </c>
      <c r="R276" s="139">
        <v>0</v>
      </c>
      <c r="S276" s="139">
        <v>0</v>
      </c>
      <c r="T276" s="139">
        <v>0</v>
      </c>
      <c r="U276" s="139">
        <v>0</v>
      </c>
      <c r="V276" s="139">
        <v>0</v>
      </c>
      <c r="W276" s="139">
        <v>0</v>
      </c>
      <c r="X276" s="139">
        <v>0</v>
      </c>
      <c r="Y276" s="139">
        <v>0</v>
      </c>
      <c r="Z276" s="139">
        <v>0</v>
      </c>
      <c r="AA276" s="139">
        <v>0</v>
      </c>
      <c r="AB276" s="139">
        <v>0</v>
      </c>
      <c r="AC276" s="139">
        <v>0</v>
      </c>
      <c r="AD276" s="139">
        <v>0</v>
      </c>
      <c r="AE276" s="139">
        <v>0</v>
      </c>
      <c r="AF276" s="139">
        <v>0</v>
      </c>
      <c r="AG276" s="140">
        <v>0</v>
      </c>
      <c r="AH276" s="139">
        <v>0</v>
      </c>
      <c r="AI276" s="139">
        <v>0</v>
      </c>
      <c r="AJ276" s="139">
        <v>0</v>
      </c>
      <c r="AK276" s="139">
        <v>0</v>
      </c>
      <c r="AL276" s="139">
        <v>0</v>
      </c>
      <c r="AM276" s="139">
        <v>0</v>
      </c>
      <c r="AN276" s="139">
        <v>0</v>
      </c>
      <c r="AO276" s="139">
        <v>0</v>
      </c>
      <c r="AP276" s="139">
        <v>0</v>
      </c>
      <c r="AQ276" s="139">
        <v>0</v>
      </c>
      <c r="AR276" s="139">
        <v>0</v>
      </c>
      <c r="AS276" s="140">
        <v>0</v>
      </c>
      <c r="AT276" s="140">
        <f t="shared" si="8"/>
        <v>170872.99</v>
      </c>
      <c r="AU276" s="139"/>
    </row>
    <row r="277" spans="1:47" s="141" customFormat="1" ht="12.75" hidden="1" outlineLevel="1">
      <c r="A277" s="139" t="s">
        <v>885</v>
      </c>
      <c r="B277" s="140"/>
      <c r="C277" s="140" t="s">
        <v>886</v>
      </c>
      <c r="D277" s="140" t="s">
        <v>887</v>
      </c>
      <c r="E277" s="140">
        <v>52910.2</v>
      </c>
      <c r="F277" s="140">
        <v>250</v>
      </c>
      <c r="G277" s="140"/>
      <c r="H277" s="139">
        <v>0</v>
      </c>
      <c r="I277" s="139">
        <v>0</v>
      </c>
      <c r="J277" s="139">
        <v>0</v>
      </c>
      <c r="K277" s="139">
        <v>0</v>
      </c>
      <c r="L277" s="139">
        <v>0</v>
      </c>
      <c r="M277" s="139">
        <v>0</v>
      </c>
      <c r="N277" s="139">
        <v>0</v>
      </c>
      <c r="O277" s="139">
        <v>0</v>
      </c>
      <c r="P277" s="139">
        <v>0</v>
      </c>
      <c r="Q277" s="139">
        <v>0</v>
      </c>
      <c r="R277" s="139">
        <v>0</v>
      </c>
      <c r="S277" s="139">
        <v>0</v>
      </c>
      <c r="T277" s="139">
        <v>0</v>
      </c>
      <c r="U277" s="139">
        <v>0</v>
      </c>
      <c r="V277" s="139">
        <v>0</v>
      </c>
      <c r="W277" s="139">
        <v>0</v>
      </c>
      <c r="X277" s="139">
        <v>0</v>
      </c>
      <c r="Y277" s="139">
        <v>0</v>
      </c>
      <c r="Z277" s="139">
        <v>0</v>
      </c>
      <c r="AA277" s="139">
        <v>0</v>
      </c>
      <c r="AB277" s="139">
        <v>0</v>
      </c>
      <c r="AC277" s="139">
        <v>0</v>
      </c>
      <c r="AD277" s="139">
        <v>0</v>
      </c>
      <c r="AE277" s="139">
        <v>0</v>
      </c>
      <c r="AF277" s="139">
        <v>0</v>
      </c>
      <c r="AG277" s="140">
        <v>0</v>
      </c>
      <c r="AH277" s="139">
        <v>0</v>
      </c>
      <c r="AI277" s="139">
        <v>0</v>
      </c>
      <c r="AJ277" s="139">
        <v>0</v>
      </c>
      <c r="AK277" s="139">
        <v>0</v>
      </c>
      <c r="AL277" s="139">
        <v>0</v>
      </c>
      <c r="AM277" s="139">
        <v>0</v>
      </c>
      <c r="AN277" s="139">
        <v>0</v>
      </c>
      <c r="AO277" s="139">
        <v>0</v>
      </c>
      <c r="AP277" s="139">
        <v>0</v>
      </c>
      <c r="AQ277" s="139">
        <v>0</v>
      </c>
      <c r="AR277" s="139">
        <v>0</v>
      </c>
      <c r="AS277" s="140">
        <v>0</v>
      </c>
      <c r="AT277" s="140">
        <f t="shared" si="8"/>
        <v>53160.2</v>
      </c>
      <c r="AU277" s="139"/>
    </row>
    <row r="278" spans="1:47" s="141" customFormat="1" ht="12.75" hidden="1" outlineLevel="1">
      <c r="A278" s="139" t="s">
        <v>888</v>
      </c>
      <c r="B278" s="140"/>
      <c r="C278" s="140" t="s">
        <v>889</v>
      </c>
      <c r="D278" s="140" t="s">
        <v>890</v>
      </c>
      <c r="E278" s="140">
        <v>189320.54</v>
      </c>
      <c r="F278" s="140">
        <v>30392.81</v>
      </c>
      <c r="G278" s="140"/>
      <c r="H278" s="139">
        <v>0</v>
      </c>
      <c r="I278" s="139">
        <v>0</v>
      </c>
      <c r="J278" s="139">
        <v>0</v>
      </c>
      <c r="K278" s="139">
        <v>0</v>
      </c>
      <c r="L278" s="139">
        <v>0</v>
      </c>
      <c r="M278" s="139">
        <v>0</v>
      </c>
      <c r="N278" s="139">
        <v>0</v>
      </c>
      <c r="O278" s="139">
        <v>0</v>
      </c>
      <c r="P278" s="139">
        <v>0</v>
      </c>
      <c r="Q278" s="139">
        <v>0</v>
      </c>
      <c r="R278" s="139">
        <v>0</v>
      </c>
      <c r="S278" s="139">
        <v>0</v>
      </c>
      <c r="T278" s="139">
        <v>0</v>
      </c>
      <c r="U278" s="139">
        <v>0</v>
      </c>
      <c r="V278" s="139">
        <v>0</v>
      </c>
      <c r="W278" s="139">
        <v>0</v>
      </c>
      <c r="X278" s="139">
        <v>0</v>
      </c>
      <c r="Y278" s="139">
        <v>0</v>
      </c>
      <c r="Z278" s="139">
        <v>0</v>
      </c>
      <c r="AA278" s="139">
        <v>0</v>
      </c>
      <c r="AB278" s="139">
        <v>0</v>
      </c>
      <c r="AC278" s="139">
        <v>0</v>
      </c>
      <c r="AD278" s="139">
        <v>0</v>
      </c>
      <c r="AE278" s="139">
        <v>92.2</v>
      </c>
      <c r="AF278" s="139">
        <v>0</v>
      </c>
      <c r="AG278" s="140">
        <v>92.2</v>
      </c>
      <c r="AH278" s="139">
        <v>0</v>
      </c>
      <c r="AI278" s="139">
        <v>0</v>
      </c>
      <c r="AJ278" s="139">
        <v>0</v>
      </c>
      <c r="AK278" s="139">
        <v>0</v>
      </c>
      <c r="AL278" s="139">
        <v>0</v>
      </c>
      <c r="AM278" s="139">
        <v>0</v>
      </c>
      <c r="AN278" s="139">
        <v>0</v>
      </c>
      <c r="AO278" s="139">
        <v>0</v>
      </c>
      <c r="AP278" s="139">
        <v>0</v>
      </c>
      <c r="AQ278" s="139">
        <v>0</v>
      </c>
      <c r="AR278" s="139">
        <v>0</v>
      </c>
      <c r="AS278" s="140">
        <v>0</v>
      </c>
      <c r="AT278" s="140">
        <f t="shared" si="8"/>
        <v>219805.55000000002</v>
      </c>
      <c r="AU278" s="139"/>
    </row>
    <row r="279" spans="1:47" s="141" customFormat="1" ht="12.75" hidden="1" outlineLevel="1">
      <c r="A279" s="139" t="s">
        <v>3339</v>
      </c>
      <c r="B279" s="140"/>
      <c r="C279" s="140" t="s">
        <v>3340</v>
      </c>
      <c r="D279" s="140" t="s">
        <v>3341</v>
      </c>
      <c r="E279" s="140">
        <v>355124.93</v>
      </c>
      <c r="F279" s="140">
        <v>30205.07</v>
      </c>
      <c r="G279" s="140"/>
      <c r="H279" s="139">
        <v>0</v>
      </c>
      <c r="I279" s="139">
        <v>0</v>
      </c>
      <c r="J279" s="139">
        <v>0</v>
      </c>
      <c r="K279" s="139">
        <v>0</v>
      </c>
      <c r="L279" s="139">
        <v>0</v>
      </c>
      <c r="M279" s="139">
        <v>0</v>
      </c>
      <c r="N279" s="139">
        <v>0</v>
      </c>
      <c r="O279" s="139">
        <v>0</v>
      </c>
      <c r="P279" s="139">
        <v>600</v>
      </c>
      <c r="Q279" s="139">
        <v>0</v>
      </c>
      <c r="R279" s="139">
        <v>0</v>
      </c>
      <c r="S279" s="139">
        <v>0</v>
      </c>
      <c r="T279" s="139">
        <v>0</v>
      </c>
      <c r="U279" s="139">
        <v>0</v>
      </c>
      <c r="V279" s="139">
        <v>10</v>
      </c>
      <c r="W279" s="139">
        <v>0</v>
      </c>
      <c r="X279" s="139">
        <v>0</v>
      </c>
      <c r="Y279" s="139">
        <v>0</v>
      </c>
      <c r="Z279" s="139">
        <v>0</v>
      </c>
      <c r="AA279" s="139">
        <v>0</v>
      </c>
      <c r="AB279" s="139">
        <v>0</v>
      </c>
      <c r="AC279" s="139">
        <v>0</v>
      </c>
      <c r="AD279" s="139">
        <v>0</v>
      </c>
      <c r="AE279" s="139">
        <v>0</v>
      </c>
      <c r="AF279" s="139">
        <v>0</v>
      </c>
      <c r="AG279" s="140">
        <v>610</v>
      </c>
      <c r="AH279" s="139">
        <v>0</v>
      </c>
      <c r="AI279" s="139">
        <v>0</v>
      </c>
      <c r="AJ279" s="139">
        <v>0</v>
      </c>
      <c r="AK279" s="139">
        <v>0</v>
      </c>
      <c r="AL279" s="139">
        <v>0</v>
      </c>
      <c r="AM279" s="139">
        <v>0</v>
      </c>
      <c r="AN279" s="139">
        <v>80</v>
      </c>
      <c r="AO279" s="139">
        <v>0</v>
      </c>
      <c r="AP279" s="139">
        <v>0</v>
      </c>
      <c r="AQ279" s="139">
        <v>0</v>
      </c>
      <c r="AR279" s="139">
        <v>0</v>
      </c>
      <c r="AS279" s="140">
        <v>80</v>
      </c>
      <c r="AT279" s="140">
        <f t="shared" si="8"/>
        <v>386020</v>
      </c>
      <c r="AU279" s="139"/>
    </row>
    <row r="280" spans="1:47" s="141" customFormat="1" ht="12.75" hidden="1" outlineLevel="1">
      <c r="A280" s="139" t="s">
        <v>3342</v>
      </c>
      <c r="B280" s="140"/>
      <c r="C280" s="140" t="s">
        <v>3343</v>
      </c>
      <c r="D280" s="140" t="s">
        <v>3344</v>
      </c>
      <c r="E280" s="140">
        <v>3841538.84</v>
      </c>
      <c r="F280" s="140">
        <v>615634.13</v>
      </c>
      <c r="G280" s="140"/>
      <c r="H280" s="139">
        <v>0</v>
      </c>
      <c r="I280" s="139">
        <v>0</v>
      </c>
      <c r="J280" s="139">
        <v>0</v>
      </c>
      <c r="K280" s="139">
        <v>0</v>
      </c>
      <c r="L280" s="139">
        <v>0</v>
      </c>
      <c r="M280" s="139">
        <v>3865.65</v>
      </c>
      <c r="N280" s="139">
        <v>0</v>
      </c>
      <c r="O280" s="139">
        <v>0</v>
      </c>
      <c r="P280" s="139">
        <v>325.35</v>
      </c>
      <c r="Q280" s="139">
        <v>0</v>
      </c>
      <c r="R280" s="139">
        <v>258.58</v>
      </c>
      <c r="S280" s="139">
        <v>0</v>
      </c>
      <c r="T280" s="139">
        <v>80</v>
      </c>
      <c r="U280" s="139">
        <v>0</v>
      </c>
      <c r="V280" s="139">
        <v>0</v>
      </c>
      <c r="W280" s="139">
        <v>0</v>
      </c>
      <c r="X280" s="139">
        <v>318.41</v>
      </c>
      <c r="Y280" s="139">
        <v>429</v>
      </c>
      <c r="Z280" s="139">
        <v>735.16</v>
      </c>
      <c r="AA280" s="139">
        <v>0</v>
      </c>
      <c r="AB280" s="139">
        <v>0</v>
      </c>
      <c r="AC280" s="139">
        <v>2611.45</v>
      </c>
      <c r="AD280" s="139">
        <v>0</v>
      </c>
      <c r="AE280" s="139">
        <v>31645.94</v>
      </c>
      <c r="AF280" s="139">
        <v>0</v>
      </c>
      <c r="AG280" s="140">
        <v>40269.54</v>
      </c>
      <c r="AH280" s="139">
        <v>76</v>
      </c>
      <c r="AI280" s="139">
        <v>0</v>
      </c>
      <c r="AJ280" s="139">
        <v>0</v>
      </c>
      <c r="AK280" s="139">
        <v>0</v>
      </c>
      <c r="AL280" s="139">
        <v>0</v>
      </c>
      <c r="AM280" s="139">
        <v>0</v>
      </c>
      <c r="AN280" s="139">
        <v>0</v>
      </c>
      <c r="AO280" s="139">
        <v>0</v>
      </c>
      <c r="AP280" s="139">
        <v>0</v>
      </c>
      <c r="AQ280" s="139">
        <v>0</v>
      </c>
      <c r="AR280" s="139">
        <v>487.8</v>
      </c>
      <c r="AS280" s="140">
        <v>563.8</v>
      </c>
      <c r="AT280" s="140">
        <f t="shared" si="8"/>
        <v>4498006.31</v>
      </c>
      <c r="AU280" s="139"/>
    </row>
    <row r="281" spans="1:47" s="141" customFormat="1" ht="12.75" hidden="1" outlineLevel="1">
      <c r="A281" s="139" t="s">
        <v>3345</v>
      </c>
      <c r="B281" s="140"/>
      <c r="C281" s="140" t="s">
        <v>3346</v>
      </c>
      <c r="D281" s="140" t="s">
        <v>3347</v>
      </c>
      <c r="E281" s="140">
        <v>509744.42</v>
      </c>
      <c r="F281" s="140">
        <v>14881.47</v>
      </c>
      <c r="G281" s="140"/>
      <c r="H281" s="139">
        <v>0</v>
      </c>
      <c r="I281" s="139">
        <v>0</v>
      </c>
      <c r="J281" s="139">
        <v>0</v>
      </c>
      <c r="K281" s="139">
        <v>0</v>
      </c>
      <c r="L281" s="139">
        <v>0</v>
      </c>
      <c r="M281" s="139">
        <v>5339.57</v>
      </c>
      <c r="N281" s="139">
        <v>0</v>
      </c>
      <c r="O281" s="139">
        <v>0</v>
      </c>
      <c r="P281" s="139">
        <v>0</v>
      </c>
      <c r="Q281" s="139">
        <v>0</v>
      </c>
      <c r="R281" s="139">
        <v>0</v>
      </c>
      <c r="S281" s="139">
        <v>0</v>
      </c>
      <c r="T281" s="139">
        <v>0</v>
      </c>
      <c r="U281" s="139">
        <v>0</v>
      </c>
      <c r="V281" s="139">
        <v>0</v>
      </c>
      <c r="W281" s="139">
        <v>0</v>
      </c>
      <c r="X281" s="139">
        <v>0</v>
      </c>
      <c r="Y281" s="139">
        <v>0</v>
      </c>
      <c r="Z281" s="139">
        <v>0</v>
      </c>
      <c r="AA281" s="139">
        <v>0</v>
      </c>
      <c r="AB281" s="139">
        <v>0</v>
      </c>
      <c r="AC281" s="139">
        <v>0</v>
      </c>
      <c r="AD281" s="139">
        <v>0</v>
      </c>
      <c r="AE281" s="139">
        <v>867.98</v>
      </c>
      <c r="AF281" s="139">
        <v>0</v>
      </c>
      <c r="AG281" s="140">
        <v>6207.55</v>
      </c>
      <c r="AH281" s="139">
        <v>0</v>
      </c>
      <c r="AI281" s="139">
        <v>0</v>
      </c>
      <c r="AJ281" s="139">
        <v>0</v>
      </c>
      <c r="AK281" s="139">
        <v>0</v>
      </c>
      <c r="AL281" s="139">
        <v>0</v>
      </c>
      <c r="AM281" s="139">
        <v>0</v>
      </c>
      <c r="AN281" s="139">
        <v>0</v>
      </c>
      <c r="AO281" s="139">
        <v>0</v>
      </c>
      <c r="AP281" s="139">
        <v>0</v>
      </c>
      <c r="AQ281" s="139">
        <v>0</v>
      </c>
      <c r="AR281" s="139">
        <v>148</v>
      </c>
      <c r="AS281" s="140">
        <v>148</v>
      </c>
      <c r="AT281" s="140">
        <f t="shared" si="8"/>
        <v>530981.4400000001</v>
      </c>
      <c r="AU281" s="139"/>
    </row>
    <row r="282" spans="1:47" s="141" customFormat="1" ht="12.75" hidden="1" outlineLevel="1">
      <c r="A282" s="139" t="s">
        <v>3348</v>
      </c>
      <c r="B282" s="140"/>
      <c r="C282" s="140" t="s">
        <v>3349</v>
      </c>
      <c r="D282" s="140" t="s">
        <v>3350</v>
      </c>
      <c r="E282" s="140">
        <v>286</v>
      </c>
      <c r="F282" s="140">
        <v>0</v>
      </c>
      <c r="G282" s="140"/>
      <c r="H282" s="139">
        <v>0</v>
      </c>
      <c r="I282" s="139">
        <v>0</v>
      </c>
      <c r="J282" s="139">
        <v>0</v>
      </c>
      <c r="K282" s="139">
        <v>0</v>
      </c>
      <c r="L282" s="139">
        <v>0</v>
      </c>
      <c r="M282" s="139">
        <v>0</v>
      </c>
      <c r="N282" s="139">
        <v>0</v>
      </c>
      <c r="O282" s="139">
        <v>0</v>
      </c>
      <c r="P282" s="139">
        <v>0</v>
      </c>
      <c r="Q282" s="139">
        <v>0</v>
      </c>
      <c r="R282" s="139">
        <v>0</v>
      </c>
      <c r="S282" s="139">
        <v>0</v>
      </c>
      <c r="T282" s="139">
        <v>0</v>
      </c>
      <c r="U282" s="139">
        <v>0</v>
      </c>
      <c r="V282" s="139">
        <v>0</v>
      </c>
      <c r="W282" s="139">
        <v>0</v>
      </c>
      <c r="X282" s="139">
        <v>0</v>
      </c>
      <c r="Y282" s="139">
        <v>0</v>
      </c>
      <c r="Z282" s="139">
        <v>0</v>
      </c>
      <c r="AA282" s="139">
        <v>0</v>
      </c>
      <c r="AB282" s="139">
        <v>0</v>
      </c>
      <c r="AC282" s="139">
        <v>0</v>
      </c>
      <c r="AD282" s="139">
        <v>0</v>
      </c>
      <c r="AE282" s="139">
        <v>0</v>
      </c>
      <c r="AF282" s="139">
        <v>0</v>
      </c>
      <c r="AG282" s="140">
        <v>0</v>
      </c>
      <c r="AH282" s="139">
        <v>0</v>
      </c>
      <c r="AI282" s="139">
        <v>0</v>
      </c>
      <c r="AJ282" s="139">
        <v>0</v>
      </c>
      <c r="AK282" s="139">
        <v>0</v>
      </c>
      <c r="AL282" s="139">
        <v>0</v>
      </c>
      <c r="AM282" s="139">
        <v>0</v>
      </c>
      <c r="AN282" s="139">
        <v>0</v>
      </c>
      <c r="AO282" s="139">
        <v>0</v>
      </c>
      <c r="AP282" s="139">
        <v>0</v>
      </c>
      <c r="AQ282" s="139">
        <v>0</v>
      </c>
      <c r="AR282" s="139">
        <v>0</v>
      </c>
      <c r="AS282" s="140">
        <v>0</v>
      </c>
      <c r="AT282" s="140">
        <f t="shared" si="8"/>
        <v>286</v>
      </c>
      <c r="AU282" s="139"/>
    </row>
    <row r="283" spans="1:47" s="141" customFormat="1" ht="12.75" hidden="1" outlineLevel="1">
      <c r="A283" s="139" t="s">
        <v>3351</v>
      </c>
      <c r="B283" s="140"/>
      <c r="C283" s="140" t="s">
        <v>3352</v>
      </c>
      <c r="D283" s="140" t="s">
        <v>3353</v>
      </c>
      <c r="E283" s="140">
        <v>460915.19</v>
      </c>
      <c r="F283" s="140">
        <v>2392.9</v>
      </c>
      <c r="G283" s="140"/>
      <c r="H283" s="139">
        <v>0</v>
      </c>
      <c r="I283" s="139">
        <v>0</v>
      </c>
      <c r="J283" s="139">
        <v>0</v>
      </c>
      <c r="K283" s="139">
        <v>0</v>
      </c>
      <c r="L283" s="139">
        <v>0</v>
      </c>
      <c r="M283" s="139">
        <v>0</v>
      </c>
      <c r="N283" s="139">
        <v>0</v>
      </c>
      <c r="O283" s="139">
        <v>0</v>
      </c>
      <c r="P283" s="139">
        <v>0</v>
      </c>
      <c r="Q283" s="139">
        <v>0</v>
      </c>
      <c r="R283" s="139">
        <v>0</v>
      </c>
      <c r="S283" s="139">
        <v>0</v>
      </c>
      <c r="T283" s="139">
        <v>0</v>
      </c>
      <c r="U283" s="139">
        <v>0</v>
      </c>
      <c r="V283" s="139">
        <v>0</v>
      </c>
      <c r="W283" s="139">
        <v>0</v>
      </c>
      <c r="X283" s="139">
        <v>0</v>
      </c>
      <c r="Y283" s="139">
        <v>0</v>
      </c>
      <c r="Z283" s="139">
        <v>0</v>
      </c>
      <c r="AA283" s="139">
        <v>0</v>
      </c>
      <c r="AB283" s="139">
        <v>0</v>
      </c>
      <c r="AC283" s="139">
        <v>0</v>
      </c>
      <c r="AD283" s="139">
        <v>0</v>
      </c>
      <c r="AE283" s="139">
        <v>0</v>
      </c>
      <c r="AF283" s="139">
        <v>0</v>
      </c>
      <c r="AG283" s="140">
        <v>0</v>
      </c>
      <c r="AH283" s="139">
        <v>0</v>
      </c>
      <c r="AI283" s="139">
        <v>0</v>
      </c>
      <c r="AJ283" s="139">
        <v>0</v>
      </c>
      <c r="AK283" s="139">
        <v>0</v>
      </c>
      <c r="AL283" s="139">
        <v>0</v>
      </c>
      <c r="AM283" s="139">
        <v>0</v>
      </c>
      <c r="AN283" s="139">
        <v>0</v>
      </c>
      <c r="AO283" s="139">
        <v>0</v>
      </c>
      <c r="AP283" s="139">
        <v>0</v>
      </c>
      <c r="AQ283" s="139">
        <v>0</v>
      </c>
      <c r="AR283" s="139">
        <v>0</v>
      </c>
      <c r="AS283" s="140">
        <v>0</v>
      </c>
      <c r="AT283" s="140">
        <f t="shared" si="8"/>
        <v>463308.09</v>
      </c>
      <c r="AU283" s="139"/>
    </row>
    <row r="284" spans="1:47" s="141" customFormat="1" ht="12.75" hidden="1" outlineLevel="1">
      <c r="A284" s="139" t="s">
        <v>3354</v>
      </c>
      <c r="B284" s="140"/>
      <c r="C284" s="140" t="s">
        <v>3355</v>
      </c>
      <c r="D284" s="140" t="s">
        <v>3356</v>
      </c>
      <c r="E284" s="140">
        <v>756440.97</v>
      </c>
      <c r="F284" s="140">
        <v>33581.75</v>
      </c>
      <c r="G284" s="140"/>
      <c r="H284" s="139">
        <v>0</v>
      </c>
      <c r="I284" s="139">
        <v>0</v>
      </c>
      <c r="J284" s="139">
        <v>35.28</v>
      </c>
      <c r="K284" s="139">
        <v>0</v>
      </c>
      <c r="L284" s="139">
        <v>5715.4</v>
      </c>
      <c r="M284" s="139">
        <v>25341.96</v>
      </c>
      <c r="N284" s="139">
        <v>75</v>
      </c>
      <c r="O284" s="139">
        <v>0</v>
      </c>
      <c r="P284" s="139">
        <v>139859.4</v>
      </c>
      <c r="Q284" s="139">
        <v>0</v>
      </c>
      <c r="R284" s="139">
        <v>27231.2</v>
      </c>
      <c r="S284" s="139">
        <v>0</v>
      </c>
      <c r="T284" s="139">
        <v>60.5</v>
      </c>
      <c r="U284" s="139">
        <v>121</v>
      </c>
      <c r="V284" s="139">
        <v>77.02</v>
      </c>
      <c r="W284" s="139">
        <v>0</v>
      </c>
      <c r="X284" s="139">
        <v>0</v>
      </c>
      <c r="Y284" s="139">
        <v>1718.29</v>
      </c>
      <c r="Z284" s="139">
        <v>0</v>
      </c>
      <c r="AA284" s="139">
        <v>0</v>
      </c>
      <c r="AB284" s="139">
        <v>0</v>
      </c>
      <c r="AC284" s="139">
        <v>83889.31</v>
      </c>
      <c r="AD284" s="139">
        <v>749.4</v>
      </c>
      <c r="AE284" s="139">
        <v>6461.76</v>
      </c>
      <c r="AF284" s="139">
        <v>0</v>
      </c>
      <c r="AG284" s="140">
        <v>291335.52</v>
      </c>
      <c r="AH284" s="139">
        <v>0</v>
      </c>
      <c r="AI284" s="139">
        <v>0</v>
      </c>
      <c r="AJ284" s="139">
        <v>0</v>
      </c>
      <c r="AK284" s="139">
        <v>0</v>
      </c>
      <c r="AL284" s="139">
        <v>0</v>
      </c>
      <c r="AM284" s="139">
        <v>0</v>
      </c>
      <c r="AN284" s="139">
        <v>0</v>
      </c>
      <c r="AO284" s="139">
        <v>0</v>
      </c>
      <c r="AP284" s="139">
        <v>0</v>
      </c>
      <c r="AQ284" s="139">
        <v>0</v>
      </c>
      <c r="AR284" s="139">
        <v>0</v>
      </c>
      <c r="AS284" s="140">
        <v>0</v>
      </c>
      <c r="AT284" s="140">
        <f t="shared" si="8"/>
        <v>1081358.24</v>
      </c>
      <c r="AU284" s="139"/>
    </row>
    <row r="285" spans="1:47" s="141" customFormat="1" ht="12.75" hidden="1" outlineLevel="1">
      <c r="A285" s="139" t="s">
        <v>3357</v>
      </c>
      <c r="B285" s="140"/>
      <c r="C285" s="140" t="s">
        <v>3358</v>
      </c>
      <c r="D285" s="140" t="s">
        <v>3359</v>
      </c>
      <c r="E285" s="140">
        <v>222258.89</v>
      </c>
      <c r="F285" s="140">
        <v>995</v>
      </c>
      <c r="G285" s="140"/>
      <c r="H285" s="139">
        <v>0</v>
      </c>
      <c r="I285" s="139">
        <v>0</v>
      </c>
      <c r="J285" s="139">
        <v>0</v>
      </c>
      <c r="K285" s="139">
        <v>0</v>
      </c>
      <c r="L285" s="139">
        <v>12462.75</v>
      </c>
      <c r="M285" s="139">
        <v>13140.33</v>
      </c>
      <c r="N285" s="139">
        <v>0</v>
      </c>
      <c r="O285" s="139">
        <v>0</v>
      </c>
      <c r="P285" s="139">
        <v>0</v>
      </c>
      <c r="Q285" s="139">
        <v>0</v>
      </c>
      <c r="R285" s="139">
        <v>0</v>
      </c>
      <c r="S285" s="139">
        <v>0</v>
      </c>
      <c r="T285" s="139">
        <v>0</v>
      </c>
      <c r="U285" s="139">
        <v>0</v>
      </c>
      <c r="V285" s="139">
        <v>0</v>
      </c>
      <c r="W285" s="139">
        <v>0</v>
      </c>
      <c r="X285" s="139">
        <v>0</v>
      </c>
      <c r="Y285" s="139">
        <v>0</v>
      </c>
      <c r="Z285" s="139">
        <v>0</v>
      </c>
      <c r="AA285" s="139">
        <v>0</v>
      </c>
      <c r="AB285" s="139">
        <v>0</v>
      </c>
      <c r="AC285" s="139">
        <v>0</v>
      </c>
      <c r="AD285" s="139">
        <v>0</v>
      </c>
      <c r="AE285" s="139">
        <v>70</v>
      </c>
      <c r="AF285" s="139">
        <v>0</v>
      </c>
      <c r="AG285" s="140">
        <v>25673.08</v>
      </c>
      <c r="AH285" s="139">
        <v>0</v>
      </c>
      <c r="AI285" s="139">
        <v>0</v>
      </c>
      <c r="AJ285" s="139">
        <v>0</v>
      </c>
      <c r="AK285" s="139">
        <v>0</v>
      </c>
      <c r="AL285" s="139">
        <v>0</v>
      </c>
      <c r="AM285" s="139">
        <v>0</v>
      </c>
      <c r="AN285" s="139">
        <v>0</v>
      </c>
      <c r="AO285" s="139">
        <v>0</v>
      </c>
      <c r="AP285" s="139">
        <v>0</v>
      </c>
      <c r="AQ285" s="139">
        <v>0</v>
      </c>
      <c r="AR285" s="139">
        <v>0</v>
      </c>
      <c r="AS285" s="140">
        <v>0</v>
      </c>
      <c r="AT285" s="140">
        <f t="shared" si="8"/>
        <v>248926.97000000003</v>
      </c>
      <c r="AU285" s="139"/>
    </row>
    <row r="286" spans="1:47" s="141" customFormat="1" ht="12.75" hidden="1" outlineLevel="1">
      <c r="A286" s="139" t="s">
        <v>3360</v>
      </c>
      <c r="B286" s="140"/>
      <c r="C286" s="140" t="s">
        <v>3361</v>
      </c>
      <c r="D286" s="140" t="s">
        <v>3362</v>
      </c>
      <c r="E286" s="140">
        <v>50438.93</v>
      </c>
      <c r="F286" s="140">
        <v>100</v>
      </c>
      <c r="G286" s="140"/>
      <c r="H286" s="139">
        <v>0</v>
      </c>
      <c r="I286" s="139">
        <v>0</v>
      </c>
      <c r="J286" s="139">
        <v>0</v>
      </c>
      <c r="K286" s="139">
        <v>0</v>
      </c>
      <c r="L286" s="139">
        <v>0</v>
      </c>
      <c r="M286" s="139">
        <v>0</v>
      </c>
      <c r="N286" s="139">
        <v>0</v>
      </c>
      <c r="O286" s="139">
        <v>0</v>
      </c>
      <c r="P286" s="139">
        <v>-7.2</v>
      </c>
      <c r="Q286" s="139">
        <v>0</v>
      </c>
      <c r="R286" s="139">
        <v>0</v>
      </c>
      <c r="S286" s="139">
        <v>0</v>
      </c>
      <c r="T286" s="139">
        <v>0</v>
      </c>
      <c r="U286" s="139">
        <v>0</v>
      </c>
      <c r="V286" s="139">
        <v>0</v>
      </c>
      <c r="W286" s="139">
        <v>0</v>
      </c>
      <c r="X286" s="139">
        <v>0</v>
      </c>
      <c r="Y286" s="139">
        <v>0</v>
      </c>
      <c r="Z286" s="139">
        <v>0</v>
      </c>
      <c r="AA286" s="139">
        <v>0</v>
      </c>
      <c r="AB286" s="139">
        <v>0</v>
      </c>
      <c r="AC286" s="139">
        <v>0</v>
      </c>
      <c r="AD286" s="139">
        <v>0</v>
      </c>
      <c r="AE286" s="139">
        <v>0</v>
      </c>
      <c r="AF286" s="139">
        <v>0</v>
      </c>
      <c r="AG286" s="140">
        <v>-7.2</v>
      </c>
      <c r="AH286" s="139">
        <v>0</v>
      </c>
      <c r="AI286" s="139">
        <v>0</v>
      </c>
      <c r="AJ286" s="139">
        <v>0</v>
      </c>
      <c r="AK286" s="139">
        <v>0</v>
      </c>
      <c r="AL286" s="139">
        <v>0</v>
      </c>
      <c r="AM286" s="139">
        <v>0</v>
      </c>
      <c r="AN286" s="139">
        <v>0</v>
      </c>
      <c r="AO286" s="139">
        <v>0</v>
      </c>
      <c r="AP286" s="139">
        <v>0</v>
      </c>
      <c r="AQ286" s="139">
        <v>0</v>
      </c>
      <c r="AR286" s="139">
        <v>0</v>
      </c>
      <c r="AS286" s="140">
        <v>0</v>
      </c>
      <c r="AT286" s="140">
        <f t="shared" si="8"/>
        <v>50531.73</v>
      </c>
      <c r="AU286" s="139"/>
    </row>
    <row r="287" spans="1:47" s="141" customFormat="1" ht="12.75" hidden="1" outlineLevel="1">
      <c r="A287" s="139" t="s">
        <v>3363</v>
      </c>
      <c r="B287" s="140"/>
      <c r="C287" s="140" t="s">
        <v>3364</v>
      </c>
      <c r="D287" s="140" t="s">
        <v>3365</v>
      </c>
      <c r="E287" s="140">
        <v>118300.62</v>
      </c>
      <c r="F287" s="140">
        <v>0</v>
      </c>
      <c r="G287" s="140"/>
      <c r="H287" s="139">
        <v>0</v>
      </c>
      <c r="I287" s="139">
        <v>0</v>
      </c>
      <c r="J287" s="139">
        <v>0</v>
      </c>
      <c r="K287" s="139">
        <v>0</v>
      </c>
      <c r="L287" s="139">
        <v>0</v>
      </c>
      <c r="M287" s="139">
        <v>5373.53</v>
      </c>
      <c r="N287" s="139">
        <v>0</v>
      </c>
      <c r="O287" s="139">
        <v>0</v>
      </c>
      <c r="P287" s="139">
        <v>0</v>
      </c>
      <c r="Q287" s="139">
        <v>0</v>
      </c>
      <c r="R287" s="139">
        <v>0</v>
      </c>
      <c r="S287" s="139">
        <v>0</v>
      </c>
      <c r="T287" s="139">
        <v>0</v>
      </c>
      <c r="U287" s="139">
        <v>0</v>
      </c>
      <c r="V287" s="139">
        <v>0</v>
      </c>
      <c r="W287" s="139">
        <v>0</v>
      </c>
      <c r="X287" s="139">
        <v>0</v>
      </c>
      <c r="Y287" s="139">
        <v>0</v>
      </c>
      <c r="Z287" s="139">
        <v>0</v>
      </c>
      <c r="AA287" s="139">
        <v>0</v>
      </c>
      <c r="AB287" s="139">
        <v>0</v>
      </c>
      <c r="AC287" s="139">
        <v>820.44</v>
      </c>
      <c r="AD287" s="139">
        <v>84</v>
      </c>
      <c r="AE287" s="139">
        <v>3750.97</v>
      </c>
      <c r="AF287" s="139">
        <v>0</v>
      </c>
      <c r="AG287" s="140">
        <v>10028.94</v>
      </c>
      <c r="AH287" s="139">
        <v>0</v>
      </c>
      <c r="AI287" s="139">
        <v>0</v>
      </c>
      <c r="AJ287" s="139">
        <v>0</v>
      </c>
      <c r="AK287" s="139">
        <v>0</v>
      </c>
      <c r="AL287" s="139">
        <v>0</v>
      </c>
      <c r="AM287" s="139">
        <v>0</v>
      </c>
      <c r="AN287" s="139">
        <v>0</v>
      </c>
      <c r="AO287" s="139">
        <v>0</v>
      </c>
      <c r="AP287" s="139">
        <v>0</v>
      </c>
      <c r="AQ287" s="139">
        <v>0</v>
      </c>
      <c r="AR287" s="139">
        <v>0</v>
      </c>
      <c r="AS287" s="140">
        <v>0</v>
      </c>
      <c r="AT287" s="140">
        <f t="shared" si="8"/>
        <v>128329.56</v>
      </c>
      <c r="AU287" s="139"/>
    </row>
    <row r="288" spans="1:47" s="141" customFormat="1" ht="12.75" hidden="1" outlineLevel="1">
      <c r="A288" s="139" t="s">
        <v>3366</v>
      </c>
      <c r="B288" s="140"/>
      <c r="C288" s="140" t="s">
        <v>3367</v>
      </c>
      <c r="D288" s="140" t="s">
        <v>3368</v>
      </c>
      <c r="E288" s="140">
        <v>633626.41</v>
      </c>
      <c r="F288" s="140">
        <v>4733.24</v>
      </c>
      <c r="G288" s="140"/>
      <c r="H288" s="139">
        <v>0</v>
      </c>
      <c r="I288" s="139">
        <v>0</v>
      </c>
      <c r="J288" s="139">
        <v>0</v>
      </c>
      <c r="K288" s="139">
        <v>0</v>
      </c>
      <c r="L288" s="139">
        <v>0</v>
      </c>
      <c r="M288" s="139">
        <v>24665.66</v>
      </c>
      <c r="N288" s="139">
        <v>0</v>
      </c>
      <c r="O288" s="139">
        <v>0</v>
      </c>
      <c r="P288" s="139">
        <v>0</v>
      </c>
      <c r="Q288" s="139">
        <v>0</v>
      </c>
      <c r="R288" s="139">
        <v>0</v>
      </c>
      <c r="S288" s="139">
        <v>0</v>
      </c>
      <c r="T288" s="139">
        <v>0</v>
      </c>
      <c r="U288" s="139">
        <v>0</v>
      </c>
      <c r="V288" s="139">
        <v>0</v>
      </c>
      <c r="W288" s="139">
        <v>0</v>
      </c>
      <c r="X288" s="139">
        <v>0</v>
      </c>
      <c r="Y288" s="139">
        <v>0</v>
      </c>
      <c r="Z288" s="139">
        <v>0</v>
      </c>
      <c r="AA288" s="139">
        <v>0</v>
      </c>
      <c r="AB288" s="139">
        <v>0</v>
      </c>
      <c r="AC288" s="139">
        <v>0</v>
      </c>
      <c r="AD288" s="139">
        <v>0</v>
      </c>
      <c r="AE288" s="139">
        <v>3979.77</v>
      </c>
      <c r="AF288" s="139">
        <v>0</v>
      </c>
      <c r="AG288" s="140">
        <v>28645.43</v>
      </c>
      <c r="AH288" s="139">
        <v>0</v>
      </c>
      <c r="AI288" s="139">
        <v>0</v>
      </c>
      <c r="AJ288" s="139">
        <v>0</v>
      </c>
      <c r="AK288" s="139">
        <v>0</v>
      </c>
      <c r="AL288" s="139">
        <v>0</v>
      </c>
      <c r="AM288" s="139">
        <v>0</v>
      </c>
      <c r="AN288" s="139">
        <v>0</v>
      </c>
      <c r="AO288" s="139">
        <v>0</v>
      </c>
      <c r="AP288" s="139">
        <v>0</v>
      </c>
      <c r="AQ288" s="139">
        <v>0</v>
      </c>
      <c r="AR288" s="139">
        <v>0</v>
      </c>
      <c r="AS288" s="140">
        <v>0</v>
      </c>
      <c r="AT288" s="140">
        <f t="shared" si="8"/>
        <v>667005.0800000001</v>
      </c>
      <c r="AU288" s="139"/>
    </row>
    <row r="289" spans="1:47" s="141" customFormat="1" ht="12.75" hidden="1" outlineLevel="1">
      <c r="A289" s="139" t="s">
        <v>3369</v>
      </c>
      <c r="B289" s="140"/>
      <c r="C289" s="140" t="s">
        <v>3370</v>
      </c>
      <c r="D289" s="140" t="s">
        <v>3371</v>
      </c>
      <c r="E289" s="140">
        <v>148352.51</v>
      </c>
      <c r="F289" s="140">
        <v>4000</v>
      </c>
      <c r="G289" s="140"/>
      <c r="H289" s="139">
        <v>0</v>
      </c>
      <c r="I289" s="139">
        <v>0</v>
      </c>
      <c r="J289" s="139">
        <v>0</v>
      </c>
      <c r="K289" s="139">
        <v>0</v>
      </c>
      <c r="L289" s="139">
        <v>0</v>
      </c>
      <c r="M289" s="139">
        <v>0</v>
      </c>
      <c r="N289" s="139">
        <v>0</v>
      </c>
      <c r="O289" s="139">
        <v>0</v>
      </c>
      <c r="P289" s="139">
        <v>0</v>
      </c>
      <c r="Q289" s="139">
        <v>0</v>
      </c>
      <c r="R289" s="139">
        <v>0</v>
      </c>
      <c r="S289" s="139">
        <v>0</v>
      </c>
      <c r="T289" s="139">
        <v>0</v>
      </c>
      <c r="U289" s="139">
        <v>0</v>
      </c>
      <c r="V289" s="139">
        <v>0</v>
      </c>
      <c r="W289" s="139">
        <v>0</v>
      </c>
      <c r="X289" s="139">
        <v>0</v>
      </c>
      <c r="Y289" s="139">
        <v>0</v>
      </c>
      <c r="Z289" s="139">
        <v>0</v>
      </c>
      <c r="AA289" s="139">
        <v>0</v>
      </c>
      <c r="AB289" s="139">
        <v>0</v>
      </c>
      <c r="AC289" s="139">
        <v>0</v>
      </c>
      <c r="AD289" s="139">
        <v>0</v>
      </c>
      <c r="AE289" s="139">
        <v>0</v>
      </c>
      <c r="AF289" s="139">
        <v>0</v>
      </c>
      <c r="AG289" s="140">
        <v>0</v>
      </c>
      <c r="AH289" s="139">
        <v>0</v>
      </c>
      <c r="AI289" s="139">
        <v>0</v>
      </c>
      <c r="AJ289" s="139">
        <v>0</v>
      </c>
      <c r="AK289" s="139">
        <v>0</v>
      </c>
      <c r="AL289" s="139">
        <v>0</v>
      </c>
      <c r="AM289" s="139">
        <v>0</v>
      </c>
      <c r="AN289" s="139">
        <v>0</v>
      </c>
      <c r="AO289" s="139">
        <v>0</v>
      </c>
      <c r="AP289" s="139">
        <v>0</v>
      </c>
      <c r="AQ289" s="139">
        <v>0</v>
      </c>
      <c r="AR289" s="139">
        <v>0</v>
      </c>
      <c r="AS289" s="140">
        <v>0</v>
      </c>
      <c r="AT289" s="140">
        <f t="shared" si="8"/>
        <v>152352.51</v>
      </c>
      <c r="AU289" s="139"/>
    </row>
    <row r="290" spans="1:47" s="141" customFormat="1" ht="12.75" hidden="1" outlineLevel="1">
      <c r="A290" s="139" t="s">
        <v>3372</v>
      </c>
      <c r="B290" s="140"/>
      <c r="C290" s="140" t="s">
        <v>3373</v>
      </c>
      <c r="D290" s="140" t="s">
        <v>3374</v>
      </c>
      <c r="E290" s="140">
        <v>10125.97</v>
      </c>
      <c r="F290" s="140">
        <v>0</v>
      </c>
      <c r="G290" s="140"/>
      <c r="H290" s="139">
        <v>0</v>
      </c>
      <c r="I290" s="139">
        <v>0</v>
      </c>
      <c r="J290" s="139">
        <v>0</v>
      </c>
      <c r="K290" s="139">
        <v>0</v>
      </c>
      <c r="L290" s="139">
        <v>0</v>
      </c>
      <c r="M290" s="139">
        <v>806</v>
      </c>
      <c r="N290" s="139">
        <v>0</v>
      </c>
      <c r="O290" s="139">
        <v>0</v>
      </c>
      <c r="P290" s="139">
        <v>0</v>
      </c>
      <c r="Q290" s="139">
        <v>0</v>
      </c>
      <c r="R290" s="139">
        <v>0</v>
      </c>
      <c r="S290" s="139">
        <v>0</v>
      </c>
      <c r="T290" s="139">
        <v>0</v>
      </c>
      <c r="U290" s="139">
        <v>0</v>
      </c>
      <c r="V290" s="139">
        <v>0</v>
      </c>
      <c r="W290" s="139">
        <v>0</v>
      </c>
      <c r="X290" s="139">
        <v>0</v>
      </c>
      <c r="Y290" s="139">
        <v>0</v>
      </c>
      <c r="Z290" s="139">
        <v>0</v>
      </c>
      <c r="AA290" s="139">
        <v>0</v>
      </c>
      <c r="AB290" s="139">
        <v>0</v>
      </c>
      <c r="AC290" s="139">
        <v>0</v>
      </c>
      <c r="AD290" s="139">
        <v>0</v>
      </c>
      <c r="AE290" s="139">
        <v>0</v>
      </c>
      <c r="AF290" s="139">
        <v>0</v>
      </c>
      <c r="AG290" s="140">
        <v>806</v>
      </c>
      <c r="AH290" s="139">
        <v>0</v>
      </c>
      <c r="AI290" s="139">
        <v>0</v>
      </c>
      <c r="AJ290" s="139">
        <v>0</v>
      </c>
      <c r="AK290" s="139">
        <v>0</v>
      </c>
      <c r="AL290" s="139">
        <v>0</v>
      </c>
      <c r="AM290" s="139">
        <v>0</v>
      </c>
      <c r="AN290" s="139">
        <v>0</v>
      </c>
      <c r="AO290" s="139">
        <v>0</v>
      </c>
      <c r="AP290" s="139">
        <v>0</v>
      </c>
      <c r="AQ290" s="139">
        <v>0</v>
      </c>
      <c r="AR290" s="139">
        <v>0</v>
      </c>
      <c r="AS290" s="140">
        <v>0</v>
      </c>
      <c r="AT290" s="140">
        <f t="shared" si="8"/>
        <v>10931.97</v>
      </c>
      <c r="AU290" s="139"/>
    </row>
    <row r="291" spans="1:47" s="141" customFormat="1" ht="12.75" hidden="1" outlineLevel="1">
      <c r="A291" s="139" t="s">
        <v>3375</v>
      </c>
      <c r="B291" s="140"/>
      <c r="C291" s="140" t="s">
        <v>3376</v>
      </c>
      <c r="D291" s="140" t="s">
        <v>3377</v>
      </c>
      <c r="E291" s="140">
        <v>2041717.82</v>
      </c>
      <c r="F291" s="140">
        <v>296815.7</v>
      </c>
      <c r="G291" s="140"/>
      <c r="H291" s="139">
        <v>653.07</v>
      </c>
      <c r="I291" s="139">
        <v>0</v>
      </c>
      <c r="J291" s="139">
        <v>0</v>
      </c>
      <c r="K291" s="139">
        <v>0</v>
      </c>
      <c r="L291" s="139">
        <v>0</v>
      </c>
      <c r="M291" s="139">
        <v>1832.2</v>
      </c>
      <c r="N291" s="139">
        <v>505712.87</v>
      </c>
      <c r="O291" s="139">
        <v>0</v>
      </c>
      <c r="P291" s="139">
        <v>268.19</v>
      </c>
      <c r="Q291" s="139">
        <v>0</v>
      </c>
      <c r="R291" s="139">
        <v>722.74</v>
      </c>
      <c r="S291" s="139">
        <v>0</v>
      </c>
      <c r="T291" s="139">
        <v>255.35</v>
      </c>
      <c r="U291" s="139">
        <v>32.59</v>
      </c>
      <c r="V291" s="139">
        <v>55.85</v>
      </c>
      <c r="W291" s="139">
        <v>0</v>
      </c>
      <c r="X291" s="139">
        <v>0</v>
      </c>
      <c r="Y291" s="139">
        <v>20187.95</v>
      </c>
      <c r="Z291" s="139">
        <v>143.92</v>
      </c>
      <c r="AA291" s="139">
        <v>0</v>
      </c>
      <c r="AB291" s="139">
        <v>68.72</v>
      </c>
      <c r="AC291" s="139">
        <v>1703.62</v>
      </c>
      <c r="AD291" s="139">
        <v>1.02</v>
      </c>
      <c r="AE291" s="139">
        <v>40117.6</v>
      </c>
      <c r="AF291" s="139">
        <v>0</v>
      </c>
      <c r="AG291" s="140">
        <v>571755.69</v>
      </c>
      <c r="AH291" s="139">
        <v>0</v>
      </c>
      <c r="AI291" s="139">
        <v>0</v>
      </c>
      <c r="AJ291" s="139">
        <v>0</v>
      </c>
      <c r="AK291" s="139">
        <v>0</v>
      </c>
      <c r="AL291" s="139">
        <v>0</v>
      </c>
      <c r="AM291" s="139">
        <v>0</v>
      </c>
      <c r="AN291" s="139">
        <v>0</v>
      </c>
      <c r="AO291" s="139">
        <v>0</v>
      </c>
      <c r="AP291" s="139">
        <v>0</v>
      </c>
      <c r="AQ291" s="139">
        <v>0</v>
      </c>
      <c r="AR291" s="139">
        <v>0</v>
      </c>
      <c r="AS291" s="140">
        <v>0</v>
      </c>
      <c r="AT291" s="140">
        <f t="shared" si="8"/>
        <v>2910289.21</v>
      </c>
      <c r="AU291" s="139"/>
    </row>
    <row r="292" spans="1:47" s="141" customFormat="1" ht="12.75" hidden="1" outlineLevel="1">
      <c r="A292" s="139" t="s">
        <v>3378</v>
      </c>
      <c r="B292" s="140"/>
      <c r="C292" s="140" t="s">
        <v>3379</v>
      </c>
      <c r="D292" s="140" t="s">
        <v>3380</v>
      </c>
      <c r="E292" s="140">
        <v>761499.76</v>
      </c>
      <c r="F292" s="140">
        <v>249450.36</v>
      </c>
      <c r="G292" s="140"/>
      <c r="H292" s="139">
        <v>726.31</v>
      </c>
      <c r="I292" s="139">
        <v>0</v>
      </c>
      <c r="J292" s="139">
        <v>0</v>
      </c>
      <c r="K292" s="139">
        <v>0</v>
      </c>
      <c r="L292" s="139">
        <v>0.93</v>
      </c>
      <c r="M292" s="139">
        <v>1646.34</v>
      </c>
      <c r="N292" s="139">
        <v>70056.71</v>
      </c>
      <c r="O292" s="139">
        <v>0</v>
      </c>
      <c r="P292" s="139">
        <v>542.72</v>
      </c>
      <c r="Q292" s="139">
        <v>0</v>
      </c>
      <c r="R292" s="139">
        <v>0</v>
      </c>
      <c r="S292" s="139">
        <v>0</v>
      </c>
      <c r="T292" s="139">
        <v>0</v>
      </c>
      <c r="U292" s="139">
        <v>0.74</v>
      </c>
      <c r="V292" s="139">
        <v>0</v>
      </c>
      <c r="W292" s="139">
        <v>15.29</v>
      </c>
      <c r="X292" s="139">
        <v>0</v>
      </c>
      <c r="Y292" s="139">
        <v>239.37</v>
      </c>
      <c r="Z292" s="139">
        <v>0</v>
      </c>
      <c r="AA292" s="139">
        <v>0</v>
      </c>
      <c r="AB292" s="139">
        <v>0</v>
      </c>
      <c r="AC292" s="139">
        <v>18.14</v>
      </c>
      <c r="AD292" s="139">
        <v>0</v>
      </c>
      <c r="AE292" s="139">
        <v>8112.31</v>
      </c>
      <c r="AF292" s="139">
        <v>0</v>
      </c>
      <c r="AG292" s="140">
        <v>81358.86</v>
      </c>
      <c r="AH292" s="139">
        <v>0</v>
      </c>
      <c r="AI292" s="139">
        <v>0</v>
      </c>
      <c r="AJ292" s="139">
        <v>0</v>
      </c>
      <c r="AK292" s="139">
        <v>0</v>
      </c>
      <c r="AL292" s="139">
        <v>0</v>
      </c>
      <c r="AM292" s="139">
        <v>251.69</v>
      </c>
      <c r="AN292" s="139">
        <v>12620.94</v>
      </c>
      <c r="AO292" s="139">
        <v>0</v>
      </c>
      <c r="AP292" s="139">
        <v>0</v>
      </c>
      <c r="AQ292" s="139">
        <v>0</v>
      </c>
      <c r="AR292" s="139">
        <v>0</v>
      </c>
      <c r="AS292" s="140">
        <v>12872.63</v>
      </c>
      <c r="AT292" s="140">
        <f t="shared" si="8"/>
        <v>1105181.6099999999</v>
      </c>
      <c r="AU292" s="139"/>
    </row>
    <row r="293" spans="1:47" s="141" customFormat="1" ht="12.75" hidden="1" outlineLevel="1">
      <c r="A293" s="139" t="s">
        <v>3381</v>
      </c>
      <c r="B293" s="140"/>
      <c r="C293" s="140" t="s">
        <v>3382</v>
      </c>
      <c r="D293" s="140" t="s">
        <v>3383</v>
      </c>
      <c r="E293" s="140">
        <v>51108.62</v>
      </c>
      <c r="F293" s="140">
        <v>143197.09</v>
      </c>
      <c r="G293" s="140"/>
      <c r="H293" s="139">
        <v>0</v>
      </c>
      <c r="I293" s="139">
        <v>0</v>
      </c>
      <c r="J293" s="139">
        <v>0</v>
      </c>
      <c r="K293" s="139">
        <v>0</v>
      </c>
      <c r="L293" s="139">
        <v>0</v>
      </c>
      <c r="M293" s="139">
        <v>43.59</v>
      </c>
      <c r="N293" s="139">
        <v>0</v>
      </c>
      <c r="O293" s="139">
        <v>0</v>
      </c>
      <c r="P293" s="139">
        <v>23.29</v>
      </c>
      <c r="Q293" s="139">
        <v>0</v>
      </c>
      <c r="R293" s="139">
        <v>0</v>
      </c>
      <c r="S293" s="139">
        <v>0</v>
      </c>
      <c r="T293" s="139">
        <v>0</v>
      </c>
      <c r="U293" s="139">
        <v>0</v>
      </c>
      <c r="V293" s="139">
        <v>0</v>
      </c>
      <c r="W293" s="139">
        <v>0</v>
      </c>
      <c r="X293" s="139">
        <v>0</v>
      </c>
      <c r="Y293" s="139">
        <v>738.64</v>
      </c>
      <c r="Z293" s="139">
        <v>0</v>
      </c>
      <c r="AA293" s="139">
        <v>0</v>
      </c>
      <c r="AB293" s="139">
        <v>0</v>
      </c>
      <c r="AC293" s="139">
        <v>0</v>
      </c>
      <c r="AD293" s="139">
        <v>0</v>
      </c>
      <c r="AE293" s="139">
        <v>421.64</v>
      </c>
      <c r="AF293" s="139">
        <v>0</v>
      </c>
      <c r="AG293" s="140">
        <v>1227.16</v>
      </c>
      <c r="AH293" s="139">
        <v>0</v>
      </c>
      <c r="AI293" s="139">
        <v>0</v>
      </c>
      <c r="AJ293" s="139">
        <v>0</v>
      </c>
      <c r="AK293" s="139">
        <v>0</v>
      </c>
      <c r="AL293" s="139">
        <v>0</v>
      </c>
      <c r="AM293" s="139">
        <v>0</v>
      </c>
      <c r="AN293" s="139">
        <v>0</v>
      </c>
      <c r="AO293" s="139">
        <v>0</v>
      </c>
      <c r="AP293" s="139">
        <v>0</v>
      </c>
      <c r="AQ293" s="139">
        <v>0</v>
      </c>
      <c r="AR293" s="139">
        <v>0</v>
      </c>
      <c r="AS293" s="140">
        <v>0</v>
      </c>
      <c r="AT293" s="140">
        <f t="shared" si="8"/>
        <v>195532.87</v>
      </c>
      <c r="AU293" s="139"/>
    </row>
    <row r="294" spans="1:47" s="141" customFormat="1" ht="12.75" hidden="1" outlineLevel="1">
      <c r="A294" s="139" t="s">
        <v>3384</v>
      </c>
      <c r="B294" s="140"/>
      <c r="C294" s="140" t="s">
        <v>3385</v>
      </c>
      <c r="D294" s="140" t="s">
        <v>3386</v>
      </c>
      <c r="E294" s="140">
        <v>256466.87</v>
      </c>
      <c r="F294" s="140">
        <v>30179.69</v>
      </c>
      <c r="G294" s="140"/>
      <c r="H294" s="139">
        <v>0</v>
      </c>
      <c r="I294" s="139">
        <v>0</v>
      </c>
      <c r="J294" s="139">
        <v>0</v>
      </c>
      <c r="K294" s="139">
        <v>0</v>
      </c>
      <c r="L294" s="139">
        <v>482.21</v>
      </c>
      <c r="M294" s="139">
        <v>2231.06</v>
      </c>
      <c r="N294" s="139">
        <v>0</v>
      </c>
      <c r="O294" s="139">
        <v>0</v>
      </c>
      <c r="P294" s="139">
        <v>520.58</v>
      </c>
      <c r="Q294" s="139">
        <v>0</v>
      </c>
      <c r="R294" s="139">
        <v>735.69</v>
      </c>
      <c r="S294" s="139">
        <v>0</v>
      </c>
      <c r="T294" s="139">
        <v>0</v>
      </c>
      <c r="U294" s="139">
        <v>11139.38</v>
      </c>
      <c r="V294" s="139">
        <v>0</v>
      </c>
      <c r="W294" s="139">
        <v>0</v>
      </c>
      <c r="X294" s="139">
        <v>0</v>
      </c>
      <c r="Y294" s="139">
        <v>474.72</v>
      </c>
      <c r="Z294" s="139">
        <v>0</v>
      </c>
      <c r="AA294" s="139">
        <v>0</v>
      </c>
      <c r="AB294" s="139">
        <v>0</v>
      </c>
      <c r="AC294" s="139">
        <v>115.34</v>
      </c>
      <c r="AD294" s="139">
        <v>8.79</v>
      </c>
      <c r="AE294" s="139">
        <v>2196.52</v>
      </c>
      <c r="AF294" s="139">
        <v>0</v>
      </c>
      <c r="AG294" s="140">
        <v>17904.29</v>
      </c>
      <c r="AH294" s="139">
        <v>0</v>
      </c>
      <c r="AI294" s="139">
        <v>0</v>
      </c>
      <c r="AJ294" s="139">
        <v>0</v>
      </c>
      <c r="AK294" s="139">
        <v>0</v>
      </c>
      <c r="AL294" s="139">
        <v>0</v>
      </c>
      <c r="AM294" s="139">
        <v>0</v>
      </c>
      <c r="AN294" s="139">
        <v>0</v>
      </c>
      <c r="AO294" s="139">
        <v>0</v>
      </c>
      <c r="AP294" s="139">
        <v>0</v>
      </c>
      <c r="AQ294" s="139">
        <v>0</v>
      </c>
      <c r="AR294" s="139">
        <v>0</v>
      </c>
      <c r="AS294" s="140">
        <v>0</v>
      </c>
      <c r="AT294" s="140">
        <f t="shared" si="8"/>
        <v>304550.85</v>
      </c>
      <c r="AU294" s="139"/>
    </row>
    <row r="295" spans="1:47" s="141" customFormat="1" ht="12.75" hidden="1" outlineLevel="1">
      <c r="A295" s="139" t="s">
        <v>3387</v>
      </c>
      <c r="B295" s="140"/>
      <c r="C295" s="140" t="s">
        <v>3388</v>
      </c>
      <c r="D295" s="140" t="s">
        <v>3389</v>
      </c>
      <c r="E295" s="140">
        <v>130017.67</v>
      </c>
      <c r="F295" s="140">
        <v>341.96</v>
      </c>
      <c r="G295" s="140"/>
      <c r="H295" s="139">
        <v>0</v>
      </c>
      <c r="I295" s="139">
        <v>0</v>
      </c>
      <c r="J295" s="139">
        <v>0</v>
      </c>
      <c r="K295" s="139">
        <v>0</v>
      </c>
      <c r="L295" s="139">
        <v>1150.06</v>
      </c>
      <c r="M295" s="139">
        <v>25.41</v>
      </c>
      <c r="N295" s="139">
        <v>20191.76</v>
      </c>
      <c r="O295" s="139">
        <v>0</v>
      </c>
      <c r="P295" s="139">
        <v>35.66</v>
      </c>
      <c r="Q295" s="139">
        <v>0</v>
      </c>
      <c r="R295" s="139">
        <v>0</v>
      </c>
      <c r="S295" s="139">
        <v>0</v>
      </c>
      <c r="T295" s="139">
        <v>-790.58</v>
      </c>
      <c r="U295" s="139">
        <v>0</v>
      </c>
      <c r="V295" s="139">
        <v>51.19</v>
      </c>
      <c r="W295" s="139">
        <v>0</v>
      </c>
      <c r="X295" s="139">
        <v>0</v>
      </c>
      <c r="Y295" s="139">
        <v>0</v>
      </c>
      <c r="Z295" s="139">
        <v>0</v>
      </c>
      <c r="AA295" s="139">
        <v>0</v>
      </c>
      <c r="AB295" s="139">
        <v>0</v>
      </c>
      <c r="AC295" s="139">
        <v>885.65</v>
      </c>
      <c r="AD295" s="139">
        <v>0</v>
      </c>
      <c r="AE295" s="139">
        <v>15865.61</v>
      </c>
      <c r="AF295" s="139">
        <v>0</v>
      </c>
      <c r="AG295" s="140">
        <v>37414.76</v>
      </c>
      <c r="AH295" s="139">
        <v>0</v>
      </c>
      <c r="AI295" s="139">
        <v>0</v>
      </c>
      <c r="AJ295" s="139">
        <v>0</v>
      </c>
      <c r="AK295" s="139">
        <v>0</v>
      </c>
      <c r="AL295" s="139">
        <v>0</v>
      </c>
      <c r="AM295" s="139">
        <v>0</v>
      </c>
      <c r="AN295" s="139">
        <v>1604.13</v>
      </c>
      <c r="AO295" s="139">
        <v>0</v>
      </c>
      <c r="AP295" s="139">
        <v>0</v>
      </c>
      <c r="AQ295" s="139">
        <v>0</v>
      </c>
      <c r="AR295" s="139">
        <v>0</v>
      </c>
      <c r="AS295" s="140">
        <v>1604.13</v>
      </c>
      <c r="AT295" s="140">
        <f t="shared" si="8"/>
        <v>169378.52000000002</v>
      </c>
      <c r="AU295" s="139"/>
    </row>
    <row r="296" spans="1:47" s="141" customFormat="1" ht="12.75" hidden="1" outlineLevel="1">
      <c r="A296" s="139" t="s">
        <v>3390</v>
      </c>
      <c r="B296" s="140"/>
      <c r="C296" s="140" t="s">
        <v>3391</v>
      </c>
      <c r="D296" s="140" t="s">
        <v>3392</v>
      </c>
      <c r="E296" s="140">
        <v>49752.21</v>
      </c>
      <c r="F296" s="140">
        <v>84909.43</v>
      </c>
      <c r="G296" s="140"/>
      <c r="H296" s="139">
        <v>0</v>
      </c>
      <c r="I296" s="139">
        <v>0</v>
      </c>
      <c r="J296" s="139">
        <v>0</v>
      </c>
      <c r="K296" s="139">
        <v>0</v>
      </c>
      <c r="L296" s="139">
        <v>0</v>
      </c>
      <c r="M296" s="139">
        <v>0</v>
      </c>
      <c r="N296" s="139">
        <v>0</v>
      </c>
      <c r="O296" s="139">
        <v>0</v>
      </c>
      <c r="P296" s="139">
        <v>0</v>
      </c>
      <c r="Q296" s="139">
        <v>0</v>
      </c>
      <c r="R296" s="139">
        <v>0</v>
      </c>
      <c r="S296" s="139">
        <v>0</v>
      </c>
      <c r="T296" s="139">
        <v>0</v>
      </c>
      <c r="U296" s="139">
        <v>0</v>
      </c>
      <c r="V296" s="139">
        <v>0</v>
      </c>
      <c r="W296" s="139">
        <v>0</v>
      </c>
      <c r="X296" s="139">
        <v>0</v>
      </c>
      <c r="Y296" s="139">
        <v>0</v>
      </c>
      <c r="Z296" s="139">
        <v>0</v>
      </c>
      <c r="AA296" s="139">
        <v>0</v>
      </c>
      <c r="AB296" s="139">
        <v>0</v>
      </c>
      <c r="AC296" s="139">
        <v>0</v>
      </c>
      <c r="AD296" s="139">
        <v>0</v>
      </c>
      <c r="AE296" s="139">
        <v>0</v>
      </c>
      <c r="AF296" s="139">
        <v>0</v>
      </c>
      <c r="AG296" s="140">
        <v>0</v>
      </c>
      <c r="AH296" s="139">
        <v>0</v>
      </c>
      <c r="AI296" s="139">
        <v>0</v>
      </c>
      <c r="AJ296" s="139">
        <v>0</v>
      </c>
      <c r="AK296" s="139">
        <v>0</v>
      </c>
      <c r="AL296" s="139">
        <v>0</v>
      </c>
      <c r="AM296" s="139">
        <v>0</v>
      </c>
      <c r="AN296" s="139">
        <v>0</v>
      </c>
      <c r="AO296" s="139">
        <v>0</v>
      </c>
      <c r="AP296" s="139">
        <v>0</v>
      </c>
      <c r="AQ296" s="139">
        <v>0</v>
      </c>
      <c r="AR296" s="139">
        <v>0</v>
      </c>
      <c r="AS296" s="140">
        <v>0</v>
      </c>
      <c r="AT296" s="140">
        <f t="shared" si="8"/>
        <v>134661.63999999998</v>
      </c>
      <c r="AU296" s="139"/>
    </row>
    <row r="297" spans="1:47" s="141" customFormat="1" ht="12.75" hidden="1" outlineLevel="1">
      <c r="A297" s="139" t="s">
        <v>3393</v>
      </c>
      <c r="B297" s="140"/>
      <c r="C297" s="140" t="s">
        <v>3394</v>
      </c>
      <c r="D297" s="140" t="s">
        <v>3395</v>
      </c>
      <c r="E297" s="140">
        <v>43467.44</v>
      </c>
      <c r="F297" s="140">
        <v>0</v>
      </c>
      <c r="G297" s="140"/>
      <c r="H297" s="139">
        <v>0</v>
      </c>
      <c r="I297" s="139">
        <v>0</v>
      </c>
      <c r="J297" s="139">
        <v>0</v>
      </c>
      <c r="K297" s="139">
        <v>0</v>
      </c>
      <c r="L297" s="139">
        <v>0</v>
      </c>
      <c r="M297" s="139">
        <v>0</v>
      </c>
      <c r="N297" s="139">
        <v>0</v>
      </c>
      <c r="O297" s="139">
        <v>0</v>
      </c>
      <c r="P297" s="139">
        <v>0</v>
      </c>
      <c r="Q297" s="139">
        <v>0</v>
      </c>
      <c r="R297" s="139">
        <v>0</v>
      </c>
      <c r="S297" s="139">
        <v>0</v>
      </c>
      <c r="T297" s="139">
        <v>0</v>
      </c>
      <c r="U297" s="139">
        <v>0</v>
      </c>
      <c r="V297" s="139">
        <v>0</v>
      </c>
      <c r="W297" s="139">
        <v>0</v>
      </c>
      <c r="X297" s="139">
        <v>0</v>
      </c>
      <c r="Y297" s="139">
        <v>0</v>
      </c>
      <c r="Z297" s="139">
        <v>0</v>
      </c>
      <c r="AA297" s="139">
        <v>0</v>
      </c>
      <c r="AB297" s="139">
        <v>0</v>
      </c>
      <c r="AC297" s="139">
        <v>0</v>
      </c>
      <c r="AD297" s="139">
        <v>0</v>
      </c>
      <c r="AE297" s="139">
        <v>0</v>
      </c>
      <c r="AF297" s="139">
        <v>0</v>
      </c>
      <c r="AG297" s="140">
        <v>0</v>
      </c>
      <c r="AH297" s="139">
        <v>0</v>
      </c>
      <c r="AI297" s="139">
        <v>0</v>
      </c>
      <c r="AJ297" s="139">
        <v>0</v>
      </c>
      <c r="AK297" s="139">
        <v>0</v>
      </c>
      <c r="AL297" s="139">
        <v>0</v>
      </c>
      <c r="AM297" s="139">
        <v>0</v>
      </c>
      <c r="AN297" s="139">
        <v>0</v>
      </c>
      <c r="AO297" s="139">
        <v>0</v>
      </c>
      <c r="AP297" s="139">
        <v>0</v>
      </c>
      <c r="AQ297" s="139">
        <v>0</v>
      </c>
      <c r="AR297" s="139">
        <v>0</v>
      </c>
      <c r="AS297" s="140">
        <v>0</v>
      </c>
      <c r="AT297" s="140">
        <f t="shared" si="8"/>
        <v>43467.44</v>
      </c>
      <c r="AU297" s="139"/>
    </row>
    <row r="298" spans="1:47" s="141" customFormat="1" ht="12.75" hidden="1" outlineLevel="1">
      <c r="A298" s="139" t="s">
        <v>3396</v>
      </c>
      <c r="B298" s="140"/>
      <c r="C298" s="140" t="s">
        <v>3397</v>
      </c>
      <c r="D298" s="140" t="s">
        <v>3398</v>
      </c>
      <c r="E298" s="140">
        <v>6911840.73</v>
      </c>
      <c r="F298" s="140">
        <v>107550.43</v>
      </c>
      <c r="G298" s="140"/>
      <c r="H298" s="139">
        <v>525.94</v>
      </c>
      <c r="I298" s="139">
        <v>0</v>
      </c>
      <c r="J298" s="139">
        <v>685.6</v>
      </c>
      <c r="K298" s="139">
        <v>0</v>
      </c>
      <c r="L298" s="139">
        <v>247.5</v>
      </c>
      <c r="M298" s="139">
        <v>34964.06</v>
      </c>
      <c r="N298" s="139">
        <v>5820.48</v>
      </c>
      <c r="O298" s="139">
        <v>196.2</v>
      </c>
      <c r="P298" s="139">
        <v>194686.61</v>
      </c>
      <c r="Q298" s="139">
        <v>0</v>
      </c>
      <c r="R298" s="139">
        <v>0</v>
      </c>
      <c r="S298" s="139">
        <v>683.88</v>
      </c>
      <c r="T298" s="139">
        <v>3540.69</v>
      </c>
      <c r="U298" s="139">
        <v>6699.68</v>
      </c>
      <c r="V298" s="139">
        <v>12358.36</v>
      </c>
      <c r="W298" s="139">
        <v>220.2</v>
      </c>
      <c r="X298" s="139">
        <v>15216.73</v>
      </c>
      <c r="Y298" s="139">
        <v>29201.81</v>
      </c>
      <c r="Z298" s="139">
        <v>0</v>
      </c>
      <c r="AA298" s="139">
        <v>0</v>
      </c>
      <c r="AB298" s="139">
        <v>1905.36</v>
      </c>
      <c r="AC298" s="139">
        <v>660163.87</v>
      </c>
      <c r="AD298" s="139">
        <v>0</v>
      </c>
      <c r="AE298" s="139">
        <v>133914.19</v>
      </c>
      <c r="AF298" s="139">
        <v>0</v>
      </c>
      <c r="AG298" s="140">
        <v>1101031.16</v>
      </c>
      <c r="AH298" s="139">
        <v>0</v>
      </c>
      <c r="AI298" s="139">
        <v>0</v>
      </c>
      <c r="AJ298" s="139">
        <v>0</v>
      </c>
      <c r="AK298" s="139">
        <v>0</v>
      </c>
      <c r="AL298" s="139">
        <v>217.2</v>
      </c>
      <c r="AM298" s="139">
        <v>0</v>
      </c>
      <c r="AN298" s="139">
        <v>0</v>
      </c>
      <c r="AO298" s="139">
        <v>0</v>
      </c>
      <c r="AP298" s="139">
        <v>0</v>
      </c>
      <c r="AQ298" s="139">
        <v>0</v>
      </c>
      <c r="AR298" s="139">
        <v>0</v>
      </c>
      <c r="AS298" s="140">
        <v>217.2</v>
      </c>
      <c r="AT298" s="140">
        <f t="shared" si="8"/>
        <v>8120639.5200000005</v>
      </c>
      <c r="AU298" s="139"/>
    </row>
    <row r="299" spans="1:47" s="141" customFormat="1" ht="12.75" hidden="1" outlineLevel="1">
      <c r="A299" s="139" t="s">
        <v>3399</v>
      </c>
      <c r="B299" s="140"/>
      <c r="C299" s="140" t="s">
        <v>3400</v>
      </c>
      <c r="D299" s="140" t="s">
        <v>3401</v>
      </c>
      <c r="E299" s="140">
        <v>38520.38</v>
      </c>
      <c r="F299" s="140">
        <v>3299.8</v>
      </c>
      <c r="G299" s="140"/>
      <c r="H299" s="139">
        <v>0</v>
      </c>
      <c r="I299" s="139">
        <v>0</v>
      </c>
      <c r="J299" s="139">
        <v>0</v>
      </c>
      <c r="K299" s="139">
        <v>0</v>
      </c>
      <c r="L299" s="139">
        <v>0</v>
      </c>
      <c r="M299" s="139">
        <v>1274.05</v>
      </c>
      <c r="N299" s="139">
        <v>0</v>
      </c>
      <c r="O299" s="139">
        <v>0</v>
      </c>
      <c r="P299" s="139">
        <v>0</v>
      </c>
      <c r="Q299" s="139">
        <v>0</v>
      </c>
      <c r="R299" s="139">
        <v>0</v>
      </c>
      <c r="S299" s="139">
        <v>0</v>
      </c>
      <c r="T299" s="139">
        <v>0</v>
      </c>
      <c r="U299" s="139">
        <v>0</v>
      </c>
      <c r="V299" s="139">
        <v>34</v>
      </c>
      <c r="W299" s="139">
        <v>0</v>
      </c>
      <c r="X299" s="139">
        <v>0</v>
      </c>
      <c r="Y299" s="139">
        <v>0</v>
      </c>
      <c r="Z299" s="139">
        <v>0</v>
      </c>
      <c r="AA299" s="139">
        <v>0</v>
      </c>
      <c r="AB299" s="139">
        <v>0</v>
      </c>
      <c r="AC299" s="139">
        <v>31097.39</v>
      </c>
      <c r="AD299" s="139">
        <v>0</v>
      </c>
      <c r="AE299" s="139">
        <v>33301.11</v>
      </c>
      <c r="AF299" s="139">
        <v>0</v>
      </c>
      <c r="AG299" s="140">
        <v>65706.55</v>
      </c>
      <c r="AH299" s="139">
        <v>0</v>
      </c>
      <c r="AI299" s="139">
        <v>0</v>
      </c>
      <c r="AJ299" s="139">
        <v>0</v>
      </c>
      <c r="AK299" s="139">
        <v>0</v>
      </c>
      <c r="AL299" s="139">
        <v>0</v>
      </c>
      <c r="AM299" s="139">
        <v>0</v>
      </c>
      <c r="AN299" s="139">
        <v>0</v>
      </c>
      <c r="AO299" s="139">
        <v>0</v>
      </c>
      <c r="AP299" s="139">
        <v>0</v>
      </c>
      <c r="AQ299" s="139">
        <v>0</v>
      </c>
      <c r="AR299" s="139">
        <v>0</v>
      </c>
      <c r="AS299" s="140">
        <v>0</v>
      </c>
      <c r="AT299" s="140">
        <f t="shared" si="8"/>
        <v>107526.73000000001</v>
      </c>
      <c r="AU299" s="139"/>
    </row>
    <row r="300" spans="1:47" s="141" customFormat="1" ht="12.75" hidden="1" outlineLevel="1">
      <c r="A300" s="139" t="s">
        <v>3402</v>
      </c>
      <c r="B300" s="140"/>
      <c r="C300" s="140" t="s">
        <v>3403</v>
      </c>
      <c r="D300" s="140" t="s">
        <v>3404</v>
      </c>
      <c r="E300" s="140">
        <v>371775.19</v>
      </c>
      <c r="F300" s="140">
        <v>3191.84</v>
      </c>
      <c r="G300" s="140"/>
      <c r="H300" s="139">
        <v>1950</v>
      </c>
      <c r="I300" s="139">
        <v>0</v>
      </c>
      <c r="J300" s="139">
        <v>0</v>
      </c>
      <c r="K300" s="139">
        <v>0</v>
      </c>
      <c r="L300" s="139">
        <v>54262.54</v>
      </c>
      <c r="M300" s="139">
        <v>6314.69</v>
      </c>
      <c r="N300" s="139">
        <v>0</v>
      </c>
      <c r="O300" s="139">
        <v>0</v>
      </c>
      <c r="P300" s="139">
        <v>27718.66</v>
      </c>
      <c r="Q300" s="139">
        <v>0</v>
      </c>
      <c r="R300" s="139">
        <v>0</v>
      </c>
      <c r="S300" s="139">
        <v>0</v>
      </c>
      <c r="T300" s="139">
        <v>0</v>
      </c>
      <c r="U300" s="139">
        <v>300</v>
      </c>
      <c r="V300" s="139">
        <v>420</v>
      </c>
      <c r="W300" s="139">
        <v>0</v>
      </c>
      <c r="X300" s="139">
        <v>-938.1</v>
      </c>
      <c r="Y300" s="139">
        <v>2250</v>
      </c>
      <c r="Z300" s="139">
        <v>0</v>
      </c>
      <c r="AA300" s="139">
        <v>0</v>
      </c>
      <c r="AB300" s="139">
        <v>400</v>
      </c>
      <c r="AC300" s="139">
        <v>455935.86</v>
      </c>
      <c r="AD300" s="139">
        <v>181</v>
      </c>
      <c r="AE300" s="139">
        <v>6882.6</v>
      </c>
      <c r="AF300" s="139">
        <v>0</v>
      </c>
      <c r="AG300" s="140">
        <v>555677.25</v>
      </c>
      <c r="AH300" s="139">
        <v>0</v>
      </c>
      <c r="AI300" s="139">
        <v>0</v>
      </c>
      <c r="AJ300" s="139">
        <v>0</v>
      </c>
      <c r="AK300" s="139">
        <v>0</v>
      </c>
      <c r="AL300" s="139">
        <v>0</v>
      </c>
      <c r="AM300" s="139">
        <v>0</v>
      </c>
      <c r="AN300" s="139">
        <v>0</v>
      </c>
      <c r="AO300" s="139">
        <v>0</v>
      </c>
      <c r="AP300" s="139">
        <v>0</v>
      </c>
      <c r="AQ300" s="139">
        <v>0</v>
      </c>
      <c r="AR300" s="139">
        <v>0</v>
      </c>
      <c r="AS300" s="140">
        <v>0</v>
      </c>
      <c r="AT300" s="140">
        <f t="shared" si="8"/>
        <v>930644.28</v>
      </c>
      <c r="AU300" s="139"/>
    </row>
    <row r="301" spans="1:47" s="141" customFormat="1" ht="12.75" hidden="1" outlineLevel="1">
      <c r="A301" s="139" t="s">
        <v>3405</v>
      </c>
      <c r="B301" s="140"/>
      <c r="C301" s="140" t="s">
        <v>3406</v>
      </c>
      <c r="D301" s="140" t="s">
        <v>3407</v>
      </c>
      <c r="E301" s="140">
        <v>24150.51</v>
      </c>
      <c r="F301" s="140">
        <v>553.98</v>
      </c>
      <c r="G301" s="140"/>
      <c r="H301" s="139">
        <v>0</v>
      </c>
      <c r="I301" s="139">
        <v>0</v>
      </c>
      <c r="J301" s="139">
        <v>0</v>
      </c>
      <c r="K301" s="139">
        <v>0</v>
      </c>
      <c r="L301" s="139">
        <v>0</v>
      </c>
      <c r="M301" s="139">
        <v>0</v>
      </c>
      <c r="N301" s="139">
        <v>0</v>
      </c>
      <c r="O301" s="139">
        <v>0</v>
      </c>
      <c r="P301" s="139">
        <v>399.9</v>
      </c>
      <c r="Q301" s="139">
        <v>0</v>
      </c>
      <c r="R301" s="139">
        <v>0</v>
      </c>
      <c r="S301" s="139">
        <v>0</v>
      </c>
      <c r="T301" s="139">
        <v>0</v>
      </c>
      <c r="U301" s="139">
        <v>0</v>
      </c>
      <c r="V301" s="139">
        <v>0</v>
      </c>
      <c r="W301" s="139">
        <v>0</v>
      </c>
      <c r="X301" s="139">
        <v>0</v>
      </c>
      <c r="Y301" s="139">
        <v>0</v>
      </c>
      <c r="Z301" s="139">
        <v>0</v>
      </c>
      <c r="AA301" s="139">
        <v>0</v>
      </c>
      <c r="AB301" s="139">
        <v>0</v>
      </c>
      <c r="AC301" s="139">
        <v>0</v>
      </c>
      <c r="AD301" s="139">
        <v>0</v>
      </c>
      <c r="AE301" s="139">
        <v>0</v>
      </c>
      <c r="AF301" s="139">
        <v>0</v>
      </c>
      <c r="AG301" s="140">
        <v>399.9</v>
      </c>
      <c r="AH301" s="139">
        <v>0</v>
      </c>
      <c r="AI301" s="139">
        <v>0</v>
      </c>
      <c r="AJ301" s="139">
        <v>0</v>
      </c>
      <c r="AK301" s="139">
        <v>0</v>
      </c>
      <c r="AL301" s="139">
        <v>0</v>
      </c>
      <c r="AM301" s="139">
        <v>0</v>
      </c>
      <c r="AN301" s="139">
        <v>0</v>
      </c>
      <c r="AO301" s="139">
        <v>0</v>
      </c>
      <c r="AP301" s="139">
        <v>0</v>
      </c>
      <c r="AQ301" s="139">
        <v>0</v>
      </c>
      <c r="AR301" s="139">
        <v>0</v>
      </c>
      <c r="AS301" s="140">
        <v>0</v>
      </c>
      <c r="AT301" s="140">
        <f t="shared" si="8"/>
        <v>25104.39</v>
      </c>
      <c r="AU301" s="139"/>
    </row>
    <row r="302" spans="1:47" s="141" customFormat="1" ht="12.75" hidden="1" outlineLevel="1">
      <c r="A302" s="139" t="s">
        <v>3408</v>
      </c>
      <c r="B302" s="140"/>
      <c r="C302" s="140" t="s">
        <v>3409</v>
      </c>
      <c r="D302" s="140" t="s">
        <v>3410</v>
      </c>
      <c r="E302" s="140">
        <v>381944.37</v>
      </c>
      <c r="F302" s="140">
        <v>7579.73</v>
      </c>
      <c r="G302" s="140"/>
      <c r="H302" s="139">
        <v>10.62</v>
      </c>
      <c r="I302" s="139">
        <v>567.07</v>
      </c>
      <c r="J302" s="139">
        <v>434.19</v>
      </c>
      <c r="K302" s="139">
        <v>0</v>
      </c>
      <c r="L302" s="139">
        <v>3195.15</v>
      </c>
      <c r="M302" s="139">
        <v>25761.18</v>
      </c>
      <c r="N302" s="139">
        <v>4301.14</v>
      </c>
      <c r="O302" s="139">
        <v>0</v>
      </c>
      <c r="P302" s="139">
        <v>8855.8</v>
      </c>
      <c r="Q302" s="139">
        <v>0</v>
      </c>
      <c r="R302" s="139">
        <v>11652.79</v>
      </c>
      <c r="S302" s="139">
        <v>0</v>
      </c>
      <c r="T302" s="139">
        <v>768.93</v>
      </c>
      <c r="U302" s="139">
        <v>509.13</v>
      </c>
      <c r="V302" s="139">
        <v>1848.78</v>
      </c>
      <c r="W302" s="139">
        <v>0</v>
      </c>
      <c r="X302" s="139">
        <v>0</v>
      </c>
      <c r="Y302" s="139">
        <v>1433.96</v>
      </c>
      <c r="Z302" s="139">
        <v>0</v>
      </c>
      <c r="AA302" s="139">
        <v>0</v>
      </c>
      <c r="AB302" s="139">
        <v>0</v>
      </c>
      <c r="AC302" s="139">
        <v>-6963.79</v>
      </c>
      <c r="AD302" s="139">
        <v>0</v>
      </c>
      <c r="AE302" s="139">
        <v>4208.67</v>
      </c>
      <c r="AF302" s="139">
        <v>0</v>
      </c>
      <c r="AG302" s="140">
        <v>56583.62</v>
      </c>
      <c r="AH302" s="139">
        <v>0</v>
      </c>
      <c r="AI302" s="139">
        <v>0</v>
      </c>
      <c r="AJ302" s="139">
        <v>0</v>
      </c>
      <c r="AK302" s="139">
        <v>0</v>
      </c>
      <c r="AL302" s="139">
        <v>0</v>
      </c>
      <c r="AM302" s="139">
        <v>0</v>
      </c>
      <c r="AN302" s="139">
        <v>0</v>
      </c>
      <c r="AO302" s="139">
        <v>0</v>
      </c>
      <c r="AP302" s="139">
        <v>0</v>
      </c>
      <c r="AQ302" s="139">
        <v>0</v>
      </c>
      <c r="AR302" s="139">
        <v>0</v>
      </c>
      <c r="AS302" s="140">
        <v>0</v>
      </c>
      <c r="AT302" s="140">
        <f t="shared" si="8"/>
        <v>446107.72</v>
      </c>
      <c r="AU302" s="139"/>
    </row>
    <row r="303" spans="1:47" s="141" customFormat="1" ht="12.75" hidden="1" outlineLevel="1">
      <c r="A303" s="139" t="s">
        <v>3411</v>
      </c>
      <c r="B303" s="140"/>
      <c r="C303" s="140" t="s">
        <v>3412</v>
      </c>
      <c r="D303" s="140" t="s">
        <v>3413</v>
      </c>
      <c r="E303" s="140">
        <v>61837.85</v>
      </c>
      <c r="F303" s="140">
        <v>352.54</v>
      </c>
      <c r="G303" s="140"/>
      <c r="H303" s="139">
        <v>0</v>
      </c>
      <c r="I303" s="139">
        <v>0</v>
      </c>
      <c r="J303" s="139">
        <v>63.7</v>
      </c>
      <c r="K303" s="139">
        <v>0</v>
      </c>
      <c r="L303" s="139">
        <v>0</v>
      </c>
      <c r="M303" s="139">
        <v>4579.87</v>
      </c>
      <c r="N303" s="139">
        <v>94.25</v>
      </c>
      <c r="O303" s="139">
        <v>0</v>
      </c>
      <c r="P303" s="139">
        <v>235.6</v>
      </c>
      <c r="Q303" s="139">
        <v>0</v>
      </c>
      <c r="R303" s="139">
        <v>0</v>
      </c>
      <c r="S303" s="139">
        <v>0</v>
      </c>
      <c r="T303" s="139">
        <v>0</v>
      </c>
      <c r="U303" s="139">
        <v>514.85</v>
      </c>
      <c r="V303" s="139">
        <v>2374.48</v>
      </c>
      <c r="W303" s="139">
        <v>0</v>
      </c>
      <c r="X303" s="139">
        <v>130</v>
      </c>
      <c r="Y303" s="139">
        <v>214.75</v>
      </c>
      <c r="Z303" s="139">
        <v>0</v>
      </c>
      <c r="AA303" s="139">
        <v>0</v>
      </c>
      <c r="AB303" s="139">
        <v>0</v>
      </c>
      <c r="AC303" s="139">
        <v>285.77</v>
      </c>
      <c r="AD303" s="139">
        <v>0</v>
      </c>
      <c r="AE303" s="139">
        <v>2857.41</v>
      </c>
      <c r="AF303" s="139">
        <v>0</v>
      </c>
      <c r="AG303" s="140">
        <v>11350.68</v>
      </c>
      <c r="AH303" s="139">
        <v>0</v>
      </c>
      <c r="AI303" s="139">
        <v>0</v>
      </c>
      <c r="AJ303" s="139">
        <v>0</v>
      </c>
      <c r="AK303" s="139">
        <v>0</v>
      </c>
      <c r="AL303" s="139">
        <v>0</v>
      </c>
      <c r="AM303" s="139">
        <v>0</v>
      </c>
      <c r="AN303" s="139">
        <v>0</v>
      </c>
      <c r="AO303" s="139">
        <v>0</v>
      </c>
      <c r="AP303" s="139">
        <v>0</v>
      </c>
      <c r="AQ303" s="139">
        <v>0</v>
      </c>
      <c r="AR303" s="139">
        <v>0</v>
      </c>
      <c r="AS303" s="140">
        <v>0</v>
      </c>
      <c r="AT303" s="140">
        <f t="shared" si="8"/>
        <v>73541.07</v>
      </c>
      <c r="AU303" s="139"/>
    </row>
    <row r="304" spans="1:47" s="141" customFormat="1" ht="12.75" hidden="1" outlineLevel="1">
      <c r="A304" s="139" t="s">
        <v>3414</v>
      </c>
      <c r="B304" s="140"/>
      <c r="C304" s="140" t="s">
        <v>3415</v>
      </c>
      <c r="D304" s="140" t="s">
        <v>3416</v>
      </c>
      <c r="E304" s="140">
        <v>679088.26</v>
      </c>
      <c r="F304" s="140">
        <v>31800.8</v>
      </c>
      <c r="G304" s="140"/>
      <c r="H304" s="139">
        <v>130.13</v>
      </c>
      <c r="I304" s="139">
        <v>0</v>
      </c>
      <c r="J304" s="139">
        <v>-21.33</v>
      </c>
      <c r="K304" s="139">
        <v>0</v>
      </c>
      <c r="L304" s="139">
        <v>0</v>
      </c>
      <c r="M304" s="139">
        <v>4013.87</v>
      </c>
      <c r="N304" s="139">
        <v>387.47</v>
      </c>
      <c r="O304" s="139">
        <v>61.65</v>
      </c>
      <c r="P304" s="139">
        <v>2351.35</v>
      </c>
      <c r="Q304" s="139">
        <v>0</v>
      </c>
      <c r="R304" s="139">
        <v>0</v>
      </c>
      <c r="S304" s="139">
        <v>63.59</v>
      </c>
      <c r="T304" s="139">
        <v>158.83</v>
      </c>
      <c r="U304" s="139">
        <v>222.89</v>
      </c>
      <c r="V304" s="139">
        <v>196.92</v>
      </c>
      <c r="W304" s="139">
        <v>45.71</v>
      </c>
      <c r="X304" s="139">
        <v>39.81</v>
      </c>
      <c r="Y304" s="139">
        <v>1663.9</v>
      </c>
      <c r="Z304" s="139">
        <v>0.2</v>
      </c>
      <c r="AA304" s="139">
        <v>0</v>
      </c>
      <c r="AB304" s="139">
        <v>67.34</v>
      </c>
      <c r="AC304" s="139">
        <v>221591.07</v>
      </c>
      <c r="AD304" s="139">
        <v>0</v>
      </c>
      <c r="AE304" s="139">
        <v>15792.65</v>
      </c>
      <c r="AF304" s="139">
        <v>0</v>
      </c>
      <c r="AG304" s="140">
        <v>246766.05</v>
      </c>
      <c r="AH304" s="139">
        <v>0</v>
      </c>
      <c r="AI304" s="139">
        <v>0</v>
      </c>
      <c r="AJ304" s="139">
        <v>0</v>
      </c>
      <c r="AK304" s="139">
        <v>0</v>
      </c>
      <c r="AL304" s="139">
        <v>51.92</v>
      </c>
      <c r="AM304" s="139">
        <v>0</v>
      </c>
      <c r="AN304" s="139">
        <v>56.98</v>
      </c>
      <c r="AO304" s="139">
        <v>0</v>
      </c>
      <c r="AP304" s="139">
        <v>0</v>
      </c>
      <c r="AQ304" s="139">
        <v>0</v>
      </c>
      <c r="AR304" s="139">
        <v>143.13</v>
      </c>
      <c r="AS304" s="140">
        <v>252.03</v>
      </c>
      <c r="AT304" s="140">
        <f t="shared" si="8"/>
        <v>957907.1400000001</v>
      </c>
      <c r="AU304" s="139"/>
    </row>
    <row r="305" spans="1:47" s="141" customFormat="1" ht="12.75" hidden="1" outlineLevel="1">
      <c r="A305" s="139" t="s">
        <v>3417</v>
      </c>
      <c r="B305" s="140"/>
      <c r="C305" s="140" t="s">
        <v>3418</v>
      </c>
      <c r="D305" s="140" t="s">
        <v>3419</v>
      </c>
      <c r="E305" s="140">
        <v>107.56</v>
      </c>
      <c r="F305" s="140">
        <v>0</v>
      </c>
      <c r="G305" s="140"/>
      <c r="H305" s="139">
        <v>0</v>
      </c>
      <c r="I305" s="139">
        <v>0</v>
      </c>
      <c r="J305" s="139">
        <v>0</v>
      </c>
      <c r="K305" s="139">
        <v>0</v>
      </c>
      <c r="L305" s="139">
        <v>0</v>
      </c>
      <c r="M305" s="139">
        <v>0</v>
      </c>
      <c r="N305" s="139">
        <v>0</v>
      </c>
      <c r="O305" s="139">
        <v>0</v>
      </c>
      <c r="P305" s="139">
        <v>0</v>
      </c>
      <c r="Q305" s="139">
        <v>0</v>
      </c>
      <c r="R305" s="139">
        <v>0</v>
      </c>
      <c r="S305" s="139">
        <v>0</v>
      </c>
      <c r="T305" s="139">
        <v>0</v>
      </c>
      <c r="U305" s="139">
        <v>0</v>
      </c>
      <c r="V305" s="139">
        <v>0</v>
      </c>
      <c r="W305" s="139">
        <v>0</v>
      </c>
      <c r="X305" s="139">
        <v>0</v>
      </c>
      <c r="Y305" s="139">
        <v>0</v>
      </c>
      <c r="Z305" s="139">
        <v>0</v>
      </c>
      <c r="AA305" s="139">
        <v>0</v>
      </c>
      <c r="AB305" s="139">
        <v>0</v>
      </c>
      <c r="AC305" s="139">
        <v>0</v>
      </c>
      <c r="AD305" s="139">
        <v>0</v>
      </c>
      <c r="AE305" s="139">
        <v>0</v>
      </c>
      <c r="AF305" s="139">
        <v>0</v>
      </c>
      <c r="AG305" s="140">
        <v>0</v>
      </c>
      <c r="AH305" s="139">
        <v>0</v>
      </c>
      <c r="AI305" s="139">
        <v>0</v>
      </c>
      <c r="AJ305" s="139">
        <v>0</v>
      </c>
      <c r="AK305" s="139">
        <v>0</v>
      </c>
      <c r="AL305" s="139">
        <v>0</v>
      </c>
      <c r="AM305" s="139">
        <v>0</v>
      </c>
      <c r="AN305" s="139">
        <v>0</v>
      </c>
      <c r="AO305" s="139">
        <v>0</v>
      </c>
      <c r="AP305" s="139">
        <v>0</v>
      </c>
      <c r="AQ305" s="139">
        <v>0</v>
      </c>
      <c r="AR305" s="139">
        <v>0</v>
      </c>
      <c r="AS305" s="140">
        <v>0</v>
      </c>
      <c r="AT305" s="140">
        <f t="shared" si="8"/>
        <v>107.56</v>
      </c>
      <c r="AU305" s="139"/>
    </row>
    <row r="306" spans="1:47" s="141" customFormat="1" ht="12.75" hidden="1" outlineLevel="1">
      <c r="A306" s="139" t="s">
        <v>3420</v>
      </c>
      <c r="B306" s="140"/>
      <c r="C306" s="140" t="s">
        <v>3421</v>
      </c>
      <c r="D306" s="140" t="s">
        <v>3422</v>
      </c>
      <c r="E306" s="140">
        <v>1389206.08</v>
      </c>
      <c r="F306" s="140">
        <v>87599.34</v>
      </c>
      <c r="G306" s="140"/>
      <c r="H306" s="139">
        <v>0</v>
      </c>
      <c r="I306" s="139">
        <v>0</v>
      </c>
      <c r="J306" s="139">
        <v>0</v>
      </c>
      <c r="K306" s="139">
        <v>0</v>
      </c>
      <c r="L306" s="139">
        <v>0</v>
      </c>
      <c r="M306" s="139">
        <v>50</v>
      </c>
      <c r="N306" s="139">
        <v>0</v>
      </c>
      <c r="O306" s="139">
        <v>0</v>
      </c>
      <c r="P306" s="139">
        <v>900</v>
      </c>
      <c r="Q306" s="139">
        <v>0</v>
      </c>
      <c r="R306" s="139">
        <v>0</v>
      </c>
      <c r="S306" s="139">
        <v>0</v>
      </c>
      <c r="T306" s="139">
        <v>50</v>
      </c>
      <c r="U306" s="139">
        <v>0</v>
      </c>
      <c r="V306" s="139">
        <v>0</v>
      </c>
      <c r="W306" s="139">
        <v>0</v>
      </c>
      <c r="X306" s="139">
        <v>0</v>
      </c>
      <c r="Y306" s="139">
        <v>0</v>
      </c>
      <c r="Z306" s="139">
        <v>0</v>
      </c>
      <c r="AA306" s="139">
        <v>0</v>
      </c>
      <c r="AB306" s="139">
        <v>0</v>
      </c>
      <c r="AC306" s="139">
        <v>1848.38</v>
      </c>
      <c r="AD306" s="139">
        <v>0</v>
      </c>
      <c r="AE306" s="139">
        <v>1753.12</v>
      </c>
      <c r="AF306" s="139">
        <v>0</v>
      </c>
      <c r="AG306" s="140">
        <v>4601.5</v>
      </c>
      <c r="AH306" s="139">
        <v>0</v>
      </c>
      <c r="AI306" s="139">
        <v>0</v>
      </c>
      <c r="AJ306" s="139">
        <v>0</v>
      </c>
      <c r="AK306" s="139">
        <v>0</v>
      </c>
      <c r="AL306" s="139">
        <v>0</v>
      </c>
      <c r="AM306" s="139">
        <v>0</v>
      </c>
      <c r="AN306" s="139">
        <v>0</v>
      </c>
      <c r="AO306" s="139">
        <v>0</v>
      </c>
      <c r="AP306" s="139">
        <v>0</v>
      </c>
      <c r="AQ306" s="139">
        <v>0</v>
      </c>
      <c r="AR306" s="139">
        <v>0</v>
      </c>
      <c r="AS306" s="140">
        <v>0</v>
      </c>
      <c r="AT306" s="140">
        <f t="shared" si="8"/>
        <v>1481406.9200000002</v>
      </c>
      <c r="AU306" s="139"/>
    </row>
    <row r="307" spans="1:47" s="141" customFormat="1" ht="12.75" hidden="1" outlineLevel="1">
      <c r="A307" s="139" t="s">
        <v>3423</v>
      </c>
      <c r="B307" s="140"/>
      <c r="C307" s="140" t="s">
        <v>3424</v>
      </c>
      <c r="D307" s="140" t="s">
        <v>3425</v>
      </c>
      <c r="E307" s="140">
        <v>757892.93</v>
      </c>
      <c r="F307" s="140">
        <v>28813.5</v>
      </c>
      <c r="G307" s="140"/>
      <c r="H307" s="139">
        <v>0</v>
      </c>
      <c r="I307" s="139">
        <v>0</v>
      </c>
      <c r="J307" s="139">
        <v>0</v>
      </c>
      <c r="K307" s="139">
        <v>0</v>
      </c>
      <c r="L307" s="139">
        <v>13.16</v>
      </c>
      <c r="M307" s="139">
        <v>52.34</v>
      </c>
      <c r="N307" s="139">
        <v>0</v>
      </c>
      <c r="O307" s="139">
        <v>0</v>
      </c>
      <c r="P307" s="139">
        <v>2053.07</v>
      </c>
      <c r="Q307" s="139">
        <v>0</v>
      </c>
      <c r="R307" s="139">
        <v>0</v>
      </c>
      <c r="S307" s="139">
        <v>0</v>
      </c>
      <c r="T307" s="139">
        <v>2583.21</v>
      </c>
      <c r="U307" s="139">
        <v>0</v>
      </c>
      <c r="V307" s="139">
        <v>42.84</v>
      </c>
      <c r="W307" s="139">
        <v>2934.13</v>
      </c>
      <c r="X307" s="139">
        <v>0</v>
      </c>
      <c r="Y307" s="139">
        <v>16863.45</v>
      </c>
      <c r="Z307" s="139">
        <v>0</v>
      </c>
      <c r="AA307" s="139">
        <v>0</v>
      </c>
      <c r="AB307" s="139">
        <v>0</v>
      </c>
      <c r="AC307" s="139">
        <v>1458.84</v>
      </c>
      <c r="AD307" s="139">
        <v>0</v>
      </c>
      <c r="AE307" s="139">
        <v>1359.51</v>
      </c>
      <c r="AF307" s="139">
        <v>0</v>
      </c>
      <c r="AG307" s="140">
        <v>27360.55</v>
      </c>
      <c r="AH307" s="139">
        <v>0</v>
      </c>
      <c r="AI307" s="139">
        <v>0</v>
      </c>
      <c r="AJ307" s="139">
        <v>0</v>
      </c>
      <c r="AK307" s="139">
        <v>0</v>
      </c>
      <c r="AL307" s="139">
        <v>0</v>
      </c>
      <c r="AM307" s="139">
        <v>0</v>
      </c>
      <c r="AN307" s="139">
        <v>0</v>
      </c>
      <c r="AO307" s="139">
        <v>0</v>
      </c>
      <c r="AP307" s="139">
        <v>0</v>
      </c>
      <c r="AQ307" s="139">
        <v>0</v>
      </c>
      <c r="AR307" s="139">
        <v>0</v>
      </c>
      <c r="AS307" s="140">
        <v>0</v>
      </c>
      <c r="AT307" s="140">
        <f t="shared" si="8"/>
        <v>814066.9800000001</v>
      </c>
      <c r="AU307" s="139"/>
    </row>
    <row r="308" spans="1:47" s="141" customFormat="1" ht="12.75" hidden="1" outlineLevel="1">
      <c r="A308" s="139" t="s">
        <v>3426</v>
      </c>
      <c r="B308" s="140"/>
      <c r="C308" s="140" t="s">
        <v>3427</v>
      </c>
      <c r="D308" s="140" t="s">
        <v>3428</v>
      </c>
      <c r="E308" s="140">
        <v>591998.33</v>
      </c>
      <c r="F308" s="140">
        <v>0</v>
      </c>
      <c r="G308" s="140"/>
      <c r="H308" s="139">
        <v>0</v>
      </c>
      <c r="I308" s="139">
        <v>0</v>
      </c>
      <c r="J308" s="139">
        <v>0</v>
      </c>
      <c r="K308" s="139">
        <v>0</v>
      </c>
      <c r="L308" s="139">
        <v>0</v>
      </c>
      <c r="M308" s="139">
        <v>0</v>
      </c>
      <c r="N308" s="139">
        <v>0</v>
      </c>
      <c r="O308" s="139">
        <v>0</v>
      </c>
      <c r="P308" s="139">
        <v>0</v>
      </c>
      <c r="Q308" s="139">
        <v>0</v>
      </c>
      <c r="R308" s="139">
        <v>0</v>
      </c>
      <c r="S308" s="139">
        <v>0</v>
      </c>
      <c r="T308" s="139">
        <v>0</v>
      </c>
      <c r="U308" s="139">
        <v>0</v>
      </c>
      <c r="V308" s="139">
        <v>0</v>
      </c>
      <c r="W308" s="139">
        <v>0</v>
      </c>
      <c r="X308" s="139">
        <v>0</v>
      </c>
      <c r="Y308" s="139">
        <v>0</v>
      </c>
      <c r="Z308" s="139">
        <v>0</v>
      </c>
      <c r="AA308" s="139">
        <v>0</v>
      </c>
      <c r="AB308" s="139">
        <v>0</v>
      </c>
      <c r="AC308" s="139">
        <v>0</v>
      </c>
      <c r="AD308" s="139">
        <v>0</v>
      </c>
      <c r="AE308" s="139">
        <v>0</v>
      </c>
      <c r="AF308" s="139">
        <v>0</v>
      </c>
      <c r="AG308" s="140">
        <v>0</v>
      </c>
      <c r="AH308" s="139">
        <v>0</v>
      </c>
      <c r="AI308" s="139">
        <v>0</v>
      </c>
      <c r="AJ308" s="139">
        <v>0</v>
      </c>
      <c r="AK308" s="139">
        <v>0</v>
      </c>
      <c r="AL308" s="139">
        <v>0</v>
      </c>
      <c r="AM308" s="139">
        <v>0</v>
      </c>
      <c r="AN308" s="139">
        <v>0</v>
      </c>
      <c r="AO308" s="139">
        <v>0</v>
      </c>
      <c r="AP308" s="139">
        <v>0</v>
      </c>
      <c r="AQ308" s="139">
        <v>0</v>
      </c>
      <c r="AR308" s="139">
        <v>0</v>
      </c>
      <c r="AS308" s="140">
        <v>0</v>
      </c>
      <c r="AT308" s="140">
        <f t="shared" si="8"/>
        <v>591998.33</v>
      </c>
      <c r="AU308" s="139"/>
    </row>
    <row r="309" spans="1:47" s="141" customFormat="1" ht="12.75" hidden="1" outlineLevel="1">
      <c r="A309" s="139" t="s">
        <v>3429</v>
      </c>
      <c r="B309" s="140"/>
      <c r="C309" s="140" t="s">
        <v>3430</v>
      </c>
      <c r="D309" s="140" t="s">
        <v>3431</v>
      </c>
      <c r="E309" s="140">
        <v>285644.07</v>
      </c>
      <c r="F309" s="140">
        <v>9225</v>
      </c>
      <c r="G309" s="140"/>
      <c r="H309" s="139">
        <v>0</v>
      </c>
      <c r="I309" s="139">
        <v>0</v>
      </c>
      <c r="J309" s="139">
        <v>0</v>
      </c>
      <c r="K309" s="139">
        <v>0</v>
      </c>
      <c r="L309" s="139">
        <v>0</v>
      </c>
      <c r="M309" s="139">
        <v>0</v>
      </c>
      <c r="N309" s="139">
        <v>0</v>
      </c>
      <c r="O309" s="139">
        <v>0</v>
      </c>
      <c r="P309" s="139">
        <v>0</v>
      </c>
      <c r="Q309" s="139">
        <v>0</v>
      </c>
      <c r="R309" s="139">
        <v>0</v>
      </c>
      <c r="S309" s="139">
        <v>0</v>
      </c>
      <c r="T309" s="139">
        <v>0</v>
      </c>
      <c r="U309" s="139">
        <v>0</v>
      </c>
      <c r="V309" s="139">
        <v>0</v>
      </c>
      <c r="W309" s="139">
        <v>0</v>
      </c>
      <c r="X309" s="139">
        <v>0</v>
      </c>
      <c r="Y309" s="139">
        <v>0</v>
      </c>
      <c r="Z309" s="139">
        <v>0</v>
      </c>
      <c r="AA309" s="139">
        <v>0</v>
      </c>
      <c r="AB309" s="139">
        <v>0</v>
      </c>
      <c r="AC309" s="139">
        <v>0</v>
      </c>
      <c r="AD309" s="139">
        <v>0</v>
      </c>
      <c r="AE309" s="139">
        <v>0</v>
      </c>
      <c r="AF309" s="139">
        <v>0</v>
      </c>
      <c r="AG309" s="140">
        <v>0</v>
      </c>
      <c r="AH309" s="139">
        <v>0</v>
      </c>
      <c r="AI309" s="139">
        <v>0</v>
      </c>
      <c r="AJ309" s="139">
        <v>0</v>
      </c>
      <c r="AK309" s="139">
        <v>0</v>
      </c>
      <c r="AL309" s="139">
        <v>0</v>
      </c>
      <c r="AM309" s="139">
        <v>0</v>
      </c>
      <c r="AN309" s="139">
        <v>0</v>
      </c>
      <c r="AO309" s="139">
        <v>0</v>
      </c>
      <c r="AP309" s="139">
        <v>0</v>
      </c>
      <c r="AQ309" s="139">
        <v>0</v>
      </c>
      <c r="AR309" s="139">
        <v>0</v>
      </c>
      <c r="AS309" s="140">
        <v>0</v>
      </c>
      <c r="AT309" s="140">
        <f t="shared" si="8"/>
        <v>294869.07</v>
      </c>
      <c r="AU309" s="139"/>
    </row>
    <row r="310" spans="1:47" s="141" customFormat="1" ht="12.75" hidden="1" outlineLevel="1">
      <c r="A310" s="139" t="s">
        <v>3432</v>
      </c>
      <c r="B310" s="140"/>
      <c r="C310" s="140" t="s">
        <v>3433</v>
      </c>
      <c r="D310" s="140" t="s">
        <v>3434</v>
      </c>
      <c r="E310" s="140">
        <v>555447.77</v>
      </c>
      <c r="F310" s="140">
        <v>2894.49</v>
      </c>
      <c r="G310" s="140"/>
      <c r="H310" s="139">
        <v>0</v>
      </c>
      <c r="I310" s="139">
        <v>0</v>
      </c>
      <c r="J310" s="139">
        <v>0</v>
      </c>
      <c r="K310" s="139">
        <v>0</v>
      </c>
      <c r="L310" s="139">
        <v>0</v>
      </c>
      <c r="M310" s="139">
        <v>10702.17</v>
      </c>
      <c r="N310" s="139">
        <v>0</v>
      </c>
      <c r="O310" s="139">
        <v>0</v>
      </c>
      <c r="P310" s="139">
        <v>2495</v>
      </c>
      <c r="Q310" s="139">
        <v>0</v>
      </c>
      <c r="R310" s="139">
        <v>0</v>
      </c>
      <c r="S310" s="139">
        <v>0</v>
      </c>
      <c r="T310" s="139">
        <v>1045.5</v>
      </c>
      <c r="U310" s="139">
        <v>0</v>
      </c>
      <c r="V310" s="139">
        <v>0</v>
      </c>
      <c r="W310" s="139">
        <v>0</v>
      </c>
      <c r="X310" s="139">
        <v>0</v>
      </c>
      <c r="Y310" s="139">
        <v>580.77</v>
      </c>
      <c r="Z310" s="139">
        <v>0</v>
      </c>
      <c r="AA310" s="139">
        <v>0</v>
      </c>
      <c r="AB310" s="139">
        <v>0</v>
      </c>
      <c r="AC310" s="139">
        <v>409.6</v>
      </c>
      <c r="AD310" s="139">
        <v>0</v>
      </c>
      <c r="AE310" s="139">
        <v>2150.1</v>
      </c>
      <c r="AF310" s="139">
        <v>0</v>
      </c>
      <c r="AG310" s="140">
        <v>17383.14</v>
      </c>
      <c r="AH310" s="139">
        <v>0</v>
      </c>
      <c r="AI310" s="139">
        <v>0</v>
      </c>
      <c r="AJ310" s="139">
        <v>0</v>
      </c>
      <c r="AK310" s="139">
        <v>0</v>
      </c>
      <c r="AL310" s="139">
        <v>0</v>
      </c>
      <c r="AM310" s="139">
        <v>0</v>
      </c>
      <c r="AN310" s="139">
        <v>0</v>
      </c>
      <c r="AO310" s="139">
        <v>0</v>
      </c>
      <c r="AP310" s="139">
        <v>0</v>
      </c>
      <c r="AQ310" s="139">
        <v>0</v>
      </c>
      <c r="AR310" s="139">
        <v>0</v>
      </c>
      <c r="AS310" s="140">
        <v>0</v>
      </c>
      <c r="AT310" s="140">
        <f t="shared" si="8"/>
        <v>575725.4</v>
      </c>
      <c r="AU310" s="139"/>
    </row>
    <row r="311" spans="1:47" s="141" customFormat="1" ht="12.75" hidden="1" outlineLevel="1">
      <c r="A311" s="139" t="s">
        <v>3435</v>
      </c>
      <c r="B311" s="140"/>
      <c r="C311" s="140" t="s">
        <v>3436</v>
      </c>
      <c r="D311" s="140" t="s">
        <v>3437</v>
      </c>
      <c r="E311" s="140">
        <v>103282.48</v>
      </c>
      <c r="F311" s="140">
        <v>199264.7</v>
      </c>
      <c r="G311" s="140"/>
      <c r="H311" s="139">
        <v>0</v>
      </c>
      <c r="I311" s="139">
        <v>0</v>
      </c>
      <c r="J311" s="139">
        <v>0</v>
      </c>
      <c r="K311" s="139">
        <v>0</v>
      </c>
      <c r="L311" s="139">
        <v>0</v>
      </c>
      <c r="M311" s="139">
        <v>0</v>
      </c>
      <c r="N311" s="139">
        <v>0</v>
      </c>
      <c r="O311" s="139">
        <v>0</v>
      </c>
      <c r="P311" s="139">
        <v>0</v>
      </c>
      <c r="Q311" s="139">
        <v>0</v>
      </c>
      <c r="R311" s="139">
        <v>0</v>
      </c>
      <c r="S311" s="139">
        <v>0</v>
      </c>
      <c r="T311" s="139">
        <v>0</v>
      </c>
      <c r="U311" s="139">
        <v>0</v>
      </c>
      <c r="V311" s="139">
        <v>0</v>
      </c>
      <c r="W311" s="139">
        <v>0</v>
      </c>
      <c r="X311" s="139">
        <v>0</v>
      </c>
      <c r="Y311" s="139">
        <v>0</v>
      </c>
      <c r="Z311" s="139">
        <v>0</v>
      </c>
      <c r="AA311" s="139">
        <v>0</v>
      </c>
      <c r="AB311" s="139">
        <v>0</v>
      </c>
      <c r="AC311" s="139">
        <v>0</v>
      </c>
      <c r="AD311" s="139">
        <v>0</v>
      </c>
      <c r="AE311" s="139">
        <v>0</v>
      </c>
      <c r="AF311" s="139">
        <v>0</v>
      </c>
      <c r="AG311" s="140">
        <v>0</v>
      </c>
      <c r="AH311" s="139">
        <v>0</v>
      </c>
      <c r="AI311" s="139">
        <v>0</v>
      </c>
      <c r="AJ311" s="139">
        <v>0</v>
      </c>
      <c r="AK311" s="139">
        <v>0</v>
      </c>
      <c r="AL311" s="139">
        <v>0</v>
      </c>
      <c r="AM311" s="139">
        <v>0</v>
      </c>
      <c r="AN311" s="139">
        <v>0</v>
      </c>
      <c r="AO311" s="139">
        <v>0</v>
      </c>
      <c r="AP311" s="139">
        <v>0</v>
      </c>
      <c r="AQ311" s="139">
        <v>0</v>
      </c>
      <c r="AR311" s="139">
        <v>0</v>
      </c>
      <c r="AS311" s="140">
        <v>0</v>
      </c>
      <c r="AT311" s="140">
        <f t="shared" si="8"/>
        <v>302547.18</v>
      </c>
      <c r="AU311" s="139"/>
    </row>
    <row r="312" spans="1:47" s="141" customFormat="1" ht="12.75" hidden="1" outlineLevel="1">
      <c r="A312" s="139" t="s">
        <v>3438</v>
      </c>
      <c r="B312" s="140"/>
      <c r="C312" s="140" t="s">
        <v>3439</v>
      </c>
      <c r="D312" s="140" t="s">
        <v>3440</v>
      </c>
      <c r="E312" s="140">
        <v>5268112.36</v>
      </c>
      <c r="F312" s="140">
        <v>3430.3</v>
      </c>
      <c r="G312" s="140"/>
      <c r="H312" s="139">
        <v>0</v>
      </c>
      <c r="I312" s="139">
        <v>-12691.77</v>
      </c>
      <c r="J312" s="139">
        <v>20219.33</v>
      </c>
      <c r="K312" s="139">
        <v>0</v>
      </c>
      <c r="L312" s="139">
        <v>5393.34</v>
      </c>
      <c r="M312" s="139">
        <v>9700.79</v>
      </c>
      <c r="N312" s="139">
        <v>5529.42</v>
      </c>
      <c r="O312" s="139">
        <v>0</v>
      </c>
      <c r="P312" s="139">
        <v>3531.18</v>
      </c>
      <c r="Q312" s="139">
        <v>0</v>
      </c>
      <c r="R312" s="139">
        <v>11738.65</v>
      </c>
      <c r="S312" s="139">
        <v>750</v>
      </c>
      <c r="T312" s="139">
        <v>1683.37</v>
      </c>
      <c r="U312" s="139">
        <v>1250</v>
      </c>
      <c r="V312" s="139">
        <v>-21673.72</v>
      </c>
      <c r="W312" s="139">
        <v>0</v>
      </c>
      <c r="X312" s="139">
        <v>0</v>
      </c>
      <c r="Y312" s="139">
        <v>6318.53</v>
      </c>
      <c r="Z312" s="139">
        <v>0</v>
      </c>
      <c r="AA312" s="139">
        <v>0</v>
      </c>
      <c r="AB312" s="139">
        <v>0</v>
      </c>
      <c r="AC312" s="139">
        <v>7996.07</v>
      </c>
      <c r="AD312" s="139">
        <v>89.71</v>
      </c>
      <c r="AE312" s="139">
        <v>6805.54</v>
      </c>
      <c r="AF312" s="139">
        <v>0</v>
      </c>
      <c r="AG312" s="140">
        <v>46640.44</v>
      </c>
      <c r="AH312" s="139">
        <v>0</v>
      </c>
      <c r="AI312" s="139">
        <v>0</v>
      </c>
      <c r="AJ312" s="139">
        <v>0</v>
      </c>
      <c r="AK312" s="139">
        <v>0</v>
      </c>
      <c r="AL312" s="139">
        <v>0</v>
      </c>
      <c r="AM312" s="139">
        <v>0</v>
      </c>
      <c r="AN312" s="139">
        <v>0</v>
      </c>
      <c r="AO312" s="139">
        <v>0</v>
      </c>
      <c r="AP312" s="139">
        <v>0</v>
      </c>
      <c r="AQ312" s="139">
        <v>0</v>
      </c>
      <c r="AR312" s="139">
        <v>0</v>
      </c>
      <c r="AS312" s="140">
        <v>0</v>
      </c>
      <c r="AT312" s="140">
        <f aca="true" t="shared" si="9" ref="AT312:AT375">E312+F312+G312+AG312+AS312</f>
        <v>5318183.100000001</v>
      </c>
      <c r="AU312" s="139"/>
    </row>
    <row r="313" spans="1:47" s="141" customFormat="1" ht="12.75" hidden="1" outlineLevel="1">
      <c r="A313" s="139" t="s">
        <v>3441</v>
      </c>
      <c r="B313" s="140"/>
      <c r="C313" s="140" t="s">
        <v>3442</v>
      </c>
      <c r="D313" s="140" t="s">
        <v>3443</v>
      </c>
      <c r="E313" s="140">
        <v>400</v>
      </c>
      <c r="F313" s="140">
        <v>2141.43</v>
      </c>
      <c r="G313" s="140"/>
      <c r="H313" s="139">
        <v>0</v>
      </c>
      <c r="I313" s="139">
        <v>0</v>
      </c>
      <c r="J313" s="139">
        <v>0</v>
      </c>
      <c r="K313" s="139">
        <v>0</v>
      </c>
      <c r="L313" s="139">
        <v>0</v>
      </c>
      <c r="M313" s="139">
        <v>0</v>
      </c>
      <c r="N313" s="139">
        <v>0</v>
      </c>
      <c r="O313" s="139">
        <v>0</v>
      </c>
      <c r="P313" s="139">
        <v>0</v>
      </c>
      <c r="Q313" s="139">
        <v>0</v>
      </c>
      <c r="R313" s="139">
        <v>0</v>
      </c>
      <c r="S313" s="139">
        <v>0</v>
      </c>
      <c r="T313" s="139">
        <v>0</v>
      </c>
      <c r="U313" s="139">
        <v>0</v>
      </c>
      <c r="V313" s="139">
        <v>0</v>
      </c>
      <c r="W313" s="139">
        <v>0</v>
      </c>
      <c r="X313" s="139">
        <v>0</v>
      </c>
      <c r="Y313" s="139">
        <v>0</v>
      </c>
      <c r="Z313" s="139">
        <v>0</v>
      </c>
      <c r="AA313" s="139">
        <v>0</v>
      </c>
      <c r="AB313" s="139">
        <v>0</v>
      </c>
      <c r="AC313" s="139">
        <v>0</v>
      </c>
      <c r="AD313" s="139">
        <v>0</v>
      </c>
      <c r="AE313" s="139">
        <v>0</v>
      </c>
      <c r="AF313" s="139">
        <v>0</v>
      </c>
      <c r="AG313" s="140">
        <v>0</v>
      </c>
      <c r="AH313" s="139">
        <v>0</v>
      </c>
      <c r="AI313" s="139">
        <v>0</v>
      </c>
      <c r="AJ313" s="139">
        <v>0</v>
      </c>
      <c r="AK313" s="139">
        <v>0</v>
      </c>
      <c r="AL313" s="139">
        <v>0</v>
      </c>
      <c r="AM313" s="139">
        <v>0</v>
      </c>
      <c r="AN313" s="139">
        <v>0</v>
      </c>
      <c r="AO313" s="139">
        <v>0</v>
      </c>
      <c r="AP313" s="139">
        <v>0</v>
      </c>
      <c r="AQ313" s="139">
        <v>0</v>
      </c>
      <c r="AR313" s="139">
        <v>0</v>
      </c>
      <c r="AS313" s="140">
        <v>0</v>
      </c>
      <c r="AT313" s="140">
        <f t="shared" si="9"/>
        <v>2541.43</v>
      </c>
      <c r="AU313" s="139"/>
    </row>
    <row r="314" spans="1:47" s="141" customFormat="1" ht="12.75" hidden="1" outlineLevel="1">
      <c r="A314" s="139" t="s">
        <v>3444</v>
      </c>
      <c r="B314" s="140"/>
      <c r="C314" s="140" t="s">
        <v>3445</v>
      </c>
      <c r="D314" s="140" t="s">
        <v>3446</v>
      </c>
      <c r="E314" s="140">
        <v>1057864.65</v>
      </c>
      <c r="F314" s="140">
        <v>133569.78</v>
      </c>
      <c r="G314" s="140"/>
      <c r="H314" s="139">
        <v>0</v>
      </c>
      <c r="I314" s="139">
        <v>0</v>
      </c>
      <c r="J314" s="139">
        <v>0</v>
      </c>
      <c r="K314" s="139">
        <v>0</v>
      </c>
      <c r="L314" s="139">
        <v>0</v>
      </c>
      <c r="M314" s="139">
        <v>5.41</v>
      </c>
      <c r="N314" s="139">
        <v>356.81</v>
      </c>
      <c r="O314" s="139">
        <v>0</v>
      </c>
      <c r="P314" s="139">
        <v>948.1</v>
      </c>
      <c r="Q314" s="139">
        <v>60</v>
      </c>
      <c r="R314" s="139">
        <v>0</v>
      </c>
      <c r="S314" s="139">
        <v>0</v>
      </c>
      <c r="T314" s="139">
        <v>302</v>
      </c>
      <c r="U314" s="139">
        <v>432.12</v>
      </c>
      <c r="V314" s="139">
        <v>410</v>
      </c>
      <c r="W314" s="139">
        <v>0</v>
      </c>
      <c r="X314" s="139">
        <v>0</v>
      </c>
      <c r="Y314" s="139">
        <v>65204.8</v>
      </c>
      <c r="Z314" s="139">
        <v>0</v>
      </c>
      <c r="AA314" s="139">
        <v>0</v>
      </c>
      <c r="AB314" s="139">
        <v>405.77</v>
      </c>
      <c r="AC314" s="139">
        <v>274.17</v>
      </c>
      <c r="AD314" s="139">
        <v>0</v>
      </c>
      <c r="AE314" s="139">
        <v>21093.08</v>
      </c>
      <c r="AF314" s="139">
        <v>0</v>
      </c>
      <c r="AG314" s="140">
        <v>89492.26</v>
      </c>
      <c r="AH314" s="139">
        <v>0</v>
      </c>
      <c r="AI314" s="139">
        <v>0</v>
      </c>
      <c r="AJ314" s="139">
        <v>0</v>
      </c>
      <c r="AK314" s="139">
        <v>0</v>
      </c>
      <c r="AL314" s="139">
        <v>0</v>
      </c>
      <c r="AM314" s="139">
        <v>0</v>
      </c>
      <c r="AN314" s="139">
        <v>0</v>
      </c>
      <c r="AO314" s="139">
        <v>0</v>
      </c>
      <c r="AP314" s="139">
        <v>0</v>
      </c>
      <c r="AQ314" s="139">
        <v>0</v>
      </c>
      <c r="AR314" s="139">
        <v>0</v>
      </c>
      <c r="AS314" s="140">
        <v>0</v>
      </c>
      <c r="AT314" s="140">
        <f t="shared" si="9"/>
        <v>1280926.69</v>
      </c>
      <c r="AU314" s="139"/>
    </row>
    <row r="315" spans="1:47" s="141" customFormat="1" ht="12.75" hidden="1" outlineLevel="1">
      <c r="A315" s="139" t="s">
        <v>3447</v>
      </c>
      <c r="B315" s="140"/>
      <c r="C315" s="140" t="s">
        <v>3448</v>
      </c>
      <c r="D315" s="140" t="s">
        <v>3449</v>
      </c>
      <c r="E315" s="140">
        <v>2722899.4</v>
      </c>
      <c r="F315" s="140">
        <v>541026.91</v>
      </c>
      <c r="G315" s="140"/>
      <c r="H315" s="139">
        <v>0</v>
      </c>
      <c r="I315" s="139">
        <v>0</v>
      </c>
      <c r="J315" s="139">
        <v>0</v>
      </c>
      <c r="K315" s="139">
        <v>0</v>
      </c>
      <c r="L315" s="139">
        <v>0</v>
      </c>
      <c r="M315" s="139">
        <v>2836.58</v>
      </c>
      <c r="N315" s="139">
        <v>291.75</v>
      </c>
      <c r="O315" s="139">
        <v>0</v>
      </c>
      <c r="P315" s="139">
        <v>2711.32</v>
      </c>
      <c r="Q315" s="139">
        <v>223</v>
      </c>
      <c r="R315" s="139">
        <v>0</v>
      </c>
      <c r="S315" s="139">
        <v>0</v>
      </c>
      <c r="T315" s="139">
        <v>0</v>
      </c>
      <c r="U315" s="139">
        <v>0</v>
      </c>
      <c r="V315" s="139">
        <v>0</v>
      </c>
      <c r="W315" s="139">
        <v>6151.62</v>
      </c>
      <c r="X315" s="139">
        <v>0</v>
      </c>
      <c r="Y315" s="139">
        <v>63201.44</v>
      </c>
      <c r="Z315" s="139">
        <v>0</v>
      </c>
      <c r="AA315" s="139">
        <v>0</v>
      </c>
      <c r="AB315" s="139">
        <v>0</v>
      </c>
      <c r="AC315" s="139">
        <v>6170.87</v>
      </c>
      <c r="AD315" s="139">
        <v>0</v>
      </c>
      <c r="AE315" s="139">
        <v>65107.27</v>
      </c>
      <c r="AF315" s="139">
        <v>0</v>
      </c>
      <c r="AG315" s="140">
        <v>146693.85</v>
      </c>
      <c r="AH315" s="139">
        <v>0</v>
      </c>
      <c r="AI315" s="139">
        <v>0</v>
      </c>
      <c r="AJ315" s="139">
        <v>7468.05</v>
      </c>
      <c r="AK315" s="139">
        <v>0</v>
      </c>
      <c r="AL315" s="139">
        <v>9627.68</v>
      </c>
      <c r="AM315" s="139">
        <v>6534.93</v>
      </c>
      <c r="AN315" s="139">
        <v>18720.89</v>
      </c>
      <c r="AO315" s="139">
        <v>0</v>
      </c>
      <c r="AP315" s="139">
        <v>0</v>
      </c>
      <c r="AQ315" s="139">
        <v>0</v>
      </c>
      <c r="AR315" s="139">
        <v>0</v>
      </c>
      <c r="AS315" s="140">
        <v>42351.55</v>
      </c>
      <c r="AT315" s="140">
        <f t="shared" si="9"/>
        <v>3452971.71</v>
      </c>
      <c r="AU315" s="139"/>
    </row>
    <row r="316" spans="1:47" s="141" customFormat="1" ht="12.75" hidden="1" outlineLevel="1">
      <c r="A316" s="139" t="s">
        <v>3450</v>
      </c>
      <c r="B316" s="140"/>
      <c r="C316" s="140" t="s">
        <v>3451</v>
      </c>
      <c r="D316" s="140" t="s">
        <v>3452</v>
      </c>
      <c r="E316" s="140">
        <v>1979773.03</v>
      </c>
      <c r="F316" s="140">
        <v>261021.89</v>
      </c>
      <c r="G316" s="140"/>
      <c r="H316" s="139">
        <v>56.74</v>
      </c>
      <c r="I316" s="139">
        <v>0</v>
      </c>
      <c r="J316" s="139">
        <v>77.9</v>
      </c>
      <c r="K316" s="139">
        <v>0</v>
      </c>
      <c r="L316" s="139">
        <v>3922.08</v>
      </c>
      <c r="M316" s="139">
        <v>36593.56</v>
      </c>
      <c r="N316" s="139">
        <v>1675.29</v>
      </c>
      <c r="O316" s="139">
        <v>0</v>
      </c>
      <c r="P316" s="139">
        <v>90</v>
      </c>
      <c r="Q316" s="139">
        <v>0</v>
      </c>
      <c r="R316" s="139">
        <v>13.5</v>
      </c>
      <c r="S316" s="139">
        <v>316.36</v>
      </c>
      <c r="T316" s="139">
        <v>0</v>
      </c>
      <c r="U316" s="139">
        <v>77.99</v>
      </c>
      <c r="V316" s="139">
        <v>471.4</v>
      </c>
      <c r="W316" s="139">
        <v>0</v>
      </c>
      <c r="X316" s="139">
        <v>0</v>
      </c>
      <c r="Y316" s="139">
        <v>3500.85</v>
      </c>
      <c r="Z316" s="139">
        <v>224.5</v>
      </c>
      <c r="AA316" s="139">
        <v>0</v>
      </c>
      <c r="AB316" s="139">
        <v>0</v>
      </c>
      <c r="AC316" s="139">
        <v>228.61</v>
      </c>
      <c r="AD316" s="139">
        <v>306.69</v>
      </c>
      <c r="AE316" s="139">
        <v>73139.27</v>
      </c>
      <c r="AF316" s="139">
        <v>0</v>
      </c>
      <c r="AG316" s="140">
        <v>120694.74</v>
      </c>
      <c r="AH316" s="139">
        <v>0</v>
      </c>
      <c r="AI316" s="139">
        <v>0</v>
      </c>
      <c r="AJ316" s="139">
        <v>0</v>
      </c>
      <c r="AK316" s="139">
        <v>0</v>
      </c>
      <c r="AL316" s="139">
        <v>0</v>
      </c>
      <c r="AM316" s="139">
        <v>157.5</v>
      </c>
      <c r="AN316" s="139">
        <v>738.13</v>
      </c>
      <c r="AO316" s="139">
        <v>0</v>
      </c>
      <c r="AP316" s="139">
        <v>0</v>
      </c>
      <c r="AQ316" s="139">
        <v>0</v>
      </c>
      <c r="AR316" s="139">
        <v>0</v>
      </c>
      <c r="AS316" s="140">
        <v>895.63</v>
      </c>
      <c r="AT316" s="140">
        <f t="shared" si="9"/>
        <v>2362385.29</v>
      </c>
      <c r="AU316" s="139"/>
    </row>
    <row r="317" spans="1:47" s="141" customFormat="1" ht="12.75" hidden="1" outlineLevel="1">
      <c r="A317" s="139" t="s">
        <v>3453</v>
      </c>
      <c r="B317" s="140"/>
      <c r="C317" s="140" t="s">
        <v>3454</v>
      </c>
      <c r="D317" s="140" t="s">
        <v>3455</v>
      </c>
      <c r="E317" s="140">
        <v>342214.24</v>
      </c>
      <c r="F317" s="140">
        <v>5132.99</v>
      </c>
      <c r="G317" s="140"/>
      <c r="H317" s="139">
        <v>0</v>
      </c>
      <c r="I317" s="139">
        <v>0</v>
      </c>
      <c r="J317" s="139">
        <v>0</v>
      </c>
      <c r="K317" s="139">
        <v>0</v>
      </c>
      <c r="L317" s="139">
        <v>0</v>
      </c>
      <c r="M317" s="139">
        <v>0</v>
      </c>
      <c r="N317" s="139">
        <v>0</v>
      </c>
      <c r="O317" s="139">
        <v>0</v>
      </c>
      <c r="P317" s="139">
        <v>0</v>
      </c>
      <c r="Q317" s="139">
        <v>0</v>
      </c>
      <c r="R317" s="139">
        <v>0</v>
      </c>
      <c r="S317" s="139">
        <v>0</v>
      </c>
      <c r="T317" s="139">
        <v>0</v>
      </c>
      <c r="U317" s="139">
        <v>0</v>
      </c>
      <c r="V317" s="139">
        <v>0</v>
      </c>
      <c r="W317" s="139">
        <v>0</v>
      </c>
      <c r="X317" s="139">
        <v>0</v>
      </c>
      <c r="Y317" s="139">
        <v>0</v>
      </c>
      <c r="Z317" s="139">
        <v>0</v>
      </c>
      <c r="AA317" s="139">
        <v>0</v>
      </c>
      <c r="AB317" s="139">
        <v>0</v>
      </c>
      <c r="AC317" s="139">
        <v>0</v>
      </c>
      <c r="AD317" s="139">
        <v>0</v>
      </c>
      <c r="AE317" s="139">
        <v>-8.19</v>
      </c>
      <c r="AF317" s="139">
        <v>0</v>
      </c>
      <c r="AG317" s="140">
        <v>-8.19</v>
      </c>
      <c r="AH317" s="139">
        <v>0</v>
      </c>
      <c r="AI317" s="139">
        <v>0</v>
      </c>
      <c r="AJ317" s="139">
        <v>0</v>
      </c>
      <c r="AK317" s="139">
        <v>0</v>
      </c>
      <c r="AL317" s="139">
        <v>0</v>
      </c>
      <c r="AM317" s="139">
        <v>0</v>
      </c>
      <c r="AN317" s="139">
        <v>0</v>
      </c>
      <c r="AO317" s="139">
        <v>0</v>
      </c>
      <c r="AP317" s="139">
        <v>0</v>
      </c>
      <c r="AQ317" s="139">
        <v>0</v>
      </c>
      <c r="AR317" s="139">
        <v>0</v>
      </c>
      <c r="AS317" s="140">
        <v>0</v>
      </c>
      <c r="AT317" s="140">
        <f t="shared" si="9"/>
        <v>347339.04</v>
      </c>
      <c r="AU317" s="139"/>
    </row>
    <row r="318" spans="1:47" s="141" customFormat="1" ht="12.75" hidden="1" outlineLevel="1">
      <c r="A318" s="139" t="s">
        <v>3456</v>
      </c>
      <c r="B318" s="140"/>
      <c r="C318" s="140" t="s">
        <v>994</v>
      </c>
      <c r="D318" s="140" t="s">
        <v>995</v>
      </c>
      <c r="E318" s="140">
        <v>14903302.71</v>
      </c>
      <c r="F318" s="140">
        <v>355622.95</v>
      </c>
      <c r="G318" s="140"/>
      <c r="H318" s="139">
        <v>434.11</v>
      </c>
      <c r="I318" s="139">
        <v>250770.32</v>
      </c>
      <c r="J318" s="139">
        <v>31</v>
      </c>
      <c r="K318" s="139">
        <v>0</v>
      </c>
      <c r="L318" s="139">
        <v>813777.06</v>
      </c>
      <c r="M318" s="139">
        <v>59620.56</v>
      </c>
      <c r="N318" s="139">
        <v>61206.13</v>
      </c>
      <c r="O318" s="139">
        <v>87080.63</v>
      </c>
      <c r="P318" s="139">
        <v>12348.07</v>
      </c>
      <c r="Q318" s="139">
        <v>4900.17</v>
      </c>
      <c r="R318" s="139">
        <v>924823.5</v>
      </c>
      <c r="S318" s="139">
        <v>22451.06</v>
      </c>
      <c r="T318" s="139">
        <v>3841.51</v>
      </c>
      <c r="U318" s="139">
        <v>750.92</v>
      </c>
      <c r="V318" s="139">
        <v>12183.86</v>
      </c>
      <c r="W318" s="139">
        <v>10990.39</v>
      </c>
      <c r="X318" s="139">
        <v>7802.01</v>
      </c>
      <c r="Y318" s="139">
        <v>16506.92</v>
      </c>
      <c r="Z318" s="139">
        <v>239</v>
      </c>
      <c r="AA318" s="139">
        <v>0</v>
      </c>
      <c r="AB318" s="139">
        <v>1497.2</v>
      </c>
      <c r="AC318" s="139">
        <v>101826.26</v>
      </c>
      <c r="AD318" s="139">
        <v>0</v>
      </c>
      <c r="AE318" s="139">
        <v>168233.87</v>
      </c>
      <c r="AF318" s="139">
        <v>0</v>
      </c>
      <c r="AG318" s="140">
        <v>2561314.55</v>
      </c>
      <c r="AH318" s="139">
        <v>0</v>
      </c>
      <c r="AI318" s="139">
        <v>0</v>
      </c>
      <c r="AJ318" s="139">
        <v>0</v>
      </c>
      <c r="AK318" s="139">
        <v>0</v>
      </c>
      <c r="AL318" s="139">
        <v>0</v>
      </c>
      <c r="AM318" s="139">
        <v>0</v>
      </c>
      <c r="AN318" s="139">
        <v>215</v>
      </c>
      <c r="AO318" s="139">
        <v>0</v>
      </c>
      <c r="AP318" s="139">
        <v>0</v>
      </c>
      <c r="AQ318" s="139">
        <v>0</v>
      </c>
      <c r="AR318" s="139">
        <v>6</v>
      </c>
      <c r="AS318" s="140">
        <v>221</v>
      </c>
      <c r="AT318" s="140">
        <f t="shared" si="9"/>
        <v>17820461.21</v>
      </c>
      <c r="AU318" s="139"/>
    </row>
    <row r="319" spans="1:47" s="141" customFormat="1" ht="12.75" hidden="1" outlineLevel="1">
      <c r="A319" s="139" t="s">
        <v>996</v>
      </c>
      <c r="B319" s="140"/>
      <c r="C319" s="140" t="s">
        <v>997</v>
      </c>
      <c r="D319" s="140" t="s">
        <v>998</v>
      </c>
      <c r="E319" s="140">
        <v>2677936.27</v>
      </c>
      <c r="F319" s="140">
        <v>232443.38</v>
      </c>
      <c r="G319" s="140"/>
      <c r="H319" s="139">
        <v>2.88</v>
      </c>
      <c r="I319" s="139">
        <v>0</v>
      </c>
      <c r="J319" s="139">
        <v>37.73</v>
      </c>
      <c r="K319" s="139">
        <v>0</v>
      </c>
      <c r="L319" s="139">
        <v>0</v>
      </c>
      <c r="M319" s="139">
        <v>38478.13</v>
      </c>
      <c r="N319" s="139">
        <v>12349.69</v>
      </c>
      <c r="O319" s="139">
        <v>0</v>
      </c>
      <c r="P319" s="139">
        <v>21932.25</v>
      </c>
      <c r="Q319" s="139">
        <v>0</v>
      </c>
      <c r="R319" s="139">
        <v>1064.72</v>
      </c>
      <c r="S319" s="139">
        <v>59.96</v>
      </c>
      <c r="T319" s="139">
        <v>217.44</v>
      </c>
      <c r="U319" s="139">
        <v>4084.57</v>
      </c>
      <c r="V319" s="139">
        <v>1241.22</v>
      </c>
      <c r="W319" s="139">
        <v>0</v>
      </c>
      <c r="X319" s="139">
        <v>19.46</v>
      </c>
      <c r="Y319" s="139">
        <v>22578.66</v>
      </c>
      <c r="Z319" s="139">
        <v>3125.08</v>
      </c>
      <c r="AA319" s="139">
        <v>0</v>
      </c>
      <c r="AB319" s="139">
        <v>0</v>
      </c>
      <c r="AC319" s="139">
        <v>7958.97</v>
      </c>
      <c r="AD319" s="139">
        <v>21.4</v>
      </c>
      <c r="AE319" s="139">
        <v>51435.21</v>
      </c>
      <c r="AF319" s="139">
        <v>0</v>
      </c>
      <c r="AG319" s="140">
        <v>164607.37</v>
      </c>
      <c r="AH319" s="139">
        <v>0</v>
      </c>
      <c r="AI319" s="139">
        <v>0</v>
      </c>
      <c r="AJ319" s="139">
        <v>-124.23</v>
      </c>
      <c r="AK319" s="139">
        <v>0</v>
      </c>
      <c r="AL319" s="139">
        <v>0</v>
      </c>
      <c r="AM319" s="139">
        <v>-124.23</v>
      </c>
      <c r="AN319" s="139">
        <v>210.19</v>
      </c>
      <c r="AO319" s="139">
        <v>0</v>
      </c>
      <c r="AP319" s="139">
        <v>0</v>
      </c>
      <c r="AQ319" s="139">
        <v>0</v>
      </c>
      <c r="AR319" s="139">
        <v>0</v>
      </c>
      <c r="AS319" s="140">
        <v>-38.27</v>
      </c>
      <c r="AT319" s="140">
        <f t="shared" si="9"/>
        <v>3074948.75</v>
      </c>
      <c r="AU319" s="139"/>
    </row>
    <row r="320" spans="1:47" s="141" customFormat="1" ht="12.75" hidden="1" outlineLevel="1">
      <c r="A320" s="139" t="s">
        <v>999</v>
      </c>
      <c r="B320" s="140"/>
      <c r="C320" s="140" t="s">
        <v>1000</v>
      </c>
      <c r="D320" s="140" t="s">
        <v>1001</v>
      </c>
      <c r="E320" s="140">
        <v>374</v>
      </c>
      <c r="F320" s="140">
        <v>0</v>
      </c>
      <c r="G320" s="140"/>
      <c r="H320" s="139">
        <v>0</v>
      </c>
      <c r="I320" s="139">
        <v>0</v>
      </c>
      <c r="J320" s="139">
        <v>0</v>
      </c>
      <c r="K320" s="139">
        <v>0</v>
      </c>
      <c r="L320" s="139">
        <v>0</v>
      </c>
      <c r="M320" s="139">
        <v>0</v>
      </c>
      <c r="N320" s="139">
        <v>0</v>
      </c>
      <c r="O320" s="139">
        <v>0</v>
      </c>
      <c r="P320" s="139">
        <v>0</v>
      </c>
      <c r="Q320" s="139">
        <v>0</v>
      </c>
      <c r="R320" s="139">
        <v>0</v>
      </c>
      <c r="S320" s="139">
        <v>0</v>
      </c>
      <c r="T320" s="139">
        <v>0</v>
      </c>
      <c r="U320" s="139">
        <v>0</v>
      </c>
      <c r="V320" s="139">
        <v>0</v>
      </c>
      <c r="W320" s="139">
        <v>0</v>
      </c>
      <c r="X320" s="139">
        <v>0</v>
      </c>
      <c r="Y320" s="139">
        <v>0</v>
      </c>
      <c r="Z320" s="139">
        <v>0</v>
      </c>
      <c r="AA320" s="139">
        <v>0</v>
      </c>
      <c r="AB320" s="139">
        <v>0</v>
      </c>
      <c r="AC320" s="139">
        <v>0</v>
      </c>
      <c r="AD320" s="139">
        <v>0</v>
      </c>
      <c r="AE320" s="139">
        <v>0</v>
      </c>
      <c r="AF320" s="139">
        <v>0</v>
      </c>
      <c r="AG320" s="140">
        <v>0</v>
      </c>
      <c r="AH320" s="139">
        <v>0</v>
      </c>
      <c r="AI320" s="139">
        <v>0</v>
      </c>
      <c r="AJ320" s="139">
        <v>0</v>
      </c>
      <c r="AK320" s="139">
        <v>0</v>
      </c>
      <c r="AL320" s="139">
        <v>0</v>
      </c>
      <c r="AM320" s="139">
        <v>0</v>
      </c>
      <c r="AN320" s="139">
        <v>0</v>
      </c>
      <c r="AO320" s="139">
        <v>0</v>
      </c>
      <c r="AP320" s="139">
        <v>0</v>
      </c>
      <c r="AQ320" s="139">
        <v>0</v>
      </c>
      <c r="AR320" s="139">
        <v>0</v>
      </c>
      <c r="AS320" s="140">
        <v>0</v>
      </c>
      <c r="AT320" s="140">
        <f t="shared" si="9"/>
        <v>374</v>
      </c>
      <c r="AU320" s="139"/>
    </row>
    <row r="321" spans="1:47" s="141" customFormat="1" ht="12.75" hidden="1" outlineLevel="1">
      <c r="A321" s="139" t="s">
        <v>1002</v>
      </c>
      <c r="B321" s="140"/>
      <c r="C321" s="140" t="s">
        <v>1003</v>
      </c>
      <c r="D321" s="140" t="s">
        <v>1004</v>
      </c>
      <c r="E321" s="140">
        <v>194272.72</v>
      </c>
      <c r="F321" s="140">
        <v>250.6</v>
      </c>
      <c r="G321" s="140"/>
      <c r="H321" s="139">
        <v>0</v>
      </c>
      <c r="I321" s="139">
        <v>0</v>
      </c>
      <c r="J321" s="139">
        <v>0</v>
      </c>
      <c r="K321" s="139">
        <v>0</v>
      </c>
      <c r="L321" s="139">
        <v>0</v>
      </c>
      <c r="M321" s="139">
        <v>0</v>
      </c>
      <c r="N321" s="139">
        <v>29.51</v>
      </c>
      <c r="O321" s="139">
        <v>0</v>
      </c>
      <c r="P321" s="139">
        <v>0</v>
      </c>
      <c r="Q321" s="139">
        <v>0</v>
      </c>
      <c r="R321" s="139">
        <v>0</v>
      </c>
      <c r="S321" s="139">
        <v>0</v>
      </c>
      <c r="T321" s="139">
        <v>0</v>
      </c>
      <c r="U321" s="139">
        <v>1180.74</v>
      </c>
      <c r="V321" s="139">
        <v>0</v>
      </c>
      <c r="W321" s="139">
        <v>0</v>
      </c>
      <c r="X321" s="139">
        <v>0</v>
      </c>
      <c r="Y321" s="139">
        <v>0</v>
      </c>
      <c r="Z321" s="139">
        <v>0</v>
      </c>
      <c r="AA321" s="139">
        <v>0</v>
      </c>
      <c r="AB321" s="139">
        <v>0</v>
      </c>
      <c r="AC321" s="139">
        <v>13223.57</v>
      </c>
      <c r="AD321" s="139">
        <v>0</v>
      </c>
      <c r="AE321" s="139">
        <v>0</v>
      </c>
      <c r="AF321" s="139">
        <v>0</v>
      </c>
      <c r="AG321" s="140">
        <v>14433.82</v>
      </c>
      <c r="AH321" s="139">
        <v>0</v>
      </c>
      <c r="AI321" s="139">
        <v>0</v>
      </c>
      <c r="AJ321" s="139">
        <v>0</v>
      </c>
      <c r="AK321" s="139">
        <v>0</v>
      </c>
      <c r="AL321" s="139">
        <v>0</v>
      </c>
      <c r="AM321" s="139">
        <v>0</v>
      </c>
      <c r="AN321" s="139">
        <v>0</v>
      </c>
      <c r="AO321" s="139">
        <v>0</v>
      </c>
      <c r="AP321" s="139">
        <v>0</v>
      </c>
      <c r="AQ321" s="139">
        <v>0</v>
      </c>
      <c r="AR321" s="139">
        <v>0</v>
      </c>
      <c r="AS321" s="140">
        <v>0</v>
      </c>
      <c r="AT321" s="140">
        <f t="shared" si="9"/>
        <v>208957.14</v>
      </c>
      <c r="AU321" s="139"/>
    </row>
    <row r="322" spans="1:47" s="141" customFormat="1" ht="12.75" hidden="1" outlineLevel="1">
      <c r="A322" s="139" t="s">
        <v>1005</v>
      </c>
      <c r="B322" s="140"/>
      <c r="C322" s="140" t="s">
        <v>1006</v>
      </c>
      <c r="D322" s="140" t="s">
        <v>1007</v>
      </c>
      <c r="E322" s="140">
        <v>48593.6</v>
      </c>
      <c r="F322" s="140">
        <v>0</v>
      </c>
      <c r="G322" s="140"/>
      <c r="H322" s="139">
        <v>0</v>
      </c>
      <c r="I322" s="139">
        <v>0</v>
      </c>
      <c r="J322" s="139">
        <v>0</v>
      </c>
      <c r="K322" s="139">
        <v>0</v>
      </c>
      <c r="L322" s="139">
        <v>0</v>
      </c>
      <c r="M322" s="139">
        <v>1218</v>
      </c>
      <c r="N322" s="139">
        <v>0</v>
      </c>
      <c r="O322" s="139">
        <v>7216.65</v>
      </c>
      <c r="P322" s="139">
        <v>0</v>
      </c>
      <c r="Q322" s="139">
        <v>0</v>
      </c>
      <c r="R322" s="139">
        <v>2477.25</v>
      </c>
      <c r="S322" s="139">
        <v>0</v>
      </c>
      <c r="T322" s="139">
        <v>0</v>
      </c>
      <c r="U322" s="139">
        <v>1278.9</v>
      </c>
      <c r="V322" s="139">
        <v>56.55</v>
      </c>
      <c r="W322" s="139">
        <v>247.95</v>
      </c>
      <c r="X322" s="139">
        <v>0</v>
      </c>
      <c r="Y322" s="139">
        <v>0</v>
      </c>
      <c r="Z322" s="139">
        <v>0</v>
      </c>
      <c r="AA322" s="139">
        <v>0</v>
      </c>
      <c r="AB322" s="139">
        <v>0</v>
      </c>
      <c r="AC322" s="139">
        <v>0</v>
      </c>
      <c r="AD322" s="139">
        <v>0</v>
      </c>
      <c r="AE322" s="139">
        <v>4016.7</v>
      </c>
      <c r="AF322" s="139">
        <v>0</v>
      </c>
      <c r="AG322" s="140">
        <v>16512</v>
      </c>
      <c r="AH322" s="139">
        <v>0</v>
      </c>
      <c r="AI322" s="139">
        <v>0</v>
      </c>
      <c r="AJ322" s="139">
        <v>0</v>
      </c>
      <c r="AK322" s="139">
        <v>0</v>
      </c>
      <c r="AL322" s="139">
        <v>0</v>
      </c>
      <c r="AM322" s="139">
        <v>0</v>
      </c>
      <c r="AN322" s="139">
        <v>0</v>
      </c>
      <c r="AO322" s="139">
        <v>0</v>
      </c>
      <c r="AP322" s="139">
        <v>0</v>
      </c>
      <c r="AQ322" s="139">
        <v>0</v>
      </c>
      <c r="AR322" s="139">
        <v>0</v>
      </c>
      <c r="AS322" s="140">
        <v>0</v>
      </c>
      <c r="AT322" s="140">
        <f t="shared" si="9"/>
        <v>65105.6</v>
      </c>
      <c r="AU322" s="139"/>
    </row>
    <row r="323" spans="1:47" s="141" customFormat="1" ht="12.75" hidden="1" outlineLevel="1">
      <c r="A323" s="139" t="s">
        <v>1008</v>
      </c>
      <c r="B323" s="140"/>
      <c r="C323" s="140" t="s">
        <v>1009</v>
      </c>
      <c r="D323" s="140" t="s">
        <v>1010</v>
      </c>
      <c r="E323" s="140">
        <v>15636.33</v>
      </c>
      <c r="F323" s="140">
        <v>0</v>
      </c>
      <c r="G323" s="140"/>
      <c r="H323" s="139">
        <v>0</v>
      </c>
      <c r="I323" s="139">
        <v>0</v>
      </c>
      <c r="J323" s="139">
        <v>0</v>
      </c>
      <c r="K323" s="139">
        <v>0</v>
      </c>
      <c r="L323" s="139">
        <v>0</v>
      </c>
      <c r="M323" s="139">
        <v>0</v>
      </c>
      <c r="N323" s="139">
        <v>0</v>
      </c>
      <c r="O323" s="139">
        <v>0</v>
      </c>
      <c r="P323" s="139">
        <v>0</v>
      </c>
      <c r="Q323" s="139">
        <v>0</v>
      </c>
      <c r="R323" s="139">
        <v>0</v>
      </c>
      <c r="S323" s="139">
        <v>0</v>
      </c>
      <c r="T323" s="139">
        <v>0</v>
      </c>
      <c r="U323" s="139">
        <v>0</v>
      </c>
      <c r="V323" s="139">
        <v>0</v>
      </c>
      <c r="W323" s="139">
        <v>0</v>
      </c>
      <c r="X323" s="139">
        <v>0</v>
      </c>
      <c r="Y323" s="139">
        <v>0</v>
      </c>
      <c r="Z323" s="139">
        <v>0</v>
      </c>
      <c r="AA323" s="139">
        <v>0</v>
      </c>
      <c r="AB323" s="139">
        <v>0</v>
      </c>
      <c r="AC323" s="139">
        <v>0</v>
      </c>
      <c r="AD323" s="139">
        <v>0</v>
      </c>
      <c r="AE323" s="139">
        <v>0</v>
      </c>
      <c r="AF323" s="139">
        <v>0</v>
      </c>
      <c r="AG323" s="140">
        <v>0</v>
      </c>
      <c r="AH323" s="139">
        <v>0</v>
      </c>
      <c r="AI323" s="139">
        <v>0</v>
      </c>
      <c r="AJ323" s="139">
        <v>0</v>
      </c>
      <c r="AK323" s="139">
        <v>0</v>
      </c>
      <c r="AL323" s="139">
        <v>0</v>
      </c>
      <c r="AM323" s="139">
        <v>0</v>
      </c>
      <c r="AN323" s="139">
        <v>0</v>
      </c>
      <c r="AO323" s="139">
        <v>0</v>
      </c>
      <c r="AP323" s="139">
        <v>0</v>
      </c>
      <c r="AQ323" s="139">
        <v>0</v>
      </c>
      <c r="AR323" s="139">
        <v>0</v>
      </c>
      <c r="AS323" s="140">
        <v>0</v>
      </c>
      <c r="AT323" s="140">
        <f t="shared" si="9"/>
        <v>15636.33</v>
      </c>
      <c r="AU323" s="139"/>
    </row>
    <row r="324" spans="1:47" s="141" customFormat="1" ht="12.75" hidden="1" outlineLevel="1">
      <c r="A324" s="139" t="s">
        <v>1011</v>
      </c>
      <c r="B324" s="140"/>
      <c r="C324" s="140" t="s">
        <v>1012</v>
      </c>
      <c r="D324" s="140" t="s">
        <v>1013</v>
      </c>
      <c r="E324" s="140">
        <v>-113.23</v>
      </c>
      <c r="F324" s="140">
        <v>0</v>
      </c>
      <c r="G324" s="140"/>
      <c r="H324" s="139">
        <v>0</v>
      </c>
      <c r="I324" s="139">
        <v>0</v>
      </c>
      <c r="J324" s="139">
        <v>0</v>
      </c>
      <c r="K324" s="139">
        <v>0</v>
      </c>
      <c r="L324" s="139">
        <v>0</v>
      </c>
      <c r="M324" s="139">
        <v>0</v>
      </c>
      <c r="N324" s="139">
        <v>0</v>
      </c>
      <c r="O324" s="139">
        <v>0</v>
      </c>
      <c r="P324" s="139">
        <v>0</v>
      </c>
      <c r="Q324" s="139">
        <v>0</v>
      </c>
      <c r="R324" s="139">
        <v>0</v>
      </c>
      <c r="S324" s="139">
        <v>0</v>
      </c>
      <c r="T324" s="139">
        <v>0</v>
      </c>
      <c r="U324" s="139">
        <v>0</v>
      </c>
      <c r="V324" s="139">
        <v>0</v>
      </c>
      <c r="W324" s="139">
        <v>0</v>
      </c>
      <c r="X324" s="139">
        <v>0</v>
      </c>
      <c r="Y324" s="139">
        <v>0</v>
      </c>
      <c r="Z324" s="139">
        <v>0</v>
      </c>
      <c r="AA324" s="139">
        <v>0</v>
      </c>
      <c r="AB324" s="139">
        <v>0</v>
      </c>
      <c r="AC324" s="139">
        <v>0</v>
      </c>
      <c r="AD324" s="139">
        <v>0</v>
      </c>
      <c r="AE324" s="139">
        <v>0</v>
      </c>
      <c r="AF324" s="139">
        <v>0</v>
      </c>
      <c r="AG324" s="140">
        <v>0</v>
      </c>
      <c r="AH324" s="139">
        <v>0</v>
      </c>
      <c r="AI324" s="139">
        <v>0</v>
      </c>
      <c r="AJ324" s="139">
        <v>0</v>
      </c>
      <c r="AK324" s="139">
        <v>0</v>
      </c>
      <c r="AL324" s="139">
        <v>0</v>
      </c>
      <c r="AM324" s="139">
        <v>0</v>
      </c>
      <c r="AN324" s="139">
        <v>0</v>
      </c>
      <c r="AO324" s="139">
        <v>0</v>
      </c>
      <c r="AP324" s="139">
        <v>0</v>
      </c>
      <c r="AQ324" s="139">
        <v>0</v>
      </c>
      <c r="AR324" s="139">
        <v>0</v>
      </c>
      <c r="AS324" s="140">
        <v>0</v>
      </c>
      <c r="AT324" s="140">
        <f t="shared" si="9"/>
        <v>-113.23</v>
      </c>
      <c r="AU324" s="139"/>
    </row>
    <row r="325" spans="1:47" s="141" customFormat="1" ht="12.75" hidden="1" outlineLevel="1">
      <c r="A325" s="139" t="s">
        <v>1014</v>
      </c>
      <c r="B325" s="140"/>
      <c r="C325" s="140" t="s">
        <v>1015</v>
      </c>
      <c r="D325" s="140" t="s">
        <v>1016</v>
      </c>
      <c r="E325" s="140">
        <v>-1645.03</v>
      </c>
      <c r="F325" s="140">
        <v>0</v>
      </c>
      <c r="G325" s="140"/>
      <c r="H325" s="139">
        <v>0</v>
      </c>
      <c r="I325" s="139">
        <v>0</v>
      </c>
      <c r="J325" s="139">
        <v>0</v>
      </c>
      <c r="K325" s="139">
        <v>0</v>
      </c>
      <c r="L325" s="139">
        <v>0</v>
      </c>
      <c r="M325" s="139">
        <v>0</v>
      </c>
      <c r="N325" s="139">
        <v>0</v>
      </c>
      <c r="O325" s="139">
        <v>0</v>
      </c>
      <c r="P325" s="139">
        <v>0</v>
      </c>
      <c r="Q325" s="139">
        <v>0</v>
      </c>
      <c r="R325" s="139">
        <v>0</v>
      </c>
      <c r="S325" s="139">
        <v>0</v>
      </c>
      <c r="T325" s="139">
        <v>0</v>
      </c>
      <c r="U325" s="139">
        <v>0</v>
      </c>
      <c r="V325" s="139">
        <v>0</v>
      </c>
      <c r="W325" s="139">
        <v>0</v>
      </c>
      <c r="X325" s="139">
        <v>0</v>
      </c>
      <c r="Y325" s="139">
        <v>0</v>
      </c>
      <c r="Z325" s="139">
        <v>0</v>
      </c>
      <c r="AA325" s="139">
        <v>0</v>
      </c>
      <c r="AB325" s="139">
        <v>0</v>
      </c>
      <c r="AC325" s="139">
        <v>0</v>
      </c>
      <c r="AD325" s="139">
        <v>0</v>
      </c>
      <c r="AE325" s="139">
        <v>405.75</v>
      </c>
      <c r="AF325" s="139">
        <v>0</v>
      </c>
      <c r="AG325" s="140">
        <v>405.75</v>
      </c>
      <c r="AH325" s="139">
        <v>0</v>
      </c>
      <c r="AI325" s="139">
        <v>0</v>
      </c>
      <c r="AJ325" s="139">
        <v>0</v>
      </c>
      <c r="AK325" s="139">
        <v>0</v>
      </c>
      <c r="AL325" s="139">
        <v>0</v>
      </c>
      <c r="AM325" s="139">
        <v>0</v>
      </c>
      <c r="AN325" s="139">
        <v>0</v>
      </c>
      <c r="AO325" s="139">
        <v>0</v>
      </c>
      <c r="AP325" s="139">
        <v>0</v>
      </c>
      <c r="AQ325" s="139">
        <v>0</v>
      </c>
      <c r="AR325" s="139">
        <v>0</v>
      </c>
      <c r="AS325" s="140">
        <v>0</v>
      </c>
      <c r="AT325" s="140">
        <f t="shared" si="9"/>
        <v>-1239.28</v>
      </c>
      <c r="AU325" s="139"/>
    </row>
    <row r="326" spans="1:47" s="141" customFormat="1" ht="12.75" hidden="1" outlineLevel="1">
      <c r="A326" s="139" t="s">
        <v>1017</v>
      </c>
      <c r="B326" s="140"/>
      <c r="C326" s="140" t="s">
        <v>1018</v>
      </c>
      <c r="D326" s="140" t="s">
        <v>1019</v>
      </c>
      <c r="E326" s="140">
        <v>15137.07</v>
      </c>
      <c r="F326" s="140">
        <v>0</v>
      </c>
      <c r="G326" s="140"/>
      <c r="H326" s="139">
        <v>0</v>
      </c>
      <c r="I326" s="139">
        <v>0</v>
      </c>
      <c r="J326" s="139">
        <v>0</v>
      </c>
      <c r="K326" s="139">
        <v>0</v>
      </c>
      <c r="L326" s="139">
        <v>200</v>
      </c>
      <c r="M326" s="139">
        <v>21122.68</v>
      </c>
      <c r="N326" s="139">
        <v>269.99</v>
      </c>
      <c r="O326" s="139">
        <v>0</v>
      </c>
      <c r="P326" s="139">
        <v>0</v>
      </c>
      <c r="Q326" s="139">
        <v>0</v>
      </c>
      <c r="R326" s="139">
        <v>0</v>
      </c>
      <c r="S326" s="139">
        <v>0</v>
      </c>
      <c r="T326" s="139">
        <v>0</v>
      </c>
      <c r="U326" s="139">
        <v>0</v>
      </c>
      <c r="V326" s="139">
        <v>1792.5</v>
      </c>
      <c r="W326" s="139">
        <v>0</v>
      </c>
      <c r="X326" s="139">
        <v>0</v>
      </c>
      <c r="Y326" s="139">
        <v>0</v>
      </c>
      <c r="Z326" s="139">
        <v>0</v>
      </c>
      <c r="AA326" s="139">
        <v>0</v>
      </c>
      <c r="AB326" s="139">
        <v>0</v>
      </c>
      <c r="AC326" s="139">
        <v>0</v>
      </c>
      <c r="AD326" s="139">
        <v>17.99</v>
      </c>
      <c r="AE326" s="139">
        <v>1559.31</v>
      </c>
      <c r="AF326" s="139">
        <v>0</v>
      </c>
      <c r="AG326" s="140">
        <v>24962.47</v>
      </c>
      <c r="AH326" s="139">
        <v>0</v>
      </c>
      <c r="AI326" s="139">
        <v>0</v>
      </c>
      <c r="AJ326" s="139">
        <v>0</v>
      </c>
      <c r="AK326" s="139">
        <v>0</v>
      </c>
      <c r="AL326" s="139">
        <v>0</v>
      </c>
      <c r="AM326" s="139">
        <v>0</v>
      </c>
      <c r="AN326" s="139">
        <v>0</v>
      </c>
      <c r="AO326" s="139">
        <v>0</v>
      </c>
      <c r="AP326" s="139">
        <v>0</v>
      </c>
      <c r="AQ326" s="139">
        <v>0</v>
      </c>
      <c r="AR326" s="139">
        <v>0</v>
      </c>
      <c r="AS326" s="140">
        <v>0</v>
      </c>
      <c r="AT326" s="140">
        <f t="shared" si="9"/>
        <v>40099.54</v>
      </c>
      <c r="AU326" s="139"/>
    </row>
    <row r="327" spans="1:47" s="141" customFormat="1" ht="12.75" hidden="1" outlineLevel="1">
      <c r="A327" s="139" t="s">
        <v>1020</v>
      </c>
      <c r="B327" s="140"/>
      <c r="C327" s="140" t="s">
        <v>1021</v>
      </c>
      <c r="D327" s="140" t="s">
        <v>1022</v>
      </c>
      <c r="E327" s="140">
        <v>1187412.3</v>
      </c>
      <c r="F327" s="140">
        <v>29076.75</v>
      </c>
      <c r="G327" s="140"/>
      <c r="H327" s="139">
        <v>0</v>
      </c>
      <c r="I327" s="139">
        <v>0</v>
      </c>
      <c r="J327" s="139">
        <v>74.21</v>
      </c>
      <c r="K327" s="139">
        <v>0</v>
      </c>
      <c r="L327" s="139">
        <v>257.69</v>
      </c>
      <c r="M327" s="139">
        <v>9579.4</v>
      </c>
      <c r="N327" s="139">
        <v>340</v>
      </c>
      <c r="O327" s="139">
        <v>0</v>
      </c>
      <c r="P327" s="139">
        <v>1706.87</v>
      </c>
      <c r="Q327" s="139">
        <v>70</v>
      </c>
      <c r="R327" s="139">
        <v>97.9</v>
      </c>
      <c r="S327" s="139">
        <v>0</v>
      </c>
      <c r="T327" s="139">
        <v>0</v>
      </c>
      <c r="U327" s="139">
        <v>0</v>
      </c>
      <c r="V327" s="139">
        <v>57.49</v>
      </c>
      <c r="W327" s="139">
        <v>0</v>
      </c>
      <c r="X327" s="139">
        <v>0</v>
      </c>
      <c r="Y327" s="139">
        <v>60</v>
      </c>
      <c r="Z327" s="139">
        <v>0</v>
      </c>
      <c r="AA327" s="139">
        <v>0</v>
      </c>
      <c r="AB327" s="139">
        <v>0</v>
      </c>
      <c r="AC327" s="139">
        <v>1146.87</v>
      </c>
      <c r="AD327" s="139">
        <v>120</v>
      </c>
      <c r="AE327" s="139">
        <v>5713.42</v>
      </c>
      <c r="AF327" s="139">
        <v>0</v>
      </c>
      <c r="AG327" s="140">
        <v>19223.85</v>
      </c>
      <c r="AH327" s="139">
        <v>0</v>
      </c>
      <c r="AI327" s="139">
        <v>0</v>
      </c>
      <c r="AJ327" s="139">
        <v>0</v>
      </c>
      <c r="AK327" s="139">
        <v>0</v>
      </c>
      <c r="AL327" s="139">
        <v>0</v>
      </c>
      <c r="AM327" s="139">
        <v>0</v>
      </c>
      <c r="AN327" s="139">
        <v>0</v>
      </c>
      <c r="AO327" s="139">
        <v>0</v>
      </c>
      <c r="AP327" s="139">
        <v>0</v>
      </c>
      <c r="AQ327" s="139">
        <v>0</v>
      </c>
      <c r="AR327" s="139">
        <v>0</v>
      </c>
      <c r="AS327" s="140">
        <v>0</v>
      </c>
      <c r="AT327" s="140">
        <f t="shared" si="9"/>
        <v>1235712.9000000001</v>
      </c>
      <c r="AU327" s="139"/>
    </row>
    <row r="328" spans="1:47" s="141" customFormat="1" ht="12.75" hidden="1" outlineLevel="1">
      <c r="A328" s="139" t="s">
        <v>1023</v>
      </c>
      <c r="B328" s="140"/>
      <c r="C328" s="140" t="s">
        <v>1024</v>
      </c>
      <c r="D328" s="140" t="s">
        <v>1025</v>
      </c>
      <c r="E328" s="140">
        <v>699317.7</v>
      </c>
      <c r="F328" s="140">
        <v>120868.94</v>
      </c>
      <c r="G328" s="140"/>
      <c r="H328" s="139">
        <v>48.95</v>
      </c>
      <c r="I328" s="139">
        <v>0</v>
      </c>
      <c r="J328" s="139">
        <v>0</v>
      </c>
      <c r="K328" s="139">
        <v>0</v>
      </c>
      <c r="L328" s="139">
        <v>0</v>
      </c>
      <c r="M328" s="139">
        <v>0</v>
      </c>
      <c r="N328" s="139">
        <v>0</v>
      </c>
      <c r="O328" s="139">
        <v>0</v>
      </c>
      <c r="P328" s="139">
        <v>0</v>
      </c>
      <c r="Q328" s="139">
        <v>0</v>
      </c>
      <c r="R328" s="139">
        <v>0</v>
      </c>
      <c r="S328" s="139">
        <v>0</v>
      </c>
      <c r="T328" s="139">
        <v>0</v>
      </c>
      <c r="U328" s="139">
        <v>0</v>
      </c>
      <c r="V328" s="139">
        <v>0</v>
      </c>
      <c r="W328" s="139">
        <v>0</v>
      </c>
      <c r="X328" s="139">
        <v>0</v>
      </c>
      <c r="Y328" s="139">
        <v>0</v>
      </c>
      <c r="Z328" s="139">
        <v>0</v>
      </c>
      <c r="AA328" s="139">
        <v>0</v>
      </c>
      <c r="AB328" s="139">
        <v>0</v>
      </c>
      <c r="AC328" s="139">
        <v>0</v>
      </c>
      <c r="AD328" s="139">
        <v>0</v>
      </c>
      <c r="AE328" s="139">
        <v>2942.85</v>
      </c>
      <c r="AF328" s="139">
        <v>0</v>
      </c>
      <c r="AG328" s="140">
        <v>2991.8</v>
      </c>
      <c r="AH328" s="139">
        <v>0</v>
      </c>
      <c r="AI328" s="139">
        <v>0</v>
      </c>
      <c r="AJ328" s="139">
        <v>0</v>
      </c>
      <c r="AK328" s="139">
        <v>0</v>
      </c>
      <c r="AL328" s="139">
        <v>0</v>
      </c>
      <c r="AM328" s="139">
        <v>0</v>
      </c>
      <c r="AN328" s="139">
        <v>0</v>
      </c>
      <c r="AO328" s="139">
        <v>0</v>
      </c>
      <c r="AP328" s="139">
        <v>0</v>
      </c>
      <c r="AQ328" s="139">
        <v>0</v>
      </c>
      <c r="AR328" s="139">
        <v>0</v>
      </c>
      <c r="AS328" s="140">
        <v>0</v>
      </c>
      <c r="AT328" s="140">
        <f t="shared" si="9"/>
        <v>823178.44</v>
      </c>
      <c r="AU328" s="139"/>
    </row>
    <row r="329" spans="1:47" s="141" customFormat="1" ht="12.75" hidden="1" outlineLevel="1">
      <c r="A329" s="139" t="s">
        <v>1026</v>
      </c>
      <c r="B329" s="140"/>
      <c r="C329" s="140" t="s">
        <v>1027</v>
      </c>
      <c r="D329" s="140" t="s">
        <v>1028</v>
      </c>
      <c r="E329" s="140">
        <v>131799.59</v>
      </c>
      <c r="F329" s="140">
        <v>1646.13</v>
      </c>
      <c r="G329" s="140"/>
      <c r="H329" s="139">
        <v>0</v>
      </c>
      <c r="I329" s="139">
        <v>0</v>
      </c>
      <c r="J329" s="139">
        <v>0</v>
      </c>
      <c r="K329" s="139">
        <v>0</v>
      </c>
      <c r="L329" s="139">
        <v>0</v>
      </c>
      <c r="M329" s="139">
        <v>0</v>
      </c>
      <c r="N329" s="139">
        <v>0</v>
      </c>
      <c r="O329" s="139">
        <v>0</v>
      </c>
      <c r="P329" s="139">
        <v>0</v>
      </c>
      <c r="Q329" s="139">
        <v>0</v>
      </c>
      <c r="R329" s="139">
        <v>0</v>
      </c>
      <c r="S329" s="139">
        <v>0</v>
      </c>
      <c r="T329" s="139">
        <v>0</v>
      </c>
      <c r="U329" s="139">
        <v>0</v>
      </c>
      <c r="V329" s="139">
        <v>0</v>
      </c>
      <c r="W329" s="139">
        <v>0</v>
      </c>
      <c r="X329" s="139">
        <v>0</v>
      </c>
      <c r="Y329" s="139">
        <v>0</v>
      </c>
      <c r="Z329" s="139">
        <v>0</v>
      </c>
      <c r="AA329" s="139">
        <v>0</v>
      </c>
      <c r="AB329" s="139">
        <v>0</v>
      </c>
      <c r="AC329" s="139">
        <v>0</v>
      </c>
      <c r="AD329" s="139">
        <v>0</v>
      </c>
      <c r="AE329" s="139">
        <v>0</v>
      </c>
      <c r="AF329" s="139">
        <v>0</v>
      </c>
      <c r="AG329" s="140">
        <v>0</v>
      </c>
      <c r="AH329" s="139">
        <v>0</v>
      </c>
      <c r="AI329" s="139">
        <v>0</v>
      </c>
      <c r="AJ329" s="139">
        <v>0</v>
      </c>
      <c r="AK329" s="139">
        <v>0</v>
      </c>
      <c r="AL329" s="139">
        <v>0</v>
      </c>
      <c r="AM329" s="139">
        <v>0</v>
      </c>
      <c r="AN329" s="139">
        <v>0</v>
      </c>
      <c r="AO329" s="139">
        <v>0</v>
      </c>
      <c r="AP329" s="139">
        <v>0</v>
      </c>
      <c r="AQ329" s="139">
        <v>0</v>
      </c>
      <c r="AR329" s="139">
        <v>0</v>
      </c>
      <c r="AS329" s="140">
        <v>0</v>
      </c>
      <c r="AT329" s="140">
        <f t="shared" si="9"/>
        <v>133445.72</v>
      </c>
      <c r="AU329" s="139"/>
    </row>
    <row r="330" spans="1:47" s="141" customFormat="1" ht="12.75" hidden="1" outlineLevel="1">
      <c r="A330" s="139" t="s">
        <v>1029</v>
      </c>
      <c r="B330" s="140"/>
      <c r="C330" s="140" t="s">
        <v>1030</v>
      </c>
      <c r="D330" s="140" t="s">
        <v>1031</v>
      </c>
      <c r="E330" s="140">
        <v>97265.4</v>
      </c>
      <c r="F330" s="140">
        <v>0</v>
      </c>
      <c r="G330" s="140"/>
      <c r="H330" s="139">
        <v>0</v>
      </c>
      <c r="I330" s="139">
        <v>0</v>
      </c>
      <c r="J330" s="139">
        <v>0</v>
      </c>
      <c r="K330" s="139">
        <v>0</v>
      </c>
      <c r="L330" s="139">
        <v>0</v>
      </c>
      <c r="M330" s="139">
        <v>0</v>
      </c>
      <c r="N330" s="139">
        <v>0</v>
      </c>
      <c r="O330" s="139">
        <v>0</v>
      </c>
      <c r="P330" s="139">
        <v>0</v>
      </c>
      <c r="Q330" s="139">
        <v>0</v>
      </c>
      <c r="R330" s="139">
        <v>0</v>
      </c>
      <c r="S330" s="139">
        <v>0</v>
      </c>
      <c r="T330" s="139">
        <v>0</v>
      </c>
      <c r="U330" s="139">
        <v>0</v>
      </c>
      <c r="V330" s="139">
        <v>0</v>
      </c>
      <c r="W330" s="139">
        <v>0</v>
      </c>
      <c r="X330" s="139">
        <v>0</v>
      </c>
      <c r="Y330" s="139">
        <v>0</v>
      </c>
      <c r="Z330" s="139">
        <v>0</v>
      </c>
      <c r="AA330" s="139">
        <v>0</v>
      </c>
      <c r="AB330" s="139">
        <v>0</v>
      </c>
      <c r="AC330" s="139">
        <v>0</v>
      </c>
      <c r="AD330" s="139">
        <v>0</v>
      </c>
      <c r="AE330" s="139">
        <v>0</v>
      </c>
      <c r="AF330" s="139">
        <v>0</v>
      </c>
      <c r="AG330" s="140">
        <v>0</v>
      </c>
      <c r="AH330" s="139">
        <v>0</v>
      </c>
      <c r="AI330" s="139">
        <v>0</v>
      </c>
      <c r="AJ330" s="139">
        <v>0</v>
      </c>
      <c r="AK330" s="139">
        <v>0</v>
      </c>
      <c r="AL330" s="139">
        <v>0</v>
      </c>
      <c r="AM330" s="139">
        <v>0</v>
      </c>
      <c r="AN330" s="139">
        <v>0</v>
      </c>
      <c r="AO330" s="139">
        <v>0</v>
      </c>
      <c r="AP330" s="139">
        <v>0</v>
      </c>
      <c r="AQ330" s="139">
        <v>0</v>
      </c>
      <c r="AR330" s="139">
        <v>0</v>
      </c>
      <c r="AS330" s="140">
        <v>0</v>
      </c>
      <c r="AT330" s="140">
        <f t="shared" si="9"/>
        <v>97265.4</v>
      </c>
      <c r="AU330" s="139"/>
    </row>
    <row r="331" spans="1:47" s="141" customFormat="1" ht="12.75" hidden="1" outlineLevel="1">
      <c r="A331" s="139" t="s">
        <v>1032</v>
      </c>
      <c r="B331" s="140"/>
      <c r="C331" s="140" t="s">
        <v>1033</v>
      </c>
      <c r="D331" s="140" t="s">
        <v>1034</v>
      </c>
      <c r="E331" s="140">
        <v>3898449.14</v>
      </c>
      <c r="F331" s="140">
        <v>9289.89</v>
      </c>
      <c r="G331" s="140"/>
      <c r="H331" s="139">
        <v>0</v>
      </c>
      <c r="I331" s="139">
        <v>0</v>
      </c>
      <c r="J331" s="139">
        <v>0</v>
      </c>
      <c r="K331" s="139">
        <v>0</v>
      </c>
      <c r="L331" s="139">
        <v>0</v>
      </c>
      <c r="M331" s="139">
        <v>0</v>
      </c>
      <c r="N331" s="139">
        <v>0</v>
      </c>
      <c r="O331" s="139">
        <v>19050</v>
      </c>
      <c r="P331" s="139">
        <v>0</v>
      </c>
      <c r="Q331" s="139">
        <v>0</v>
      </c>
      <c r="R331" s="139">
        <v>0</v>
      </c>
      <c r="S331" s="139">
        <v>658</v>
      </c>
      <c r="T331" s="139">
        <v>0</v>
      </c>
      <c r="U331" s="139">
        <v>3836.69</v>
      </c>
      <c r="V331" s="139">
        <v>0</v>
      </c>
      <c r="W331" s="139">
        <v>0</v>
      </c>
      <c r="X331" s="139">
        <v>0</v>
      </c>
      <c r="Y331" s="139">
        <v>0</v>
      </c>
      <c r="Z331" s="139">
        <v>0</v>
      </c>
      <c r="AA331" s="139">
        <v>0</v>
      </c>
      <c r="AB331" s="139">
        <v>0</v>
      </c>
      <c r="AC331" s="139">
        <v>0</v>
      </c>
      <c r="AD331" s="139">
        <v>0</v>
      </c>
      <c r="AE331" s="139">
        <v>187219.23</v>
      </c>
      <c r="AF331" s="139">
        <v>0</v>
      </c>
      <c r="AG331" s="140">
        <v>210763.92</v>
      </c>
      <c r="AH331" s="139">
        <v>0</v>
      </c>
      <c r="AI331" s="139">
        <v>0</v>
      </c>
      <c r="AJ331" s="139">
        <v>0</v>
      </c>
      <c r="AK331" s="139">
        <v>0</v>
      </c>
      <c r="AL331" s="139">
        <v>0</v>
      </c>
      <c r="AM331" s="139">
        <v>0</v>
      </c>
      <c r="AN331" s="139">
        <v>0</v>
      </c>
      <c r="AO331" s="139">
        <v>0</v>
      </c>
      <c r="AP331" s="139">
        <v>0</v>
      </c>
      <c r="AQ331" s="139">
        <v>0</v>
      </c>
      <c r="AR331" s="139">
        <v>0</v>
      </c>
      <c r="AS331" s="140">
        <v>0</v>
      </c>
      <c r="AT331" s="140">
        <f t="shared" si="9"/>
        <v>4118502.95</v>
      </c>
      <c r="AU331" s="139"/>
    </row>
    <row r="332" spans="1:47" s="141" customFormat="1" ht="12.75" hidden="1" outlineLevel="1">
      <c r="A332" s="139" t="s">
        <v>1035</v>
      </c>
      <c r="B332" s="140"/>
      <c r="C332" s="140" t="s">
        <v>1036</v>
      </c>
      <c r="D332" s="140" t="s">
        <v>1037</v>
      </c>
      <c r="E332" s="140">
        <v>259213.3</v>
      </c>
      <c r="F332" s="140">
        <v>71055.89</v>
      </c>
      <c r="G332" s="140"/>
      <c r="H332" s="139">
        <v>0</v>
      </c>
      <c r="I332" s="139">
        <v>0</v>
      </c>
      <c r="J332" s="139">
        <v>0</v>
      </c>
      <c r="K332" s="139">
        <v>0</v>
      </c>
      <c r="L332" s="139">
        <v>0</v>
      </c>
      <c r="M332" s="139">
        <v>0</v>
      </c>
      <c r="N332" s="139">
        <v>0</v>
      </c>
      <c r="O332" s="139">
        <v>0</v>
      </c>
      <c r="P332" s="139">
        <v>0</v>
      </c>
      <c r="Q332" s="139">
        <v>0</v>
      </c>
      <c r="R332" s="139">
        <v>0</v>
      </c>
      <c r="S332" s="139">
        <v>0</v>
      </c>
      <c r="T332" s="139">
        <v>0</v>
      </c>
      <c r="U332" s="139">
        <v>0</v>
      </c>
      <c r="V332" s="139">
        <v>0</v>
      </c>
      <c r="W332" s="139">
        <v>0</v>
      </c>
      <c r="X332" s="139">
        <v>0</v>
      </c>
      <c r="Y332" s="139">
        <v>0</v>
      </c>
      <c r="Z332" s="139">
        <v>0</v>
      </c>
      <c r="AA332" s="139">
        <v>0</v>
      </c>
      <c r="AB332" s="139">
        <v>0</v>
      </c>
      <c r="AC332" s="139">
        <v>0</v>
      </c>
      <c r="AD332" s="139">
        <v>0</v>
      </c>
      <c r="AE332" s="139">
        <v>0</v>
      </c>
      <c r="AF332" s="139">
        <v>0</v>
      </c>
      <c r="AG332" s="140">
        <v>0</v>
      </c>
      <c r="AH332" s="139">
        <v>0</v>
      </c>
      <c r="AI332" s="139">
        <v>0</v>
      </c>
      <c r="AJ332" s="139">
        <v>0</v>
      </c>
      <c r="AK332" s="139">
        <v>0</v>
      </c>
      <c r="AL332" s="139">
        <v>0</v>
      </c>
      <c r="AM332" s="139">
        <v>0</v>
      </c>
      <c r="AN332" s="139">
        <v>0</v>
      </c>
      <c r="AO332" s="139">
        <v>0</v>
      </c>
      <c r="AP332" s="139">
        <v>0</v>
      </c>
      <c r="AQ332" s="139">
        <v>0</v>
      </c>
      <c r="AR332" s="139">
        <v>0</v>
      </c>
      <c r="AS332" s="140">
        <v>0</v>
      </c>
      <c r="AT332" s="140">
        <f t="shared" si="9"/>
        <v>330269.19</v>
      </c>
      <c r="AU332" s="139"/>
    </row>
    <row r="333" spans="1:47" s="141" customFormat="1" ht="12.75" hidden="1" outlineLevel="1">
      <c r="A333" s="139" t="s">
        <v>1038</v>
      </c>
      <c r="B333" s="140"/>
      <c r="C333" s="140" t="s">
        <v>1039</v>
      </c>
      <c r="D333" s="140" t="s">
        <v>1040</v>
      </c>
      <c r="E333" s="140">
        <v>105861.96</v>
      </c>
      <c r="F333" s="140">
        <v>63883.58</v>
      </c>
      <c r="G333" s="140"/>
      <c r="H333" s="139">
        <v>0</v>
      </c>
      <c r="I333" s="139">
        <v>0</v>
      </c>
      <c r="J333" s="139">
        <v>0</v>
      </c>
      <c r="K333" s="139">
        <v>0</v>
      </c>
      <c r="L333" s="139">
        <v>0</v>
      </c>
      <c r="M333" s="139">
        <v>0</v>
      </c>
      <c r="N333" s="139">
        <v>0</v>
      </c>
      <c r="O333" s="139">
        <v>0</v>
      </c>
      <c r="P333" s="139">
        <v>2287.39</v>
      </c>
      <c r="Q333" s="139">
        <v>0</v>
      </c>
      <c r="R333" s="139">
        <v>0</v>
      </c>
      <c r="S333" s="139">
        <v>0</v>
      </c>
      <c r="T333" s="139">
        <v>0</v>
      </c>
      <c r="U333" s="139">
        <v>0</v>
      </c>
      <c r="V333" s="139">
        <v>0</v>
      </c>
      <c r="W333" s="139">
        <v>0</v>
      </c>
      <c r="X333" s="139">
        <v>0</v>
      </c>
      <c r="Y333" s="139">
        <v>0</v>
      </c>
      <c r="Z333" s="139">
        <v>0</v>
      </c>
      <c r="AA333" s="139">
        <v>0</v>
      </c>
      <c r="AB333" s="139">
        <v>0</v>
      </c>
      <c r="AC333" s="139">
        <v>0</v>
      </c>
      <c r="AD333" s="139">
        <v>39.95</v>
      </c>
      <c r="AE333" s="139">
        <v>869.92</v>
      </c>
      <c r="AF333" s="139">
        <v>0</v>
      </c>
      <c r="AG333" s="140">
        <v>3197.26</v>
      </c>
      <c r="AH333" s="139">
        <v>0</v>
      </c>
      <c r="AI333" s="139">
        <v>0</v>
      </c>
      <c r="AJ333" s="139">
        <v>0</v>
      </c>
      <c r="AK333" s="139">
        <v>0</v>
      </c>
      <c r="AL333" s="139">
        <v>0</v>
      </c>
      <c r="AM333" s="139">
        <v>0</v>
      </c>
      <c r="AN333" s="139">
        <v>0</v>
      </c>
      <c r="AO333" s="139">
        <v>0</v>
      </c>
      <c r="AP333" s="139">
        <v>0</v>
      </c>
      <c r="AQ333" s="139">
        <v>0</v>
      </c>
      <c r="AR333" s="139">
        <v>0</v>
      </c>
      <c r="AS333" s="140">
        <v>0</v>
      </c>
      <c r="AT333" s="140">
        <f t="shared" si="9"/>
        <v>172942.80000000002</v>
      </c>
      <c r="AU333" s="139"/>
    </row>
    <row r="334" spans="1:47" s="141" customFormat="1" ht="12.75" hidden="1" outlineLevel="1">
      <c r="A334" s="139" t="s">
        <v>1041</v>
      </c>
      <c r="B334" s="140"/>
      <c r="C334" s="140" t="s">
        <v>1042</v>
      </c>
      <c r="D334" s="140" t="s">
        <v>1043</v>
      </c>
      <c r="E334" s="140">
        <v>146023.76</v>
      </c>
      <c r="F334" s="140">
        <v>1849.4</v>
      </c>
      <c r="G334" s="140"/>
      <c r="H334" s="139">
        <v>0</v>
      </c>
      <c r="I334" s="139">
        <v>0</v>
      </c>
      <c r="J334" s="139">
        <v>0</v>
      </c>
      <c r="K334" s="139">
        <v>0</v>
      </c>
      <c r="L334" s="139">
        <v>0</v>
      </c>
      <c r="M334" s="139">
        <v>14084.72</v>
      </c>
      <c r="N334" s="139">
        <v>1204.63</v>
      </c>
      <c r="O334" s="139">
        <v>0</v>
      </c>
      <c r="P334" s="139">
        <v>254.27</v>
      </c>
      <c r="Q334" s="139">
        <v>0</v>
      </c>
      <c r="R334" s="139">
        <v>0</v>
      </c>
      <c r="S334" s="139">
        <v>0</v>
      </c>
      <c r="T334" s="139">
        <v>0</v>
      </c>
      <c r="U334" s="139">
        <v>4176.17</v>
      </c>
      <c r="V334" s="139">
        <v>5410.62</v>
      </c>
      <c r="W334" s="139">
        <v>0</v>
      </c>
      <c r="X334" s="139">
        <v>4735.84</v>
      </c>
      <c r="Y334" s="139">
        <v>0</v>
      </c>
      <c r="Z334" s="139">
        <v>0</v>
      </c>
      <c r="AA334" s="139">
        <v>0</v>
      </c>
      <c r="AB334" s="139">
        <v>0</v>
      </c>
      <c r="AC334" s="139">
        <v>1172.91</v>
      </c>
      <c r="AD334" s="139">
        <v>0</v>
      </c>
      <c r="AE334" s="139">
        <v>6423.27</v>
      </c>
      <c r="AF334" s="139">
        <v>0</v>
      </c>
      <c r="AG334" s="140">
        <v>37462.43</v>
      </c>
      <c r="AH334" s="139">
        <v>0</v>
      </c>
      <c r="AI334" s="139">
        <v>0</v>
      </c>
      <c r="AJ334" s="139">
        <v>0</v>
      </c>
      <c r="AK334" s="139">
        <v>0</v>
      </c>
      <c r="AL334" s="139">
        <v>0</v>
      </c>
      <c r="AM334" s="139">
        <v>0</v>
      </c>
      <c r="AN334" s="139">
        <v>0</v>
      </c>
      <c r="AO334" s="139">
        <v>0</v>
      </c>
      <c r="AP334" s="139">
        <v>0</v>
      </c>
      <c r="AQ334" s="139">
        <v>0</v>
      </c>
      <c r="AR334" s="139">
        <v>0</v>
      </c>
      <c r="AS334" s="140">
        <v>0</v>
      </c>
      <c r="AT334" s="140">
        <f t="shared" si="9"/>
        <v>185335.59</v>
      </c>
      <c r="AU334" s="139"/>
    </row>
    <row r="335" spans="1:47" s="141" customFormat="1" ht="12.75" hidden="1" outlineLevel="1">
      <c r="A335" s="139" t="s">
        <v>1044</v>
      </c>
      <c r="B335" s="140"/>
      <c r="C335" s="140" t="s">
        <v>1045</v>
      </c>
      <c r="D335" s="140" t="s">
        <v>1046</v>
      </c>
      <c r="E335" s="140">
        <v>489269.81</v>
      </c>
      <c r="F335" s="140">
        <v>9221.55</v>
      </c>
      <c r="G335" s="140"/>
      <c r="H335" s="139">
        <v>100.45</v>
      </c>
      <c r="I335" s="139">
        <v>94632.55</v>
      </c>
      <c r="J335" s="139">
        <v>23920.32</v>
      </c>
      <c r="K335" s="139">
        <v>0</v>
      </c>
      <c r="L335" s="139">
        <v>41972.06</v>
      </c>
      <c r="M335" s="139">
        <v>57174.06</v>
      </c>
      <c r="N335" s="139">
        <v>26447.11</v>
      </c>
      <c r="O335" s="139">
        <v>0</v>
      </c>
      <c r="P335" s="139">
        <v>4606.34</v>
      </c>
      <c r="Q335" s="139">
        <v>0</v>
      </c>
      <c r="R335" s="139">
        <v>22062.33</v>
      </c>
      <c r="S335" s="139">
        <v>7568.61</v>
      </c>
      <c r="T335" s="139">
        <v>3340.44</v>
      </c>
      <c r="U335" s="139">
        <v>3075.5</v>
      </c>
      <c r="V335" s="139">
        <v>17226.19</v>
      </c>
      <c r="W335" s="139">
        <v>0</v>
      </c>
      <c r="X335" s="139">
        <v>0</v>
      </c>
      <c r="Y335" s="139">
        <v>17532.08</v>
      </c>
      <c r="Z335" s="139">
        <v>0</v>
      </c>
      <c r="AA335" s="139">
        <v>0</v>
      </c>
      <c r="AB335" s="139">
        <v>0</v>
      </c>
      <c r="AC335" s="139">
        <v>6772.92</v>
      </c>
      <c r="AD335" s="139">
        <v>2.38</v>
      </c>
      <c r="AE335" s="139">
        <v>57307.81</v>
      </c>
      <c r="AF335" s="139">
        <v>0</v>
      </c>
      <c r="AG335" s="140">
        <v>383741.15</v>
      </c>
      <c r="AH335" s="139">
        <v>0</v>
      </c>
      <c r="AI335" s="139">
        <v>0</v>
      </c>
      <c r="AJ335" s="139">
        <v>0</v>
      </c>
      <c r="AK335" s="139">
        <v>0</v>
      </c>
      <c r="AL335" s="139">
        <v>0</v>
      </c>
      <c r="AM335" s="139">
        <v>0</v>
      </c>
      <c r="AN335" s="139">
        <v>0</v>
      </c>
      <c r="AO335" s="139">
        <v>0</v>
      </c>
      <c r="AP335" s="139">
        <v>0</v>
      </c>
      <c r="AQ335" s="139">
        <v>0</v>
      </c>
      <c r="AR335" s="139">
        <v>0</v>
      </c>
      <c r="AS335" s="140">
        <v>0</v>
      </c>
      <c r="AT335" s="140">
        <f t="shared" si="9"/>
        <v>882232.51</v>
      </c>
      <c r="AU335" s="139"/>
    </row>
    <row r="336" spans="1:47" s="141" customFormat="1" ht="12.75" hidden="1" outlineLevel="1">
      <c r="A336" s="139" t="s">
        <v>1047</v>
      </c>
      <c r="B336" s="140"/>
      <c r="C336" s="140" t="s">
        <v>1048</v>
      </c>
      <c r="D336" s="140" t="s">
        <v>1049</v>
      </c>
      <c r="E336" s="140">
        <v>61127.61</v>
      </c>
      <c r="F336" s="140">
        <v>891.97</v>
      </c>
      <c r="G336" s="140"/>
      <c r="H336" s="139">
        <v>0</v>
      </c>
      <c r="I336" s="139">
        <v>137.25</v>
      </c>
      <c r="J336" s="139">
        <v>0</v>
      </c>
      <c r="K336" s="139">
        <v>0</v>
      </c>
      <c r="L336" s="139">
        <v>172.28</v>
      </c>
      <c r="M336" s="139">
        <v>15.11</v>
      </c>
      <c r="N336" s="139">
        <v>0</v>
      </c>
      <c r="O336" s="139">
        <v>0</v>
      </c>
      <c r="P336" s="139">
        <v>0</v>
      </c>
      <c r="Q336" s="139">
        <v>0</v>
      </c>
      <c r="R336" s="139">
        <v>7751.69</v>
      </c>
      <c r="S336" s="139">
        <v>0</v>
      </c>
      <c r="T336" s="139">
        <v>1546.91</v>
      </c>
      <c r="U336" s="139">
        <v>0</v>
      </c>
      <c r="V336" s="139">
        <v>0</v>
      </c>
      <c r="W336" s="139">
        <v>0</v>
      </c>
      <c r="X336" s="139">
        <v>0</v>
      </c>
      <c r="Y336" s="139">
        <v>0</v>
      </c>
      <c r="Z336" s="139">
        <v>0</v>
      </c>
      <c r="AA336" s="139">
        <v>0</v>
      </c>
      <c r="AB336" s="139">
        <v>0</v>
      </c>
      <c r="AC336" s="139">
        <v>0</v>
      </c>
      <c r="AD336" s="139">
        <v>0</v>
      </c>
      <c r="AE336" s="139">
        <v>892.73</v>
      </c>
      <c r="AF336" s="139">
        <v>0</v>
      </c>
      <c r="AG336" s="140">
        <v>10515.97</v>
      </c>
      <c r="AH336" s="139">
        <v>0</v>
      </c>
      <c r="AI336" s="139">
        <v>0</v>
      </c>
      <c r="AJ336" s="139">
        <v>0</v>
      </c>
      <c r="AK336" s="139">
        <v>0</v>
      </c>
      <c r="AL336" s="139">
        <v>0</v>
      </c>
      <c r="AM336" s="139">
        <v>0</v>
      </c>
      <c r="AN336" s="139">
        <v>0</v>
      </c>
      <c r="AO336" s="139">
        <v>0</v>
      </c>
      <c r="AP336" s="139">
        <v>0</v>
      </c>
      <c r="AQ336" s="139">
        <v>0</v>
      </c>
      <c r="AR336" s="139">
        <v>0</v>
      </c>
      <c r="AS336" s="140">
        <v>0</v>
      </c>
      <c r="AT336" s="140">
        <f t="shared" si="9"/>
        <v>72535.55</v>
      </c>
      <c r="AU336" s="139"/>
    </row>
    <row r="337" spans="1:47" s="141" customFormat="1" ht="12.75" hidden="1" outlineLevel="1">
      <c r="A337" s="139" t="s">
        <v>1050</v>
      </c>
      <c r="B337" s="140"/>
      <c r="C337" s="140" t="s">
        <v>1051</v>
      </c>
      <c r="D337" s="140" t="s">
        <v>1052</v>
      </c>
      <c r="E337" s="140">
        <v>75013.19</v>
      </c>
      <c r="F337" s="140">
        <v>0</v>
      </c>
      <c r="G337" s="140"/>
      <c r="H337" s="139">
        <v>0</v>
      </c>
      <c r="I337" s="139">
        <v>0</v>
      </c>
      <c r="J337" s="139">
        <v>0</v>
      </c>
      <c r="K337" s="139">
        <v>0</v>
      </c>
      <c r="L337" s="139">
        <v>0</v>
      </c>
      <c r="M337" s="139">
        <v>0</v>
      </c>
      <c r="N337" s="139">
        <v>0</v>
      </c>
      <c r="O337" s="139">
        <v>0</v>
      </c>
      <c r="P337" s="139">
        <v>0</v>
      </c>
      <c r="Q337" s="139">
        <v>0</v>
      </c>
      <c r="R337" s="139">
        <v>0</v>
      </c>
      <c r="S337" s="139">
        <v>0</v>
      </c>
      <c r="T337" s="139">
        <v>0</v>
      </c>
      <c r="U337" s="139">
        <v>11216.04</v>
      </c>
      <c r="V337" s="139">
        <v>0</v>
      </c>
      <c r="W337" s="139">
        <v>0</v>
      </c>
      <c r="X337" s="139">
        <v>0</v>
      </c>
      <c r="Y337" s="139">
        <v>0</v>
      </c>
      <c r="Z337" s="139">
        <v>0</v>
      </c>
      <c r="AA337" s="139">
        <v>0</v>
      </c>
      <c r="AB337" s="139">
        <v>0</v>
      </c>
      <c r="AC337" s="139">
        <v>0</v>
      </c>
      <c r="AD337" s="139">
        <v>0</v>
      </c>
      <c r="AE337" s="139">
        <v>5500</v>
      </c>
      <c r="AF337" s="139">
        <v>0</v>
      </c>
      <c r="AG337" s="140">
        <v>16716.04</v>
      </c>
      <c r="AH337" s="139">
        <v>0</v>
      </c>
      <c r="AI337" s="139">
        <v>0</v>
      </c>
      <c r="AJ337" s="139">
        <v>0</v>
      </c>
      <c r="AK337" s="139">
        <v>0</v>
      </c>
      <c r="AL337" s="139">
        <v>0</v>
      </c>
      <c r="AM337" s="139">
        <v>0</v>
      </c>
      <c r="AN337" s="139">
        <v>0</v>
      </c>
      <c r="AO337" s="139">
        <v>0</v>
      </c>
      <c r="AP337" s="139">
        <v>0</v>
      </c>
      <c r="AQ337" s="139">
        <v>0</v>
      </c>
      <c r="AR337" s="139">
        <v>0</v>
      </c>
      <c r="AS337" s="140">
        <v>0</v>
      </c>
      <c r="AT337" s="140">
        <f t="shared" si="9"/>
        <v>91729.23000000001</v>
      </c>
      <c r="AU337" s="139"/>
    </row>
    <row r="338" spans="1:47" s="141" customFormat="1" ht="12.75" hidden="1" outlineLevel="1">
      <c r="A338" s="139" t="s">
        <v>1053</v>
      </c>
      <c r="B338" s="140"/>
      <c r="C338" s="140" t="s">
        <v>1054</v>
      </c>
      <c r="D338" s="140" t="s">
        <v>1055</v>
      </c>
      <c r="E338" s="140">
        <v>114024.58</v>
      </c>
      <c r="F338" s="140">
        <v>34.53</v>
      </c>
      <c r="G338" s="140"/>
      <c r="H338" s="139">
        <v>0</v>
      </c>
      <c r="I338" s="139">
        <v>0</v>
      </c>
      <c r="J338" s="139">
        <v>0</v>
      </c>
      <c r="K338" s="139">
        <v>0</v>
      </c>
      <c r="L338" s="139">
        <v>0</v>
      </c>
      <c r="M338" s="139">
        <v>1916.37</v>
      </c>
      <c r="N338" s="139">
        <v>0</v>
      </c>
      <c r="O338" s="139">
        <v>0</v>
      </c>
      <c r="P338" s="139">
        <v>0</v>
      </c>
      <c r="Q338" s="139">
        <v>0</v>
      </c>
      <c r="R338" s="139">
        <v>0</v>
      </c>
      <c r="S338" s="139">
        <v>0</v>
      </c>
      <c r="T338" s="139">
        <v>0</v>
      </c>
      <c r="U338" s="139">
        <v>0</v>
      </c>
      <c r="V338" s="139">
        <v>0</v>
      </c>
      <c r="W338" s="139">
        <v>0</v>
      </c>
      <c r="X338" s="139">
        <v>0</v>
      </c>
      <c r="Y338" s="139">
        <v>2086</v>
      </c>
      <c r="Z338" s="139">
        <v>8625.13</v>
      </c>
      <c r="AA338" s="139">
        <v>0</v>
      </c>
      <c r="AB338" s="139">
        <v>0</v>
      </c>
      <c r="AC338" s="139">
        <v>0</v>
      </c>
      <c r="AD338" s="139">
        <v>0</v>
      </c>
      <c r="AE338" s="139">
        <v>906.45</v>
      </c>
      <c r="AF338" s="139">
        <v>0</v>
      </c>
      <c r="AG338" s="140">
        <v>13533.95</v>
      </c>
      <c r="AH338" s="139">
        <v>0</v>
      </c>
      <c r="AI338" s="139">
        <v>0</v>
      </c>
      <c r="AJ338" s="139">
        <v>0</v>
      </c>
      <c r="AK338" s="139">
        <v>0</v>
      </c>
      <c r="AL338" s="139">
        <v>0</v>
      </c>
      <c r="AM338" s="139">
        <v>0</v>
      </c>
      <c r="AN338" s="139">
        <v>0</v>
      </c>
      <c r="AO338" s="139">
        <v>0</v>
      </c>
      <c r="AP338" s="139">
        <v>0</v>
      </c>
      <c r="AQ338" s="139">
        <v>0</v>
      </c>
      <c r="AR338" s="139">
        <v>0</v>
      </c>
      <c r="AS338" s="140">
        <v>0</v>
      </c>
      <c r="AT338" s="140">
        <f t="shared" si="9"/>
        <v>127593.06</v>
      </c>
      <c r="AU338" s="139"/>
    </row>
    <row r="339" spans="1:47" s="141" customFormat="1" ht="12.75" hidden="1" outlineLevel="1">
      <c r="A339" s="139" t="s">
        <v>1056</v>
      </c>
      <c r="B339" s="140"/>
      <c r="C339" s="140" t="s">
        <v>1057</v>
      </c>
      <c r="D339" s="140" t="s">
        <v>1058</v>
      </c>
      <c r="E339" s="140">
        <v>144903.45</v>
      </c>
      <c r="F339" s="140">
        <v>710.75</v>
      </c>
      <c r="G339" s="140"/>
      <c r="H339" s="139">
        <v>0</v>
      </c>
      <c r="I339" s="139">
        <v>0</v>
      </c>
      <c r="J339" s="139">
        <v>0</v>
      </c>
      <c r="K339" s="139">
        <v>0</v>
      </c>
      <c r="L339" s="139">
        <v>545.87</v>
      </c>
      <c r="M339" s="139">
        <v>0</v>
      </c>
      <c r="N339" s="139">
        <v>0</v>
      </c>
      <c r="O339" s="139">
        <v>0</v>
      </c>
      <c r="P339" s="139">
        <v>0</v>
      </c>
      <c r="Q339" s="139">
        <v>0</v>
      </c>
      <c r="R339" s="139">
        <v>0</v>
      </c>
      <c r="S339" s="139">
        <v>0</v>
      </c>
      <c r="T339" s="139">
        <v>0</v>
      </c>
      <c r="U339" s="139">
        <v>28022.51</v>
      </c>
      <c r="V339" s="139">
        <v>32.06</v>
      </c>
      <c r="W339" s="139">
        <v>0</v>
      </c>
      <c r="X339" s="139">
        <v>0</v>
      </c>
      <c r="Y339" s="139">
        <v>4576.48</v>
      </c>
      <c r="Z339" s="139">
        <v>0</v>
      </c>
      <c r="AA339" s="139">
        <v>0</v>
      </c>
      <c r="AB339" s="139">
        <v>0</v>
      </c>
      <c r="AC339" s="139">
        <v>0</v>
      </c>
      <c r="AD339" s="139">
        <v>0</v>
      </c>
      <c r="AE339" s="139">
        <v>76418.83</v>
      </c>
      <c r="AF339" s="139">
        <v>0</v>
      </c>
      <c r="AG339" s="140">
        <v>109595.75</v>
      </c>
      <c r="AH339" s="139">
        <v>0</v>
      </c>
      <c r="AI339" s="139">
        <v>0</v>
      </c>
      <c r="AJ339" s="139">
        <v>0</v>
      </c>
      <c r="AK339" s="139">
        <v>0</v>
      </c>
      <c r="AL339" s="139">
        <v>0</v>
      </c>
      <c r="AM339" s="139">
        <v>0</v>
      </c>
      <c r="AN339" s="139">
        <v>0</v>
      </c>
      <c r="AO339" s="139">
        <v>0</v>
      </c>
      <c r="AP339" s="139">
        <v>0</v>
      </c>
      <c r="AQ339" s="139">
        <v>0</v>
      </c>
      <c r="AR339" s="139">
        <v>0</v>
      </c>
      <c r="AS339" s="140">
        <v>0</v>
      </c>
      <c r="AT339" s="140">
        <f t="shared" si="9"/>
        <v>255209.95</v>
      </c>
      <c r="AU339" s="139"/>
    </row>
    <row r="340" spans="1:47" s="141" customFormat="1" ht="12.75" hidden="1" outlineLevel="1">
      <c r="A340" s="139" t="s">
        <v>1059</v>
      </c>
      <c r="B340" s="140"/>
      <c r="C340" s="140" t="s">
        <v>1060</v>
      </c>
      <c r="D340" s="140" t="s">
        <v>1061</v>
      </c>
      <c r="E340" s="140">
        <v>12478.84</v>
      </c>
      <c r="F340" s="140">
        <v>0</v>
      </c>
      <c r="G340" s="140"/>
      <c r="H340" s="139">
        <v>0</v>
      </c>
      <c r="I340" s="139">
        <v>0</v>
      </c>
      <c r="J340" s="139">
        <v>0</v>
      </c>
      <c r="K340" s="139">
        <v>0</v>
      </c>
      <c r="L340" s="139">
        <v>0</v>
      </c>
      <c r="M340" s="139">
        <v>0</v>
      </c>
      <c r="N340" s="139">
        <v>0</v>
      </c>
      <c r="O340" s="139">
        <v>0</v>
      </c>
      <c r="P340" s="139">
        <v>0</v>
      </c>
      <c r="Q340" s="139">
        <v>0</v>
      </c>
      <c r="R340" s="139">
        <v>0</v>
      </c>
      <c r="S340" s="139">
        <v>0</v>
      </c>
      <c r="T340" s="139">
        <v>0</v>
      </c>
      <c r="U340" s="139">
        <v>4177.39</v>
      </c>
      <c r="V340" s="139">
        <v>0</v>
      </c>
      <c r="W340" s="139">
        <v>0</v>
      </c>
      <c r="X340" s="139">
        <v>0</v>
      </c>
      <c r="Y340" s="139">
        <v>0</v>
      </c>
      <c r="Z340" s="139">
        <v>0</v>
      </c>
      <c r="AA340" s="139">
        <v>0</v>
      </c>
      <c r="AB340" s="139">
        <v>0</v>
      </c>
      <c r="AC340" s="139">
        <v>0</v>
      </c>
      <c r="AD340" s="139">
        <v>0</v>
      </c>
      <c r="AE340" s="139">
        <v>230.42</v>
      </c>
      <c r="AF340" s="139">
        <v>0</v>
      </c>
      <c r="AG340" s="140">
        <v>4407.81</v>
      </c>
      <c r="AH340" s="139">
        <v>0</v>
      </c>
      <c r="AI340" s="139">
        <v>0</v>
      </c>
      <c r="AJ340" s="139">
        <v>0</v>
      </c>
      <c r="AK340" s="139">
        <v>0</v>
      </c>
      <c r="AL340" s="139">
        <v>0</v>
      </c>
      <c r="AM340" s="139">
        <v>0</v>
      </c>
      <c r="AN340" s="139">
        <v>0</v>
      </c>
      <c r="AO340" s="139">
        <v>0</v>
      </c>
      <c r="AP340" s="139">
        <v>0</v>
      </c>
      <c r="AQ340" s="139">
        <v>0</v>
      </c>
      <c r="AR340" s="139">
        <v>0</v>
      </c>
      <c r="AS340" s="140">
        <v>0</v>
      </c>
      <c r="AT340" s="140">
        <f t="shared" si="9"/>
        <v>16886.65</v>
      </c>
      <c r="AU340" s="139"/>
    </row>
    <row r="341" spans="1:47" s="141" customFormat="1" ht="12.75" hidden="1" outlineLevel="1">
      <c r="A341" s="139" t="s">
        <v>1062</v>
      </c>
      <c r="B341" s="140"/>
      <c r="C341" s="140" t="s">
        <v>1063</v>
      </c>
      <c r="D341" s="140" t="s">
        <v>1064</v>
      </c>
      <c r="E341" s="140">
        <v>6779.96</v>
      </c>
      <c r="F341" s="140">
        <v>0</v>
      </c>
      <c r="G341" s="140"/>
      <c r="H341" s="139">
        <v>0</v>
      </c>
      <c r="I341" s="139">
        <v>0</v>
      </c>
      <c r="J341" s="139">
        <v>0</v>
      </c>
      <c r="K341" s="139">
        <v>0</v>
      </c>
      <c r="L341" s="139">
        <v>0</v>
      </c>
      <c r="M341" s="139">
        <v>0</v>
      </c>
      <c r="N341" s="139">
        <v>0</v>
      </c>
      <c r="O341" s="139">
        <v>0</v>
      </c>
      <c r="P341" s="139">
        <v>0</v>
      </c>
      <c r="Q341" s="139">
        <v>0</v>
      </c>
      <c r="R341" s="139">
        <v>0</v>
      </c>
      <c r="S341" s="139">
        <v>0</v>
      </c>
      <c r="T341" s="139">
        <v>0</v>
      </c>
      <c r="U341" s="139">
        <v>0</v>
      </c>
      <c r="V341" s="139">
        <v>0</v>
      </c>
      <c r="W341" s="139">
        <v>0</v>
      </c>
      <c r="X341" s="139">
        <v>0</v>
      </c>
      <c r="Y341" s="139">
        <v>3189.33</v>
      </c>
      <c r="Z341" s="139">
        <v>0</v>
      </c>
      <c r="AA341" s="139">
        <v>0</v>
      </c>
      <c r="AB341" s="139">
        <v>0</v>
      </c>
      <c r="AC341" s="139">
        <v>0</v>
      </c>
      <c r="AD341" s="139">
        <v>0</v>
      </c>
      <c r="AE341" s="139">
        <v>0</v>
      </c>
      <c r="AF341" s="139">
        <v>0</v>
      </c>
      <c r="AG341" s="140">
        <v>3189.33</v>
      </c>
      <c r="AH341" s="139">
        <v>0</v>
      </c>
      <c r="AI341" s="139">
        <v>0</v>
      </c>
      <c r="AJ341" s="139">
        <v>0</v>
      </c>
      <c r="AK341" s="139">
        <v>0</v>
      </c>
      <c r="AL341" s="139">
        <v>0</v>
      </c>
      <c r="AM341" s="139">
        <v>0</v>
      </c>
      <c r="AN341" s="139">
        <v>0</v>
      </c>
      <c r="AO341" s="139">
        <v>0</v>
      </c>
      <c r="AP341" s="139">
        <v>0</v>
      </c>
      <c r="AQ341" s="139">
        <v>0</v>
      </c>
      <c r="AR341" s="139">
        <v>0</v>
      </c>
      <c r="AS341" s="140">
        <v>0</v>
      </c>
      <c r="AT341" s="140">
        <f t="shared" si="9"/>
        <v>9969.29</v>
      </c>
      <c r="AU341" s="139"/>
    </row>
    <row r="342" spans="1:47" s="141" customFormat="1" ht="12.75" hidden="1" outlineLevel="1">
      <c r="A342" s="139" t="s">
        <v>1065</v>
      </c>
      <c r="B342" s="140"/>
      <c r="C342" s="140" t="s">
        <v>1066</v>
      </c>
      <c r="D342" s="140" t="s">
        <v>1067</v>
      </c>
      <c r="E342" s="140">
        <v>434048.55</v>
      </c>
      <c r="F342" s="140">
        <v>1934.42</v>
      </c>
      <c r="G342" s="140"/>
      <c r="H342" s="139">
        <v>0</v>
      </c>
      <c r="I342" s="139">
        <v>491.84</v>
      </c>
      <c r="J342" s="139">
        <v>0</v>
      </c>
      <c r="K342" s="139">
        <v>0</v>
      </c>
      <c r="L342" s="139">
        <v>3000</v>
      </c>
      <c r="M342" s="139">
        <v>85866.47</v>
      </c>
      <c r="N342" s="139">
        <v>43504.79</v>
      </c>
      <c r="O342" s="139">
        <v>0</v>
      </c>
      <c r="P342" s="139">
        <v>0</v>
      </c>
      <c r="Q342" s="139">
        <v>0</v>
      </c>
      <c r="R342" s="139">
        <v>119880.91</v>
      </c>
      <c r="S342" s="139">
        <v>81.38</v>
      </c>
      <c r="T342" s="139">
        <v>16.49</v>
      </c>
      <c r="U342" s="139">
        <v>0</v>
      </c>
      <c r="V342" s="139">
        <v>432.92</v>
      </c>
      <c r="W342" s="139">
        <v>0</v>
      </c>
      <c r="X342" s="139">
        <v>0</v>
      </c>
      <c r="Y342" s="139">
        <v>248649.17</v>
      </c>
      <c r="Z342" s="139">
        <v>0</v>
      </c>
      <c r="AA342" s="139">
        <v>0</v>
      </c>
      <c r="AB342" s="139">
        <v>0</v>
      </c>
      <c r="AC342" s="139">
        <v>0</v>
      </c>
      <c r="AD342" s="139">
        <v>482.65</v>
      </c>
      <c r="AE342" s="139">
        <v>50097.79</v>
      </c>
      <c r="AF342" s="139">
        <v>0</v>
      </c>
      <c r="AG342" s="140">
        <v>552504.41</v>
      </c>
      <c r="AH342" s="139">
        <v>0</v>
      </c>
      <c r="AI342" s="139">
        <v>0</v>
      </c>
      <c r="AJ342" s="139">
        <v>0</v>
      </c>
      <c r="AK342" s="139">
        <v>0</v>
      </c>
      <c r="AL342" s="139">
        <v>0</v>
      </c>
      <c r="AM342" s="139">
        <v>0</v>
      </c>
      <c r="AN342" s="139">
        <v>0</v>
      </c>
      <c r="AO342" s="139">
        <v>0</v>
      </c>
      <c r="AP342" s="139">
        <v>0</v>
      </c>
      <c r="AQ342" s="139">
        <v>0</v>
      </c>
      <c r="AR342" s="139">
        <v>0</v>
      </c>
      <c r="AS342" s="140">
        <v>0</v>
      </c>
      <c r="AT342" s="140">
        <f t="shared" si="9"/>
        <v>988487.38</v>
      </c>
      <c r="AU342" s="139"/>
    </row>
    <row r="343" spans="1:47" s="141" customFormat="1" ht="12.75" hidden="1" outlineLevel="1">
      <c r="A343" s="139" t="s">
        <v>1068</v>
      </c>
      <c r="B343" s="140"/>
      <c r="C343" s="140" t="s">
        <v>1069</v>
      </c>
      <c r="D343" s="140" t="s">
        <v>1070</v>
      </c>
      <c r="E343" s="140">
        <v>1101548.83</v>
      </c>
      <c r="F343" s="140">
        <v>2144.4</v>
      </c>
      <c r="G343" s="140"/>
      <c r="H343" s="139">
        <v>0</v>
      </c>
      <c r="I343" s="139">
        <v>0</v>
      </c>
      <c r="J343" s="139">
        <v>0</v>
      </c>
      <c r="K343" s="139">
        <v>0</v>
      </c>
      <c r="L343" s="139">
        <v>0</v>
      </c>
      <c r="M343" s="139">
        <v>0</v>
      </c>
      <c r="N343" s="139">
        <v>0</v>
      </c>
      <c r="O343" s="139">
        <v>0</v>
      </c>
      <c r="P343" s="139">
        <v>0</v>
      </c>
      <c r="Q343" s="139">
        <v>0</v>
      </c>
      <c r="R343" s="139">
        <v>0</v>
      </c>
      <c r="S343" s="139">
        <v>0</v>
      </c>
      <c r="T343" s="139">
        <v>0</v>
      </c>
      <c r="U343" s="139">
        <v>30705.64</v>
      </c>
      <c r="V343" s="139">
        <v>0</v>
      </c>
      <c r="W343" s="139">
        <v>0</v>
      </c>
      <c r="X343" s="139">
        <v>0</v>
      </c>
      <c r="Y343" s="139">
        <v>0</v>
      </c>
      <c r="Z343" s="139">
        <v>0</v>
      </c>
      <c r="AA343" s="139">
        <v>0</v>
      </c>
      <c r="AB343" s="139">
        <v>0</v>
      </c>
      <c r="AC343" s="139">
        <v>0</v>
      </c>
      <c r="AD343" s="139">
        <v>0</v>
      </c>
      <c r="AE343" s="139">
        <v>239910.79</v>
      </c>
      <c r="AF343" s="139">
        <v>0</v>
      </c>
      <c r="AG343" s="140">
        <v>270616.43</v>
      </c>
      <c r="AH343" s="139">
        <v>0</v>
      </c>
      <c r="AI343" s="139">
        <v>0</v>
      </c>
      <c r="AJ343" s="139">
        <v>0</v>
      </c>
      <c r="AK343" s="139">
        <v>0</v>
      </c>
      <c r="AL343" s="139">
        <v>0</v>
      </c>
      <c r="AM343" s="139">
        <v>0</v>
      </c>
      <c r="AN343" s="139">
        <v>0</v>
      </c>
      <c r="AO343" s="139">
        <v>0</v>
      </c>
      <c r="AP343" s="139">
        <v>0</v>
      </c>
      <c r="AQ343" s="139">
        <v>0</v>
      </c>
      <c r="AR343" s="139">
        <v>0</v>
      </c>
      <c r="AS343" s="140">
        <v>0</v>
      </c>
      <c r="AT343" s="140">
        <f t="shared" si="9"/>
        <v>1374309.66</v>
      </c>
      <c r="AU343" s="139"/>
    </row>
    <row r="344" spans="1:47" s="141" customFormat="1" ht="12.75" hidden="1" outlineLevel="1">
      <c r="A344" s="139" t="s">
        <v>1071</v>
      </c>
      <c r="B344" s="140"/>
      <c r="C344" s="140" t="s">
        <v>1072</v>
      </c>
      <c r="D344" s="140" t="s">
        <v>1073</v>
      </c>
      <c r="E344" s="140">
        <v>515650.31</v>
      </c>
      <c r="F344" s="140">
        <v>0</v>
      </c>
      <c r="G344" s="140"/>
      <c r="H344" s="139">
        <v>0</v>
      </c>
      <c r="I344" s="139">
        <v>0</v>
      </c>
      <c r="J344" s="139">
        <v>0</v>
      </c>
      <c r="K344" s="139">
        <v>0</v>
      </c>
      <c r="L344" s="139">
        <v>0</v>
      </c>
      <c r="M344" s="139">
        <v>0</v>
      </c>
      <c r="N344" s="139">
        <v>0</v>
      </c>
      <c r="O344" s="139">
        <v>0</v>
      </c>
      <c r="P344" s="139">
        <v>0</v>
      </c>
      <c r="Q344" s="139">
        <v>0</v>
      </c>
      <c r="R344" s="139">
        <v>0</v>
      </c>
      <c r="S344" s="139">
        <v>21828.41</v>
      </c>
      <c r="T344" s="139">
        <v>0</v>
      </c>
      <c r="U344" s="139">
        <v>0</v>
      </c>
      <c r="V344" s="139">
        <v>0</v>
      </c>
      <c r="W344" s="139">
        <v>0</v>
      </c>
      <c r="X344" s="139">
        <v>0</v>
      </c>
      <c r="Y344" s="139">
        <v>0</v>
      </c>
      <c r="Z344" s="139">
        <v>0</v>
      </c>
      <c r="AA344" s="139">
        <v>0</v>
      </c>
      <c r="AB344" s="139">
        <v>0</v>
      </c>
      <c r="AC344" s="139">
        <v>0</v>
      </c>
      <c r="AD344" s="139">
        <v>0</v>
      </c>
      <c r="AE344" s="139">
        <v>93280.62</v>
      </c>
      <c r="AF344" s="139">
        <v>0</v>
      </c>
      <c r="AG344" s="140">
        <v>115109.03</v>
      </c>
      <c r="AH344" s="139">
        <v>0</v>
      </c>
      <c r="AI344" s="139">
        <v>0</v>
      </c>
      <c r="AJ344" s="139">
        <v>0</v>
      </c>
      <c r="AK344" s="139">
        <v>0</v>
      </c>
      <c r="AL344" s="139">
        <v>0</v>
      </c>
      <c r="AM344" s="139">
        <v>0</v>
      </c>
      <c r="AN344" s="139">
        <v>0</v>
      </c>
      <c r="AO344" s="139">
        <v>0</v>
      </c>
      <c r="AP344" s="139">
        <v>0</v>
      </c>
      <c r="AQ344" s="139">
        <v>0</v>
      </c>
      <c r="AR344" s="139">
        <v>0</v>
      </c>
      <c r="AS344" s="140">
        <v>0</v>
      </c>
      <c r="AT344" s="140">
        <f t="shared" si="9"/>
        <v>630759.34</v>
      </c>
      <c r="AU344" s="139"/>
    </row>
    <row r="345" spans="1:47" s="141" customFormat="1" ht="12.75" hidden="1" outlineLevel="1">
      <c r="A345" s="139" t="s">
        <v>1074</v>
      </c>
      <c r="B345" s="140"/>
      <c r="C345" s="140" t="s">
        <v>1075</v>
      </c>
      <c r="D345" s="140" t="s">
        <v>1076</v>
      </c>
      <c r="E345" s="140">
        <v>6667.48</v>
      </c>
      <c r="F345" s="140">
        <v>0</v>
      </c>
      <c r="G345" s="140"/>
      <c r="H345" s="139">
        <v>0</v>
      </c>
      <c r="I345" s="139">
        <v>0</v>
      </c>
      <c r="J345" s="139">
        <v>0</v>
      </c>
      <c r="K345" s="139">
        <v>0</v>
      </c>
      <c r="L345" s="139">
        <v>0</v>
      </c>
      <c r="M345" s="139">
        <v>0</v>
      </c>
      <c r="N345" s="139">
        <v>0</v>
      </c>
      <c r="O345" s="139">
        <v>0</v>
      </c>
      <c r="P345" s="139">
        <v>0</v>
      </c>
      <c r="Q345" s="139">
        <v>0</v>
      </c>
      <c r="R345" s="139">
        <v>0</v>
      </c>
      <c r="S345" s="139">
        <v>0</v>
      </c>
      <c r="T345" s="139">
        <v>0</v>
      </c>
      <c r="U345" s="139">
        <v>0</v>
      </c>
      <c r="V345" s="139">
        <v>0</v>
      </c>
      <c r="W345" s="139">
        <v>0</v>
      </c>
      <c r="X345" s="139">
        <v>0</v>
      </c>
      <c r="Y345" s="139">
        <v>0</v>
      </c>
      <c r="Z345" s="139">
        <v>0</v>
      </c>
      <c r="AA345" s="139">
        <v>0</v>
      </c>
      <c r="AB345" s="139">
        <v>0</v>
      </c>
      <c r="AC345" s="139">
        <v>0</v>
      </c>
      <c r="AD345" s="139">
        <v>0</v>
      </c>
      <c r="AE345" s="139">
        <v>1044.3</v>
      </c>
      <c r="AF345" s="139">
        <v>0</v>
      </c>
      <c r="AG345" s="140">
        <v>1044.3</v>
      </c>
      <c r="AH345" s="139">
        <v>0</v>
      </c>
      <c r="AI345" s="139">
        <v>0</v>
      </c>
      <c r="AJ345" s="139">
        <v>0</v>
      </c>
      <c r="AK345" s="139">
        <v>0</v>
      </c>
      <c r="AL345" s="139">
        <v>0</v>
      </c>
      <c r="AM345" s="139">
        <v>0</v>
      </c>
      <c r="AN345" s="139">
        <v>0</v>
      </c>
      <c r="AO345" s="139">
        <v>0</v>
      </c>
      <c r="AP345" s="139">
        <v>0</v>
      </c>
      <c r="AQ345" s="139">
        <v>0</v>
      </c>
      <c r="AR345" s="139">
        <v>0</v>
      </c>
      <c r="AS345" s="140">
        <v>0</v>
      </c>
      <c r="AT345" s="140">
        <f t="shared" si="9"/>
        <v>7711.78</v>
      </c>
      <c r="AU345" s="139"/>
    </row>
    <row r="346" spans="1:47" s="141" customFormat="1" ht="12.75" hidden="1" outlineLevel="1">
      <c r="A346" s="139" t="s">
        <v>1077</v>
      </c>
      <c r="B346" s="140"/>
      <c r="C346" s="140" t="s">
        <v>1078</v>
      </c>
      <c r="D346" s="140" t="s">
        <v>1079</v>
      </c>
      <c r="E346" s="140">
        <v>15183.53</v>
      </c>
      <c r="F346" s="140">
        <v>0</v>
      </c>
      <c r="G346" s="140"/>
      <c r="H346" s="139">
        <v>0</v>
      </c>
      <c r="I346" s="139">
        <v>0</v>
      </c>
      <c r="J346" s="139">
        <v>0</v>
      </c>
      <c r="K346" s="139">
        <v>0</v>
      </c>
      <c r="L346" s="139">
        <v>0</v>
      </c>
      <c r="M346" s="139">
        <v>0</v>
      </c>
      <c r="N346" s="139">
        <v>0</v>
      </c>
      <c r="O346" s="139">
        <v>0</v>
      </c>
      <c r="P346" s="139">
        <v>0</v>
      </c>
      <c r="Q346" s="139">
        <v>0</v>
      </c>
      <c r="R346" s="139">
        <v>0</v>
      </c>
      <c r="S346" s="139">
        <v>0</v>
      </c>
      <c r="T346" s="139">
        <v>0</v>
      </c>
      <c r="U346" s="139">
        <v>42486.83</v>
      </c>
      <c r="V346" s="139">
        <v>0</v>
      </c>
      <c r="W346" s="139">
        <v>0</v>
      </c>
      <c r="X346" s="139">
        <v>0</v>
      </c>
      <c r="Y346" s="139">
        <v>0</v>
      </c>
      <c r="Z346" s="139">
        <v>0</v>
      </c>
      <c r="AA346" s="139">
        <v>0</v>
      </c>
      <c r="AB346" s="139">
        <v>0</v>
      </c>
      <c r="AC346" s="139">
        <v>0</v>
      </c>
      <c r="AD346" s="139">
        <v>0</v>
      </c>
      <c r="AE346" s="139">
        <v>4227.64</v>
      </c>
      <c r="AF346" s="139">
        <v>0</v>
      </c>
      <c r="AG346" s="140">
        <v>46714.47</v>
      </c>
      <c r="AH346" s="139">
        <v>0</v>
      </c>
      <c r="AI346" s="139">
        <v>0</v>
      </c>
      <c r="AJ346" s="139">
        <v>0</v>
      </c>
      <c r="AK346" s="139">
        <v>0</v>
      </c>
      <c r="AL346" s="139">
        <v>0</v>
      </c>
      <c r="AM346" s="139">
        <v>0</v>
      </c>
      <c r="AN346" s="139">
        <v>0</v>
      </c>
      <c r="AO346" s="139">
        <v>0</v>
      </c>
      <c r="AP346" s="139">
        <v>0</v>
      </c>
      <c r="AQ346" s="139">
        <v>0</v>
      </c>
      <c r="AR346" s="139">
        <v>0</v>
      </c>
      <c r="AS346" s="140">
        <v>0</v>
      </c>
      <c r="AT346" s="140">
        <f t="shared" si="9"/>
        <v>61898</v>
      </c>
      <c r="AU346" s="139"/>
    </row>
    <row r="347" spans="1:47" s="141" customFormat="1" ht="12.75" hidden="1" outlineLevel="1">
      <c r="A347" s="139" t="s">
        <v>1080</v>
      </c>
      <c r="B347" s="140"/>
      <c r="C347" s="140" t="s">
        <v>1081</v>
      </c>
      <c r="D347" s="140" t="s">
        <v>1082</v>
      </c>
      <c r="E347" s="140">
        <v>23653.12</v>
      </c>
      <c r="F347" s="140">
        <v>0</v>
      </c>
      <c r="G347" s="140"/>
      <c r="H347" s="139">
        <v>0</v>
      </c>
      <c r="I347" s="139">
        <v>0</v>
      </c>
      <c r="J347" s="139">
        <v>0</v>
      </c>
      <c r="K347" s="139">
        <v>0</v>
      </c>
      <c r="L347" s="139">
        <v>0</v>
      </c>
      <c r="M347" s="139">
        <v>0</v>
      </c>
      <c r="N347" s="139">
        <v>0</v>
      </c>
      <c r="O347" s="139">
        <v>0</v>
      </c>
      <c r="P347" s="139">
        <v>0</v>
      </c>
      <c r="Q347" s="139">
        <v>0</v>
      </c>
      <c r="R347" s="139">
        <v>0</v>
      </c>
      <c r="S347" s="139">
        <v>0</v>
      </c>
      <c r="T347" s="139">
        <v>0</v>
      </c>
      <c r="U347" s="139">
        <v>320</v>
      </c>
      <c r="V347" s="139">
        <v>0</v>
      </c>
      <c r="W347" s="139">
        <v>0</v>
      </c>
      <c r="X347" s="139">
        <v>0</v>
      </c>
      <c r="Y347" s="139">
        <v>0</v>
      </c>
      <c r="Z347" s="139">
        <v>0</v>
      </c>
      <c r="AA347" s="139">
        <v>0</v>
      </c>
      <c r="AB347" s="139">
        <v>0</v>
      </c>
      <c r="AC347" s="139">
        <v>0</v>
      </c>
      <c r="AD347" s="139">
        <v>0</v>
      </c>
      <c r="AE347" s="139">
        <v>19298.23</v>
      </c>
      <c r="AF347" s="139">
        <v>0</v>
      </c>
      <c r="AG347" s="140">
        <v>19618.23</v>
      </c>
      <c r="AH347" s="139">
        <v>0</v>
      </c>
      <c r="AI347" s="139">
        <v>0</v>
      </c>
      <c r="AJ347" s="139">
        <v>0</v>
      </c>
      <c r="AK347" s="139">
        <v>0</v>
      </c>
      <c r="AL347" s="139">
        <v>0</v>
      </c>
      <c r="AM347" s="139">
        <v>0</v>
      </c>
      <c r="AN347" s="139">
        <v>0</v>
      </c>
      <c r="AO347" s="139">
        <v>0</v>
      </c>
      <c r="AP347" s="139">
        <v>0</v>
      </c>
      <c r="AQ347" s="139">
        <v>0</v>
      </c>
      <c r="AR347" s="139">
        <v>0</v>
      </c>
      <c r="AS347" s="140">
        <v>0</v>
      </c>
      <c r="AT347" s="140">
        <f t="shared" si="9"/>
        <v>43271.35</v>
      </c>
      <c r="AU347" s="139"/>
    </row>
    <row r="348" spans="1:47" s="141" customFormat="1" ht="12.75" hidden="1" outlineLevel="1">
      <c r="A348" s="139" t="s">
        <v>1083</v>
      </c>
      <c r="B348" s="140"/>
      <c r="C348" s="140" t="s">
        <v>1084</v>
      </c>
      <c r="D348" s="140" t="s">
        <v>1085</v>
      </c>
      <c r="E348" s="140">
        <v>405</v>
      </c>
      <c r="F348" s="140">
        <v>0</v>
      </c>
      <c r="G348" s="140"/>
      <c r="H348" s="139">
        <v>0</v>
      </c>
      <c r="I348" s="139">
        <v>0</v>
      </c>
      <c r="J348" s="139">
        <v>0</v>
      </c>
      <c r="K348" s="139">
        <v>0</v>
      </c>
      <c r="L348" s="139">
        <v>0</v>
      </c>
      <c r="M348" s="139">
        <v>0</v>
      </c>
      <c r="N348" s="139">
        <v>0</v>
      </c>
      <c r="O348" s="139">
        <v>0</v>
      </c>
      <c r="P348" s="139">
        <v>0</v>
      </c>
      <c r="Q348" s="139">
        <v>0</v>
      </c>
      <c r="R348" s="139">
        <v>0</v>
      </c>
      <c r="S348" s="139">
        <v>0</v>
      </c>
      <c r="T348" s="139">
        <v>0</v>
      </c>
      <c r="U348" s="139">
        <v>0</v>
      </c>
      <c r="V348" s="139">
        <v>0</v>
      </c>
      <c r="W348" s="139">
        <v>0</v>
      </c>
      <c r="X348" s="139">
        <v>0</v>
      </c>
      <c r="Y348" s="139">
        <v>0</v>
      </c>
      <c r="Z348" s="139">
        <v>0</v>
      </c>
      <c r="AA348" s="139">
        <v>0</v>
      </c>
      <c r="AB348" s="139">
        <v>0</v>
      </c>
      <c r="AC348" s="139">
        <v>0</v>
      </c>
      <c r="AD348" s="139">
        <v>0</v>
      </c>
      <c r="AE348" s="139">
        <v>189</v>
      </c>
      <c r="AF348" s="139">
        <v>0</v>
      </c>
      <c r="AG348" s="140">
        <v>189</v>
      </c>
      <c r="AH348" s="139">
        <v>0</v>
      </c>
      <c r="AI348" s="139">
        <v>0</v>
      </c>
      <c r="AJ348" s="139">
        <v>0</v>
      </c>
      <c r="AK348" s="139">
        <v>0</v>
      </c>
      <c r="AL348" s="139">
        <v>0</v>
      </c>
      <c r="AM348" s="139">
        <v>0</v>
      </c>
      <c r="AN348" s="139">
        <v>0</v>
      </c>
      <c r="AO348" s="139">
        <v>0</v>
      </c>
      <c r="AP348" s="139">
        <v>0</v>
      </c>
      <c r="AQ348" s="139">
        <v>0</v>
      </c>
      <c r="AR348" s="139">
        <v>0</v>
      </c>
      <c r="AS348" s="140">
        <v>0</v>
      </c>
      <c r="AT348" s="140">
        <f t="shared" si="9"/>
        <v>594</v>
      </c>
      <c r="AU348" s="139"/>
    </row>
    <row r="349" spans="1:47" s="141" customFormat="1" ht="12.75" hidden="1" outlineLevel="1">
      <c r="A349" s="139" t="s">
        <v>1086</v>
      </c>
      <c r="B349" s="140"/>
      <c r="C349" s="140" t="s">
        <v>1087</v>
      </c>
      <c r="D349" s="140" t="s">
        <v>1088</v>
      </c>
      <c r="E349" s="140">
        <v>171007.33</v>
      </c>
      <c r="F349" s="140">
        <v>6510.38</v>
      </c>
      <c r="G349" s="140"/>
      <c r="H349" s="139">
        <v>0</v>
      </c>
      <c r="I349" s="139">
        <v>0</v>
      </c>
      <c r="J349" s="139">
        <v>0</v>
      </c>
      <c r="K349" s="139">
        <v>0</v>
      </c>
      <c r="L349" s="139">
        <v>0</v>
      </c>
      <c r="M349" s="139">
        <v>0</v>
      </c>
      <c r="N349" s="139">
        <v>0</v>
      </c>
      <c r="O349" s="139">
        <v>0</v>
      </c>
      <c r="P349" s="139">
        <v>0</v>
      </c>
      <c r="Q349" s="139">
        <v>0</v>
      </c>
      <c r="R349" s="139">
        <v>0</v>
      </c>
      <c r="S349" s="139">
        <v>0</v>
      </c>
      <c r="T349" s="139">
        <v>0</v>
      </c>
      <c r="U349" s="139">
        <v>0</v>
      </c>
      <c r="V349" s="139">
        <v>0</v>
      </c>
      <c r="W349" s="139">
        <v>0</v>
      </c>
      <c r="X349" s="139">
        <v>0</v>
      </c>
      <c r="Y349" s="139">
        <v>0</v>
      </c>
      <c r="Z349" s="139">
        <v>0</v>
      </c>
      <c r="AA349" s="139">
        <v>0</v>
      </c>
      <c r="AB349" s="139">
        <v>0</v>
      </c>
      <c r="AC349" s="139">
        <v>0</v>
      </c>
      <c r="AD349" s="139">
        <v>0</v>
      </c>
      <c r="AE349" s="139">
        <v>393.81</v>
      </c>
      <c r="AF349" s="139">
        <v>0</v>
      </c>
      <c r="AG349" s="140">
        <v>393.81</v>
      </c>
      <c r="AH349" s="139">
        <v>0</v>
      </c>
      <c r="AI349" s="139">
        <v>0</v>
      </c>
      <c r="AJ349" s="139">
        <v>0</v>
      </c>
      <c r="AK349" s="139">
        <v>0</v>
      </c>
      <c r="AL349" s="139">
        <v>0</v>
      </c>
      <c r="AM349" s="139">
        <v>0</v>
      </c>
      <c r="AN349" s="139">
        <v>0</v>
      </c>
      <c r="AO349" s="139">
        <v>0</v>
      </c>
      <c r="AP349" s="139">
        <v>0</v>
      </c>
      <c r="AQ349" s="139">
        <v>0</v>
      </c>
      <c r="AR349" s="139">
        <v>0</v>
      </c>
      <c r="AS349" s="140">
        <v>0</v>
      </c>
      <c r="AT349" s="140">
        <f t="shared" si="9"/>
        <v>177911.52</v>
      </c>
      <c r="AU349" s="139"/>
    </row>
    <row r="350" spans="1:47" s="141" customFormat="1" ht="12.75" hidden="1" outlineLevel="1">
      <c r="A350" s="139" t="s">
        <v>1089</v>
      </c>
      <c r="B350" s="140"/>
      <c r="C350" s="140" t="s">
        <v>1090</v>
      </c>
      <c r="D350" s="140" t="s">
        <v>1091</v>
      </c>
      <c r="E350" s="140">
        <v>1081.26</v>
      </c>
      <c r="F350" s="140">
        <v>0</v>
      </c>
      <c r="G350" s="140"/>
      <c r="H350" s="139">
        <v>0</v>
      </c>
      <c r="I350" s="139">
        <v>0</v>
      </c>
      <c r="J350" s="139">
        <v>0</v>
      </c>
      <c r="K350" s="139">
        <v>0</v>
      </c>
      <c r="L350" s="139">
        <v>0</v>
      </c>
      <c r="M350" s="139">
        <v>0</v>
      </c>
      <c r="N350" s="139">
        <v>0</v>
      </c>
      <c r="O350" s="139">
        <v>0</v>
      </c>
      <c r="P350" s="139">
        <v>0</v>
      </c>
      <c r="Q350" s="139">
        <v>0</v>
      </c>
      <c r="R350" s="139">
        <v>0</v>
      </c>
      <c r="S350" s="139">
        <v>0</v>
      </c>
      <c r="T350" s="139">
        <v>0</v>
      </c>
      <c r="U350" s="139">
        <v>0</v>
      </c>
      <c r="V350" s="139">
        <v>0</v>
      </c>
      <c r="W350" s="139">
        <v>0</v>
      </c>
      <c r="X350" s="139">
        <v>0</v>
      </c>
      <c r="Y350" s="139">
        <v>0</v>
      </c>
      <c r="Z350" s="139">
        <v>0</v>
      </c>
      <c r="AA350" s="139">
        <v>0</v>
      </c>
      <c r="AB350" s="139">
        <v>0</v>
      </c>
      <c r="AC350" s="139">
        <v>0</v>
      </c>
      <c r="AD350" s="139">
        <v>0</v>
      </c>
      <c r="AE350" s="139">
        <v>0</v>
      </c>
      <c r="AF350" s="139">
        <v>0</v>
      </c>
      <c r="AG350" s="140">
        <v>0</v>
      </c>
      <c r="AH350" s="139">
        <v>0</v>
      </c>
      <c r="AI350" s="139">
        <v>0</v>
      </c>
      <c r="AJ350" s="139">
        <v>0</v>
      </c>
      <c r="AK350" s="139">
        <v>0</v>
      </c>
      <c r="AL350" s="139">
        <v>0</v>
      </c>
      <c r="AM350" s="139">
        <v>0</v>
      </c>
      <c r="AN350" s="139">
        <v>0</v>
      </c>
      <c r="AO350" s="139">
        <v>0</v>
      </c>
      <c r="AP350" s="139">
        <v>0</v>
      </c>
      <c r="AQ350" s="139">
        <v>0</v>
      </c>
      <c r="AR350" s="139">
        <v>0</v>
      </c>
      <c r="AS350" s="140">
        <v>0</v>
      </c>
      <c r="AT350" s="140">
        <f t="shared" si="9"/>
        <v>1081.26</v>
      </c>
      <c r="AU350" s="139"/>
    </row>
    <row r="351" spans="1:47" s="141" customFormat="1" ht="12.75" hidden="1" outlineLevel="1">
      <c r="A351" s="139" t="s">
        <v>1092</v>
      </c>
      <c r="B351" s="140"/>
      <c r="C351" s="140" t="s">
        <v>1093</v>
      </c>
      <c r="D351" s="140" t="s">
        <v>1094</v>
      </c>
      <c r="E351" s="140">
        <v>-951.59</v>
      </c>
      <c r="F351" s="140">
        <v>0</v>
      </c>
      <c r="G351" s="140"/>
      <c r="H351" s="139">
        <v>0</v>
      </c>
      <c r="I351" s="139">
        <v>0</v>
      </c>
      <c r="J351" s="139">
        <v>0</v>
      </c>
      <c r="K351" s="139">
        <v>0</v>
      </c>
      <c r="L351" s="139">
        <v>0</v>
      </c>
      <c r="M351" s="139">
        <v>0</v>
      </c>
      <c r="N351" s="139">
        <v>0</v>
      </c>
      <c r="O351" s="139">
        <v>0</v>
      </c>
      <c r="P351" s="139">
        <v>0</v>
      </c>
      <c r="Q351" s="139">
        <v>0</v>
      </c>
      <c r="R351" s="139">
        <v>0</v>
      </c>
      <c r="S351" s="139">
        <v>0</v>
      </c>
      <c r="T351" s="139">
        <v>0</v>
      </c>
      <c r="U351" s="139">
        <v>0</v>
      </c>
      <c r="V351" s="139">
        <v>0</v>
      </c>
      <c r="W351" s="139">
        <v>0</v>
      </c>
      <c r="X351" s="139">
        <v>0</v>
      </c>
      <c r="Y351" s="139">
        <v>0</v>
      </c>
      <c r="Z351" s="139">
        <v>0</v>
      </c>
      <c r="AA351" s="139">
        <v>0</v>
      </c>
      <c r="AB351" s="139">
        <v>0</v>
      </c>
      <c r="AC351" s="139">
        <v>0</v>
      </c>
      <c r="AD351" s="139">
        <v>0</v>
      </c>
      <c r="AE351" s="139">
        <v>0</v>
      </c>
      <c r="AF351" s="139">
        <v>0</v>
      </c>
      <c r="AG351" s="140">
        <v>0</v>
      </c>
      <c r="AH351" s="139">
        <v>0</v>
      </c>
      <c r="AI351" s="139">
        <v>0</v>
      </c>
      <c r="AJ351" s="139">
        <v>0</v>
      </c>
      <c r="AK351" s="139">
        <v>0</v>
      </c>
      <c r="AL351" s="139">
        <v>0</v>
      </c>
      <c r="AM351" s="139">
        <v>0</v>
      </c>
      <c r="AN351" s="139">
        <v>0</v>
      </c>
      <c r="AO351" s="139">
        <v>0</v>
      </c>
      <c r="AP351" s="139">
        <v>0</v>
      </c>
      <c r="AQ351" s="139">
        <v>0</v>
      </c>
      <c r="AR351" s="139">
        <v>0</v>
      </c>
      <c r="AS351" s="140">
        <v>0</v>
      </c>
      <c r="AT351" s="140">
        <f t="shared" si="9"/>
        <v>-951.59</v>
      </c>
      <c r="AU351" s="139"/>
    </row>
    <row r="352" spans="1:47" s="141" customFormat="1" ht="12.75" hidden="1" outlineLevel="1">
      <c r="A352" s="139" t="s">
        <v>1095</v>
      </c>
      <c r="B352" s="140"/>
      <c r="C352" s="140" t="s">
        <v>1096</v>
      </c>
      <c r="D352" s="140" t="s">
        <v>1097</v>
      </c>
      <c r="E352" s="140">
        <v>133.75</v>
      </c>
      <c r="F352" s="140">
        <v>0</v>
      </c>
      <c r="G352" s="140"/>
      <c r="H352" s="139">
        <v>0</v>
      </c>
      <c r="I352" s="139">
        <v>0</v>
      </c>
      <c r="J352" s="139">
        <v>0</v>
      </c>
      <c r="K352" s="139">
        <v>0</v>
      </c>
      <c r="L352" s="139">
        <v>0</v>
      </c>
      <c r="M352" s="139">
        <v>0</v>
      </c>
      <c r="N352" s="139">
        <v>0</v>
      </c>
      <c r="O352" s="139">
        <v>0</v>
      </c>
      <c r="P352" s="139">
        <v>0</v>
      </c>
      <c r="Q352" s="139">
        <v>0</v>
      </c>
      <c r="R352" s="139">
        <v>0</v>
      </c>
      <c r="S352" s="139">
        <v>0</v>
      </c>
      <c r="T352" s="139">
        <v>0</v>
      </c>
      <c r="U352" s="139">
        <v>0</v>
      </c>
      <c r="V352" s="139">
        <v>0</v>
      </c>
      <c r="W352" s="139">
        <v>0</v>
      </c>
      <c r="X352" s="139">
        <v>0</v>
      </c>
      <c r="Y352" s="139">
        <v>0</v>
      </c>
      <c r="Z352" s="139">
        <v>0</v>
      </c>
      <c r="AA352" s="139">
        <v>0</v>
      </c>
      <c r="AB352" s="139">
        <v>0</v>
      </c>
      <c r="AC352" s="139">
        <v>0</v>
      </c>
      <c r="AD352" s="139">
        <v>0</v>
      </c>
      <c r="AE352" s="139">
        <v>0</v>
      </c>
      <c r="AF352" s="139">
        <v>0</v>
      </c>
      <c r="AG352" s="140">
        <v>0</v>
      </c>
      <c r="AH352" s="139">
        <v>0</v>
      </c>
      <c r="AI352" s="139">
        <v>0</v>
      </c>
      <c r="AJ352" s="139">
        <v>0</v>
      </c>
      <c r="AK352" s="139">
        <v>0</v>
      </c>
      <c r="AL352" s="139">
        <v>0</v>
      </c>
      <c r="AM352" s="139">
        <v>0</v>
      </c>
      <c r="AN352" s="139">
        <v>0</v>
      </c>
      <c r="AO352" s="139">
        <v>0</v>
      </c>
      <c r="AP352" s="139">
        <v>0</v>
      </c>
      <c r="AQ352" s="139">
        <v>0</v>
      </c>
      <c r="AR352" s="139">
        <v>0</v>
      </c>
      <c r="AS352" s="140">
        <v>0</v>
      </c>
      <c r="AT352" s="140">
        <f t="shared" si="9"/>
        <v>133.75</v>
      </c>
      <c r="AU352" s="139"/>
    </row>
    <row r="353" spans="1:47" s="141" customFormat="1" ht="12.75" hidden="1" outlineLevel="1">
      <c r="A353" s="139" t="s">
        <v>1098</v>
      </c>
      <c r="B353" s="140"/>
      <c r="C353" s="140" t="s">
        <v>1099</v>
      </c>
      <c r="D353" s="140" t="s">
        <v>1100</v>
      </c>
      <c r="E353" s="140">
        <v>67.03</v>
      </c>
      <c r="F353" s="140">
        <v>0</v>
      </c>
      <c r="G353" s="140"/>
      <c r="H353" s="139">
        <v>0</v>
      </c>
      <c r="I353" s="139">
        <v>0</v>
      </c>
      <c r="J353" s="139">
        <v>0</v>
      </c>
      <c r="K353" s="139">
        <v>0</v>
      </c>
      <c r="L353" s="139">
        <v>0</v>
      </c>
      <c r="M353" s="139">
        <v>0</v>
      </c>
      <c r="N353" s="139">
        <v>0</v>
      </c>
      <c r="O353" s="139">
        <v>0</v>
      </c>
      <c r="P353" s="139">
        <v>0</v>
      </c>
      <c r="Q353" s="139">
        <v>0</v>
      </c>
      <c r="R353" s="139">
        <v>0</v>
      </c>
      <c r="S353" s="139">
        <v>0</v>
      </c>
      <c r="T353" s="139">
        <v>0</v>
      </c>
      <c r="U353" s="139">
        <v>0</v>
      </c>
      <c r="V353" s="139">
        <v>0</v>
      </c>
      <c r="W353" s="139">
        <v>0</v>
      </c>
      <c r="X353" s="139">
        <v>0</v>
      </c>
      <c r="Y353" s="139">
        <v>0</v>
      </c>
      <c r="Z353" s="139">
        <v>0</v>
      </c>
      <c r="AA353" s="139">
        <v>0</v>
      </c>
      <c r="AB353" s="139">
        <v>0</v>
      </c>
      <c r="AC353" s="139">
        <v>0</v>
      </c>
      <c r="AD353" s="139">
        <v>0</v>
      </c>
      <c r="AE353" s="139">
        <v>0</v>
      </c>
      <c r="AF353" s="139">
        <v>0</v>
      </c>
      <c r="AG353" s="140">
        <v>0</v>
      </c>
      <c r="AH353" s="139">
        <v>0</v>
      </c>
      <c r="AI353" s="139">
        <v>0</v>
      </c>
      <c r="AJ353" s="139">
        <v>0</v>
      </c>
      <c r="AK353" s="139">
        <v>0</v>
      </c>
      <c r="AL353" s="139">
        <v>0</v>
      </c>
      <c r="AM353" s="139">
        <v>0</v>
      </c>
      <c r="AN353" s="139">
        <v>0</v>
      </c>
      <c r="AO353" s="139">
        <v>0</v>
      </c>
      <c r="AP353" s="139">
        <v>0</v>
      </c>
      <c r="AQ353" s="139">
        <v>0</v>
      </c>
      <c r="AR353" s="139">
        <v>0</v>
      </c>
      <c r="AS353" s="140">
        <v>0</v>
      </c>
      <c r="AT353" s="140">
        <f t="shared" si="9"/>
        <v>67.03</v>
      </c>
      <c r="AU353" s="139"/>
    </row>
    <row r="354" spans="1:47" s="141" customFormat="1" ht="12.75" hidden="1" outlineLevel="1">
      <c r="A354" s="139" t="s">
        <v>1101</v>
      </c>
      <c r="B354" s="140"/>
      <c r="C354" s="140" t="s">
        <v>1102</v>
      </c>
      <c r="D354" s="140" t="s">
        <v>1103</v>
      </c>
      <c r="E354" s="140">
        <v>49.14</v>
      </c>
      <c r="F354" s="140">
        <v>0</v>
      </c>
      <c r="G354" s="140"/>
      <c r="H354" s="139">
        <v>0</v>
      </c>
      <c r="I354" s="139">
        <v>0</v>
      </c>
      <c r="J354" s="139">
        <v>0</v>
      </c>
      <c r="K354" s="139">
        <v>0</v>
      </c>
      <c r="L354" s="139">
        <v>0</v>
      </c>
      <c r="M354" s="139">
        <v>0</v>
      </c>
      <c r="N354" s="139">
        <v>0</v>
      </c>
      <c r="O354" s="139">
        <v>0</v>
      </c>
      <c r="P354" s="139">
        <v>0</v>
      </c>
      <c r="Q354" s="139">
        <v>0</v>
      </c>
      <c r="R354" s="139">
        <v>0</v>
      </c>
      <c r="S354" s="139">
        <v>0</v>
      </c>
      <c r="T354" s="139">
        <v>0</v>
      </c>
      <c r="U354" s="139">
        <v>0</v>
      </c>
      <c r="V354" s="139">
        <v>0</v>
      </c>
      <c r="W354" s="139">
        <v>0</v>
      </c>
      <c r="X354" s="139">
        <v>0</v>
      </c>
      <c r="Y354" s="139">
        <v>0</v>
      </c>
      <c r="Z354" s="139">
        <v>0</v>
      </c>
      <c r="AA354" s="139">
        <v>0</v>
      </c>
      <c r="AB354" s="139">
        <v>0</v>
      </c>
      <c r="AC354" s="139">
        <v>0</v>
      </c>
      <c r="AD354" s="139">
        <v>0</v>
      </c>
      <c r="AE354" s="139">
        <v>0</v>
      </c>
      <c r="AF354" s="139">
        <v>0</v>
      </c>
      <c r="AG354" s="140">
        <v>0</v>
      </c>
      <c r="AH354" s="139">
        <v>0</v>
      </c>
      <c r="AI354" s="139">
        <v>0</v>
      </c>
      <c r="AJ354" s="139">
        <v>0</v>
      </c>
      <c r="AK354" s="139">
        <v>0</v>
      </c>
      <c r="AL354" s="139">
        <v>0</v>
      </c>
      <c r="AM354" s="139">
        <v>0</v>
      </c>
      <c r="AN354" s="139">
        <v>0</v>
      </c>
      <c r="AO354" s="139">
        <v>0</v>
      </c>
      <c r="AP354" s="139">
        <v>0</v>
      </c>
      <c r="AQ354" s="139">
        <v>0</v>
      </c>
      <c r="AR354" s="139">
        <v>0</v>
      </c>
      <c r="AS354" s="140">
        <v>0</v>
      </c>
      <c r="AT354" s="140">
        <f t="shared" si="9"/>
        <v>49.14</v>
      </c>
      <c r="AU354" s="139"/>
    </row>
    <row r="355" spans="1:47" s="141" customFormat="1" ht="12.75" hidden="1" outlineLevel="1">
      <c r="A355" s="139" t="s">
        <v>1104</v>
      </c>
      <c r="B355" s="140"/>
      <c r="C355" s="140" t="s">
        <v>1105</v>
      </c>
      <c r="D355" s="140" t="s">
        <v>1106</v>
      </c>
      <c r="E355" s="140">
        <v>7014.19</v>
      </c>
      <c r="F355" s="140">
        <v>0</v>
      </c>
      <c r="G355" s="140"/>
      <c r="H355" s="139">
        <v>0</v>
      </c>
      <c r="I355" s="139">
        <v>0</v>
      </c>
      <c r="J355" s="139">
        <v>0</v>
      </c>
      <c r="K355" s="139">
        <v>0</v>
      </c>
      <c r="L355" s="139">
        <v>0</v>
      </c>
      <c r="M355" s="139">
        <v>21</v>
      </c>
      <c r="N355" s="139">
        <v>0</v>
      </c>
      <c r="O355" s="139">
        <v>0</v>
      </c>
      <c r="P355" s="139">
        <v>0</v>
      </c>
      <c r="Q355" s="139">
        <v>0</v>
      </c>
      <c r="R355" s="139">
        <v>0</v>
      </c>
      <c r="S355" s="139">
        <v>0</v>
      </c>
      <c r="T355" s="139">
        <v>0</v>
      </c>
      <c r="U355" s="139">
        <v>0</v>
      </c>
      <c r="V355" s="139">
        <v>0</v>
      </c>
      <c r="W355" s="139">
        <v>0</v>
      </c>
      <c r="X355" s="139">
        <v>0</v>
      </c>
      <c r="Y355" s="139">
        <v>0</v>
      </c>
      <c r="Z355" s="139">
        <v>0</v>
      </c>
      <c r="AA355" s="139">
        <v>0</v>
      </c>
      <c r="AB355" s="139">
        <v>0</v>
      </c>
      <c r="AC355" s="139">
        <v>0</v>
      </c>
      <c r="AD355" s="139">
        <v>0</v>
      </c>
      <c r="AE355" s="139">
        <v>0</v>
      </c>
      <c r="AF355" s="139">
        <v>0</v>
      </c>
      <c r="AG355" s="140">
        <v>21</v>
      </c>
      <c r="AH355" s="139">
        <v>0</v>
      </c>
      <c r="AI355" s="139">
        <v>0</v>
      </c>
      <c r="AJ355" s="139">
        <v>0</v>
      </c>
      <c r="AK355" s="139">
        <v>0</v>
      </c>
      <c r="AL355" s="139">
        <v>0</v>
      </c>
      <c r="AM355" s="139">
        <v>0</v>
      </c>
      <c r="AN355" s="139">
        <v>0</v>
      </c>
      <c r="AO355" s="139">
        <v>0</v>
      </c>
      <c r="AP355" s="139">
        <v>0</v>
      </c>
      <c r="AQ355" s="139">
        <v>0</v>
      </c>
      <c r="AR355" s="139">
        <v>0</v>
      </c>
      <c r="AS355" s="140">
        <v>0</v>
      </c>
      <c r="AT355" s="140">
        <f t="shared" si="9"/>
        <v>7035.19</v>
      </c>
      <c r="AU355" s="139"/>
    </row>
    <row r="356" spans="1:47" s="141" customFormat="1" ht="12.75" hidden="1" outlineLevel="1">
      <c r="A356" s="139" t="s">
        <v>1107</v>
      </c>
      <c r="B356" s="140"/>
      <c r="C356" s="140" t="s">
        <v>1108</v>
      </c>
      <c r="D356" s="140" t="s">
        <v>1109</v>
      </c>
      <c r="E356" s="140">
        <v>22100.19</v>
      </c>
      <c r="F356" s="140">
        <v>739.97</v>
      </c>
      <c r="G356" s="140"/>
      <c r="H356" s="139">
        <v>0</v>
      </c>
      <c r="I356" s="139">
        <v>0</v>
      </c>
      <c r="J356" s="139">
        <v>0</v>
      </c>
      <c r="K356" s="139">
        <v>0</v>
      </c>
      <c r="L356" s="139">
        <v>0</v>
      </c>
      <c r="M356" s="139">
        <v>0</v>
      </c>
      <c r="N356" s="139">
        <v>0</v>
      </c>
      <c r="O356" s="139">
        <v>0</v>
      </c>
      <c r="P356" s="139">
        <v>0</v>
      </c>
      <c r="Q356" s="139">
        <v>0</v>
      </c>
      <c r="R356" s="139">
        <v>0</v>
      </c>
      <c r="S356" s="139">
        <v>0</v>
      </c>
      <c r="T356" s="139">
        <v>0</v>
      </c>
      <c r="U356" s="139">
        <v>0</v>
      </c>
      <c r="V356" s="139">
        <v>0</v>
      </c>
      <c r="W356" s="139">
        <v>0</v>
      </c>
      <c r="X356" s="139">
        <v>0</v>
      </c>
      <c r="Y356" s="139">
        <v>0</v>
      </c>
      <c r="Z356" s="139">
        <v>0</v>
      </c>
      <c r="AA356" s="139">
        <v>0</v>
      </c>
      <c r="AB356" s="139">
        <v>0</v>
      </c>
      <c r="AC356" s="139">
        <v>0</v>
      </c>
      <c r="AD356" s="139">
        <v>0</v>
      </c>
      <c r="AE356" s="139">
        <v>0</v>
      </c>
      <c r="AF356" s="139">
        <v>0</v>
      </c>
      <c r="AG356" s="140">
        <v>0</v>
      </c>
      <c r="AH356" s="139">
        <v>0</v>
      </c>
      <c r="AI356" s="139">
        <v>0</v>
      </c>
      <c r="AJ356" s="139">
        <v>0</v>
      </c>
      <c r="AK356" s="139">
        <v>0</v>
      </c>
      <c r="AL356" s="139">
        <v>0</v>
      </c>
      <c r="AM356" s="139">
        <v>0</v>
      </c>
      <c r="AN356" s="139">
        <v>0</v>
      </c>
      <c r="AO356" s="139">
        <v>0</v>
      </c>
      <c r="AP356" s="139">
        <v>0</v>
      </c>
      <c r="AQ356" s="139">
        <v>0</v>
      </c>
      <c r="AR356" s="139">
        <v>0</v>
      </c>
      <c r="AS356" s="140">
        <v>0</v>
      </c>
      <c r="AT356" s="140">
        <f t="shared" si="9"/>
        <v>22840.16</v>
      </c>
      <c r="AU356" s="139"/>
    </row>
    <row r="357" spans="1:47" s="141" customFormat="1" ht="12.75" hidden="1" outlineLevel="1">
      <c r="A357" s="139" t="s">
        <v>1110</v>
      </c>
      <c r="B357" s="140"/>
      <c r="C357" s="140" t="s">
        <v>1111</v>
      </c>
      <c r="D357" s="140" t="s">
        <v>1112</v>
      </c>
      <c r="E357" s="140">
        <v>798.68</v>
      </c>
      <c r="F357" s="140">
        <v>0</v>
      </c>
      <c r="G357" s="140"/>
      <c r="H357" s="139">
        <v>0</v>
      </c>
      <c r="I357" s="139">
        <v>0</v>
      </c>
      <c r="J357" s="139">
        <v>0</v>
      </c>
      <c r="K357" s="139">
        <v>0</v>
      </c>
      <c r="L357" s="139">
        <v>0</v>
      </c>
      <c r="M357" s="139">
        <v>0</v>
      </c>
      <c r="N357" s="139">
        <v>0</v>
      </c>
      <c r="O357" s="139">
        <v>0</v>
      </c>
      <c r="P357" s="139">
        <v>0</v>
      </c>
      <c r="Q357" s="139">
        <v>0</v>
      </c>
      <c r="R357" s="139">
        <v>0</v>
      </c>
      <c r="S357" s="139">
        <v>0</v>
      </c>
      <c r="T357" s="139">
        <v>0</v>
      </c>
      <c r="U357" s="139">
        <v>0</v>
      </c>
      <c r="V357" s="139">
        <v>0</v>
      </c>
      <c r="W357" s="139">
        <v>0</v>
      </c>
      <c r="X357" s="139">
        <v>0</v>
      </c>
      <c r="Y357" s="139">
        <v>0</v>
      </c>
      <c r="Z357" s="139">
        <v>0</v>
      </c>
      <c r="AA357" s="139">
        <v>0</v>
      </c>
      <c r="AB357" s="139">
        <v>0</v>
      </c>
      <c r="AC357" s="139">
        <v>0</v>
      </c>
      <c r="AD357" s="139">
        <v>0</v>
      </c>
      <c r="AE357" s="139">
        <v>0</v>
      </c>
      <c r="AF357" s="139">
        <v>0</v>
      </c>
      <c r="AG357" s="140">
        <v>0</v>
      </c>
      <c r="AH357" s="139">
        <v>0</v>
      </c>
      <c r="AI357" s="139">
        <v>0</v>
      </c>
      <c r="AJ357" s="139">
        <v>0</v>
      </c>
      <c r="AK357" s="139">
        <v>0</v>
      </c>
      <c r="AL357" s="139">
        <v>0</v>
      </c>
      <c r="AM357" s="139">
        <v>0</v>
      </c>
      <c r="AN357" s="139">
        <v>0</v>
      </c>
      <c r="AO357" s="139">
        <v>0</v>
      </c>
      <c r="AP357" s="139">
        <v>0</v>
      </c>
      <c r="AQ357" s="139">
        <v>0</v>
      </c>
      <c r="AR357" s="139">
        <v>0</v>
      </c>
      <c r="AS357" s="140">
        <v>0</v>
      </c>
      <c r="AT357" s="140">
        <f t="shared" si="9"/>
        <v>798.68</v>
      </c>
      <c r="AU357" s="139"/>
    </row>
    <row r="358" spans="1:47" s="141" customFormat="1" ht="12.75" hidden="1" outlineLevel="1">
      <c r="A358" s="139" t="s">
        <v>1113</v>
      </c>
      <c r="B358" s="140"/>
      <c r="C358" s="140" t="s">
        <v>1114</v>
      </c>
      <c r="D358" s="140" t="s">
        <v>1115</v>
      </c>
      <c r="E358" s="140">
        <v>26679.06</v>
      </c>
      <c r="F358" s="140">
        <v>90.19</v>
      </c>
      <c r="G358" s="140"/>
      <c r="H358" s="139">
        <v>0</v>
      </c>
      <c r="I358" s="139">
        <v>0</v>
      </c>
      <c r="J358" s="139">
        <v>0</v>
      </c>
      <c r="K358" s="139">
        <v>0</v>
      </c>
      <c r="L358" s="139">
        <v>0</v>
      </c>
      <c r="M358" s="139">
        <v>0</v>
      </c>
      <c r="N358" s="139">
        <v>0</v>
      </c>
      <c r="O358" s="139">
        <v>0</v>
      </c>
      <c r="P358" s="139">
        <v>0</v>
      </c>
      <c r="Q358" s="139">
        <v>0</v>
      </c>
      <c r="R358" s="139">
        <v>0</v>
      </c>
      <c r="S358" s="139">
        <v>0</v>
      </c>
      <c r="T358" s="139">
        <v>0</v>
      </c>
      <c r="U358" s="139">
        <v>0</v>
      </c>
      <c r="V358" s="139">
        <v>0</v>
      </c>
      <c r="W358" s="139">
        <v>0</v>
      </c>
      <c r="X358" s="139">
        <v>0</v>
      </c>
      <c r="Y358" s="139">
        <v>0</v>
      </c>
      <c r="Z358" s="139">
        <v>0</v>
      </c>
      <c r="AA358" s="139">
        <v>0</v>
      </c>
      <c r="AB358" s="139">
        <v>0</v>
      </c>
      <c r="AC358" s="139">
        <v>0</v>
      </c>
      <c r="AD358" s="139">
        <v>0</v>
      </c>
      <c r="AE358" s="139">
        <v>0</v>
      </c>
      <c r="AF358" s="139">
        <v>0</v>
      </c>
      <c r="AG358" s="140">
        <v>0</v>
      </c>
      <c r="AH358" s="139">
        <v>0</v>
      </c>
      <c r="AI358" s="139">
        <v>0</v>
      </c>
      <c r="AJ358" s="139">
        <v>0</v>
      </c>
      <c r="AK358" s="139">
        <v>0</v>
      </c>
      <c r="AL358" s="139">
        <v>0</v>
      </c>
      <c r="AM358" s="139">
        <v>0</v>
      </c>
      <c r="AN358" s="139">
        <v>0</v>
      </c>
      <c r="AO358" s="139">
        <v>0</v>
      </c>
      <c r="AP358" s="139">
        <v>0</v>
      </c>
      <c r="AQ358" s="139">
        <v>0</v>
      </c>
      <c r="AR358" s="139">
        <v>0</v>
      </c>
      <c r="AS358" s="140">
        <v>0</v>
      </c>
      <c r="AT358" s="140">
        <f t="shared" si="9"/>
        <v>26769.25</v>
      </c>
      <c r="AU358" s="139"/>
    </row>
    <row r="359" spans="1:47" s="141" customFormat="1" ht="12.75" hidden="1" outlineLevel="1">
      <c r="A359" s="139" t="s">
        <v>1116</v>
      </c>
      <c r="B359" s="140"/>
      <c r="C359" s="140" t="s">
        <v>1117</v>
      </c>
      <c r="D359" s="140" t="s">
        <v>1118</v>
      </c>
      <c r="E359" s="140">
        <v>2633.56</v>
      </c>
      <c r="F359" s="140">
        <v>0</v>
      </c>
      <c r="G359" s="140"/>
      <c r="H359" s="139">
        <v>0</v>
      </c>
      <c r="I359" s="139">
        <v>0</v>
      </c>
      <c r="J359" s="139">
        <v>0</v>
      </c>
      <c r="K359" s="139">
        <v>0</v>
      </c>
      <c r="L359" s="139">
        <v>0</v>
      </c>
      <c r="M359" s="139">
        <v>0</v>
      </c>
      <c r="N359" s="139">
        <v>0</v>
      </c>
      <c r="O359" s="139">
        <v>0</v>
      </c>
      <c r="P359" s="139">
        <v>0</v>
      </c>
      <c r="Q359" s="139">
        <v>0</v>
      </c>
      <c r="R359" s="139">
        <v>0</v>
      </c>
      <c r="S359" s="139">
        <v>0</v>
      </c>
      <c r="T359" s="139">
        <v>0</v>
      </c>
      <c r="U359" s="139">
        <v>0</v>
      </c>
      <c r="V359" s="139">
        <v>0</v>
      </c>
      <c r="W359" s="139">
        <v>0</v>
      </c>
      <c r="X359" s="139">
        <v>0</v>
      </c>
      <c r="Y359" s="139">
        <v>0</v>
      </c>
      <c r="Z359" s="139">
        <v>0</v>
      </c>
      <c r="AA359" s="139">
        <v>0</v>
      </c>
      <c r="AB359" s="139">
        <v>0</v>
      </c>
      <c r="AC359" s="139">
        <v>0</v>
      </c>
      <c r="AD359" s="139">
        <v>0</v>
      </c>
      <c r="AE359" s="139">
        <v>0</v>
      </c>
      <c r="AF359" s="139">
        <v>0</v>
      </c>
      <c r="AG359" s="140">
        <v>0</v>
      </c>
      <c r="AH359" s="139">
        <v>0</v>
      </c>
      <c r="AI359" s="139">
        <v>0</v>
      </c>
      <c r="AJ359" s="139">
        <v>0</v>
      </c>
      <c r="AK359" s="139">
        <v>0</v>
      </c>
      <c r="AL359" s="139">
        <v>0</v>
      </c>
      <c r="AM359" s="139">
        <v>0</v>
      </c>
      <c r="AN359" s="139">
        <v>0</v>
      </c>
      <c r="AO359" s="139">
        <v>0</v>
      </c>
      <c r="AP359" s="139">
        <v>0</v>
      </c>
      <c r="AQ359" s="139">
        <v>0</v>
      </c>
      <c r="AR359" s="139">
        <v>0</v>
      </c>
      <c r="AS359" s="140">
        <v>0</v>
      </c>
      <c r="AT359" s="140">
        <f t="shared" si="9"/>
        <v>2633.56</v>
      </c>
      <c r="AU359" s="139"/>
    </row>
    <row r="360" spans="1:47" s="141" customFormat="1" ht="12.75" hidden="1" outlineLevel="1">
      <c r="A360" s="139" t="s">
        <v>1119</v>
      </c>
      <c r="B360" s="140"/>
      <c r="C360" s="140" t="s">
        <v>1120</v>
      </c>
      <c r="D360" s="140" t="s">
        <v>1121</v>
      </c>
      <c r="E360" s="140">
        <v>4911.87</v>
      </c>
      <c r="F360" s="140">
        <v>0</v>
      </c>
      <c r="G360" s="140"/>
      <c r="H360" s="139">
        <v>0</v>
      </c>
      <c r="I360" s="139">
        <v>0</v>
      </c>
      <c r="J360" s="139">
        <v>0</v>
      </c>
      <c r="K360" s="139">
        <v>0</v>
      </c>
      <c r="L360" s="139">
        <v>0</v>
      </c>
      <c r="M360" s="139">
        <v>0</v>
      </c>
      <c r="N360" s="139">
        <v>0</v>
      </c>
      <c r="O360" s="139">
        <v>0</v>
      </c>
      <c r="P360" s="139">
        <v>0</v>
      </c>
      <c r="Q360" s="139">
        <v>0</v>
      </c>
      <c r="R360" s="139">
        <v>0</v>
      </c>
      <c r="S360" s="139">
        <v>0</v>
      </c>
      <c r="T360" s="139">
        <v>0</v>
      </c>
      <c r="U360" s="139">
        <v>0</v>
      </c>
      <c r="V360" s="139">
        <v>0</v>
      </c>
      <c r="W360" s="139">
        <v>0</v>
      </c>
      <c r="X360" s="139">
        <v>0</v>
      </c>
      <c r="Y360" s="139">
        <v>0</v>
      </c>
      <c r="Z360" s="139">
        <v>0</v>
      </c>
      <c r="AA360" s="139">
        <v>0</v>
      </c>
      <c r="AB360" s="139">
        <v>0</v>
      </c>
      <c r="AC360" s="139">
        <v>0</v>
      </c>
      <c r="AD360" s="139">
        <v>0</v>
      </c>
      <c r="AE360" s="139">
        <v>108</v>
      </c>
      <c r="AF360" s="139">
        <v>0</v>
      </c>
      <c r="AG360" s="140">
        <v>108</v>
      </c>
      <c r="AH360" s="139">
        <v>0</v>
      </c>
      <c r="AI360" s="139">
        <v>0</v>
      </c>
      <c r="AJ360" s="139">
        <v>0</v>
      </c>
      <c r="AK360" s="139">
        <v>0</v>
      </c>
      <c r="AL360" s="139">
        <v>0</v>
      </c>
      <c r="AM360" s="139">
        <v>0</v>
      </c>
      <c r="AN360" s="139">
        <v>0</v>
      </c>
      <c r="AO360" s="139">
        <v>0</v>
      </c>
      <c r="AP360" s="139">
        <v>0</v>
      </c>
      <c r="AQ360" s="139">
        <v>0</v>
      </c>
      <c r="AR360" s="139">
        <v>0</v>
      </c>
      <c r="AS360" s="140">
        <v>0</v>
      </c>
      <c r="AT360" s="140">
        <f t="shared" si="9"/>
        <v>5019.87</v>
      </c>
      <c r="AU360" s="139"/>
    </row>
    <row r="361" spans="1:47" s="141" customFormat="1" ht="12.75" hidden="1" outlineLevel="1">
      <c r="A361" s="139" t="s">
        <v>1122</v>
      </c>
      <c r="B361" s="140"/>
      <c r="C361" s="140" t="s">
        <v>1123</v>
      </c>
      <c r="D361" s="140" t="s">
        <v>1124</v>
      </c>
      <c r="E361" s="140">
        <v>80077.41</v>
      </c>
      <c r="F361" s="140">
        <v>0</v>
      </c>
      <c r="G361" s="140"/>
      <c r="H361" s="139">
        <v>0</v>
      </c>
      <c r="I361" s="139">
        <v>0</v>
      </c>
      <c r="J361" s="139">
        <v>0</v>
      </c>
      <c r="K361" s="139">
        <v>0</v>
      </c>
      <c r="L361" s="139">
        <v>0</v>
      </c>
      <c r="M361" s="139">
        <v>0</v>
      </c>
      <c r="N361" s="139">
        <v>0</v>
      </c>
      <c r="O361" s="139">
        <v>0</v>
      </c>
      <c r="P361" s="139">
        <v>0</v>
      </c>
      <c r="Q361" s="139">
        <v>0</v>
      </c>
      <c r="R361" s="139">
        <v>0</v>
      </c>
      <c r="S361" s="139">
        <v>0</v>
      </c>
      <c r="T361" s="139">
        <v>142.38</v>
      </c>
      <c r="U361" s="139">
        <v>6938.54</v>
      </c>
      <c r="V361" s="139">
        <v>0</v>
      </c>
      <c r="W361" s="139">
        <v>0</v>
      </c>
      <c r="X361" s="139">
        <v>0</v>
      </c>
      <c r="Y361" s="139">
        <v>0</v>
      </c>
      <c r="Z361" s="139">
        <v>0</v>
      </c>
      <c r="AA361" s="139">
        <v>0</v>
      </c>
      <c r="AB361" s="139">
        <v>0</v>
      </c>
      <c r="AC361" s="139">
        <v>0</v>
      </c>
      <c r="AD361" s="139">
        <v>0</v>
      </c>
      <c r="AE361" s="139">
        <v>1087.2</v>
      </c>
      <c r="AF361" s="139">
        <v>0</v>
      </c>
      <c r="AG361" s="140">
        <v>8168.12</v>
      </c>
      <c r="AH361" s="139">
        <v>0</v>
      </c>
      <c r="AI361" s="139">
        <v>0</v>
      </c>
      <c r="AJ361" s="139">
        <v>0</v>
      </c>
      <c r="AK361" s="139">
        <v>0</v>
      </c>
      <c r="AL361" s="139">
        <v>0</v>
      </c>
      <c r="AM361" s="139">
        <v>0</v>
      </c>
      <c r="AN361" s="139">
        <v>0</v>
      </c>
      <c r="AO361" s="139">
        <v>0</v>
      </c>
      <c r="AP361" s="139">
        <v>0</v>
      </c>
      <c r="AQ361" s="139">
        <v>0</v>
      </c>
      <c r="AR361" s="139">
        <v>0</v>
      </c>
      <c r="AS361" s="140">
        <v>0</v>
      </c>
      <c r="AT361" s="140">
        <f t="shared" si="9"/>
        <v>88245.53</v>
      </c>
      <c r="AU361" s="139"/>
    </row>
    <row r="362" spans="1:47" s="141" customFormat="1" ht="12.75" hidden="1" outlineLevel="1">
      <c r="A362" s="139" t="s">
        <v>1128</v>
      </c>
      <c r="B362" s="140"/>
      <c r="C362" s="140" t="s">
        <v>1129</v>
      </c>
      <c r="D362" s="140" t="s">
        <v>1130</v>
      </c>
      <c r="E362" s="140">
        <v>1216.05</v>
      </c>
      <c r="F362" s="140">
        <v>0</v>
      </c>
      <c r="G362" s="140"/>
      <c r="H362" s="139">
        <v>0</v>
      </c>
      <c r="I362" s="139">
        <v>0</v>
      </c>
      <c r="J362" s="139">
        <v>0</v>
      </c>
      <c r="K362" s="139">
        <v>0</v>
      </c>
      <c r="L362" s="139">
        <v>0</v>
      </c>
      <c r="M362" s="139">
        <v>0</v>
      </c>
      <c r="N362" s="139">
        <v>0</v>
      </c>
      <c r="O362" s="139">
        <v>0</v>
      </c>
      <c r="P362" s="139">
        <v>0</v>
      </c>
      <c r="Q362" s="139">
        <v>0</v>
      </c>
      <c r="R362" s="139">
        <v>0</v>
      </c>
      <c r="S362" s="139">
        <v>0</v>
      </c>
      <c r="T362" s="139">
        <v>0</v>
      </c>
      <c r="U362" s="139">
        <v>100.94</v>
      </c>
      <c r="V362" s="139">
        <v>0</v>
      </c>
      <c r="W362" s="139">
        <v>0</v>
      </c>
      <c r="X362" s="139">
        <v>0</v>
      </c>
      <c r="Y362" s="139">
        <v>0</v>
      </c>
      <c r="Z362" s="139">
        <v>0</v>
      </c>
      <c r="AA362" s="139">
        <v>0</v>
      </c>
      <c r="AB362" s="139">
        <v>0</v>
      </c>
      <c r="AC362" s="139">
        <v>0</v>
      </c>
      <c r="AD362" s="139">
        <v>0</v>
      </c>
      <c r="AE362" s="139">
        <v>1018.29</v>
      </c>
      <c r="AF362" s="139">
        <v>0</v>
      </c>
      <c r="AG362" s="140">
        <v>1119.23</v>
      </c>
      <c r="AH362" s="139">
        <v>0</v>
      </c>
      <c r="AI362" s="139">
        <v>0</v>
      </c>
      <c r="AJ362" s="139">
        <v>0</v>
      </c>
      <c r="AK362" s="139">
        <v>0</v>
      </c>
      <c r="AL362" s="139">
        <v>0</v>
      </c>
      <c r="AM362" s="139">
        <v>0</v>
      </c>
      <c r="AN362" s="139">
        <v>0</v>
      </c>
      <c r="AO362" s="139">
        <v>0</v>
      </c>
      <c r="AP362" s="139">
        <v>0</v>
      </c>
      <c r="AQ362" s="139">
        <v>0</v>
      </c>
      <c r="AR362" s="139">
        <v>0</v>
      </c>
      <c r="AS362" s="140">
        <v>0</v>
      </c>
      <c r="AT362" s="140">
        <f t="shared" si="9"/>
        <v>2335.2799999999997</v>
      </c>
      <c r="AU362" s="139"/>
    </row>
    <row r="363" spans="1:47" s="141" customFormat="1" ht="12.75" hidden="1" outlineLevel="1">
      <c r="A363" s="139" t="s">
        <v>1131</v>
      </c>
      <c r="B363" s="140"/>
      <c r="C363" s="140" t="s">
        <v>1132</v>
      </c>
      <c r="D363" s="140" t="s">
        <v>1133</v>
      </c>
      <c r="E363" s="140">
        <v>287.05</v>
      </c>
      <c r="F363" s="140">
        <v>0</v>
      </c>
      <c r="G363" s="140"/>
      <c r="H363" s="139">
        <v>0</v>
      </c>
      <c r="I363" s="139">
        <v>0</v>
      </c>
      <c r="J363" s="139">
        <v>0</v>
      </c>
      <c r="K363" s="139">
        <v>0</v>
      </c>
      <c r="L363" s="139">
        <v>0</v>
      </c>
      <c r="M363" s="139">
        <v>0</v>
      </c>
      <c r="N363" s="139">
        <v>0</v>
      </c>
      <c r="O363" s="139">
        <v>0</v>
      </c>
      <c r="P363" s="139">
        <v>0</v>
      </c>
      <c r="Q363" s="139">
        <v>0</v>
      </c>
      <c r="R363" s="139">
        <v>0</v>
      </c>
      <c r="S363" s="139">
        <v>0</v>
      </c>
      <c r="T363" s="139">
        <v>0</v>
      </c>
      <c r="U363" s="139">
        <v>23.02</v>
      </c>
      <c r="V363" s="139">
        <v>0</v>
      </c>
      <c r="W363" s="139">
        <v>0</v>
      </c>
      <c r="X363" s="139">
        <v>0</v>
      </c>
      <c r="Y363" s="139">
        <v>0</v>
      </c>
      <c r="Z363" s="139">
        <v>0</v>
      </c>
      <c r="AA363" s="139">
        <v>0</v>
      </c>
      <c r="AB363" s="139">
        <v>0</v>
      </c>
      <c r="AC363" s="139">
        <v>0</v>
      </c>
      <c r="AD363" s="139">
        <v>0</v>
      </c>
      <c r="AE363" s="139">
        <v>340.13</v>
      </c>
      <c r="AF363" s="139">
        <v>0</v>
      </c>
      <c r="AG363" s="140">
        <v>363.15</v>
      </c>
      <c r="AH363" s="139">
        <v>0</v>
      </c>
      <c r="AI363" s="139">
        <v>0</v>
      </c>
      <c r="AJ363" s="139">
        <v>0</v>
      </c>
      <c r="AK363" s="139">
        <v>0</v>
      </c>
      <c r="AL363" s="139">
        <v>0</v>
      </c>
      <c r="AM363" s="139">
        <v>0</v>
      </c>
      <c r="AN363" s="139">
        <v>0</v>
      </c>
      <c r="AO363" s="139">
        <v>0</v>
      </c>
      <c r="AP363" s="139">
        <v>0</v>
      </c>
      <c r="AQ363" s="139">
        <v>0</v>
      </c>
      <c r="AR363" s="139">
        <v>0</v>
      </c>
      <c r="AS363" s="140">
        <v>0</v>
      </c>
      <c r="AT363" s="140">
        <f t="shared" si="9"/>
        <v>650.2</v>
      </c>
      <c r="AU363" s="139"/>
    </row>
    <row r="364" spans="1:47" s="141" customFormat="1" ht="12.75" hidden="1" outlineLevel="1">
      <c r="A364" s="139" t="s">
        <v>3505</v>
      </c>
      <c r="B364" s="140"/>
      <c r="C364" s="140" t="s">
        <v>3506</v>
      </c>
      <c r="D364" s="140" t="s">
        <v>3507</v>
      </c>
      <c r="E364" s="140">
        <v>988.44</v>
      </c>
      <c r="F364" s="140">
        <v>0</v>
      </c>
      <c r="G364" s="140"/>
      <c r="H364" s="139">
        <v>0</v>
      </c>
      <c r="I364" s="139">
        <v>0</v>
      </c>
      <c r="J364" s="139">
        <v>0</v>
      </c>
      <c r="K364" s="139">
        <v>0</v>
      </c>
      <c r="L364" s="139">
        <v>0</v>
      </c>
      <c r="M364" s="139">
        <v>0</v>
      </c>
      <c r="N364" s="139">
        <v>0</v>
      </c>
      <c r="O364" s="139">
        <v>0</v>
      </c>
      <c r="P364" s="139">
        <v>0</v>
      </c>
      <c r="Q364" s="139">
        <v>0</v>
      </c>
      <c r="R364" s="139">
        <v>0</v>
      </c>
      <c r="S364" s="139">
        <v>0</v>
      </c>
      <c r="T364" s="139">
        <v>0</v>
      </c>
      <c r="U364" s="139">
        <v>0</v>
      </c>
      <c r="V364" s="139">
        <v>0</v>
      </c>
      <c r="W364" s="139">
        <v>0</v>
      </c>
      <c r="X364" s="139">
        <v>0</v>
      </c>
      <c r="Y364" s="139">
        <v>0</v>
      </c>
      <c r="Z364" s="139">
        <v>0</v>
      </c>
      <c r="AA364" s="139">
        <v>0</v>
      </c>
      <c r="AB364" s="139">
        <v>0</v>
      </c>
      <c r="AC364" s="139">
        <v>0</v>
      </c>
      <c r="AD364" s="139">
        <v>0</v>
      </c>
      <c r="AE364" s="139">
        <v>-2282.1</v>
      </c>
      <c r="AF364" s="139">
        <v>0</v>
      </c>
      <c r="AG364" s="140">
        <v>-2282.1</v>
      </c>
      <c r="AH364" s="139">
        <v>0</v>
      </c>
      <c r="AI364" s="139">
        <v>0</v>
      </c>
      <c r="AJ364" s="139">
        <v>0</v>
      </c>
      <c r="AK364" s="139">
        <v>0</v>
      </c>
      <c r="AL364" s="139">
        <v>0</v>
      </c>
      <c r="AM364" s="139">
        <v>0</v>
      </c>
      <c r="AN364" s="139">
        <v>0</v>
      </c>
      <c r="AO364" s="139">
        <v>0</v>
      </c>
      <c r="AP364" s="139">
        <v>0</v>
      </c>
      <c r="AQ364" s="139">
        <v>0</v>
      </c>
      <c r="AR364" s="139">
        <v>0</v>
      </c>
      <c r="AS364" s="140">
        <v>0</v>
      </c>
      <c r="AT364" s="140">
        <f t="shared" si="9"/>
        <v>-1293.6599999999999</v>
      </c>
      <c r="AU364" s="139"/>
    </row>
    <row r="365" spans="1:47" s="141" customFormat="1" ht="12.75" hidden="1" outlineLevel="1">
      <c r="A365" s="139" t="s">
        <v>3508</v>
      </c>
      <c r="B365" s="140"/>
      <c r="C365" s="140" t="s">
        <v>3509</v>
      </c>
      <c r="D365" s="140" t="s">
        <v>3510</v>
      </c>
      <c r="E365" s="140">
        <v>1042.77</v>
      </c>
      <c r="F365" s="140">
        <v>0</v>
      </c>
      <c r="G365" s="140"/>
      <c r="H365" s="139">
        <v>0</v>
      </c>
      <c r="I365" s="139">
        <v>0</v>
      </c>
      <c r="J365" s="139">
        <v>0</v>
      </c>
      <c r="K365" s="139">
        <v>0</v>
      </c>
      <c r="L365" s="139">
        <v>0</v>
      </c>
      <c r="M365" s="139">
        <v>0</v>
      </c>
      <c r="N365" s="139">
        <v>0</v>
      </c>
      <c r="O365" s="139">
        <v>0</v>
      </c>
      <c r="P365" s="139">
        <v>0</v>
      </c>
      <c r="Q365" s="139">
        <v>0</v>
      </c>
      <c r="R365" s="139">
        <v>0</v>
      </c>
      <c r="S365" s="139">
        <v>0</v>
      </c>
      <c r="T365" s="139">
        <v>0</v>
      </c>
      <c r="U365" s="139">
        <v>127.16</v>
      </c>
      <c r="V365" s="139">
        <v>0</v>
      </c>
      <c r="W365" s="139">
        <v>0</v>
      </c>
      <c r="X365" s="139">
        <v>0</v>
      </c>
      <c r="Y365" s="139">
        <v>0</v>
      </c>
      <c r="Z365" s="139">
        <v>0</v>
      </c>
      <c r="AA365" s="139">
        <v>0</v>
      </c>
      <c r="AB365" s="139">
        <v>0</v>
      </c>
      <c r="AC365" s="139">
        <v>0</v>
      </c>
      <c r="AD365" s="139">
        <v>0</v>
      </c>
      <c r="AE365" s="139">
        <v>41.14</v>
      </c>
      <c r="AF365" s="139">
        <v>0</v>
      </c>
      <c r="AG365" s="140">
        <v>168.3</v>
      </c>
      <c r="AH365" s="139">
        <v>0</v>
      </c>
      <c r="AI365" s="139">
        <v>0</v>
      </c>
      <c r="AJ365" s="139">
        <v>0</v>
      </c>
      <c r="AK365" s="139">
        <v>0</v>
      </c>
      <c r="AL365" s="139">
        <v>0</v>
      </c>
      <c r="AM365" s="139">
        <v>0</v>
      </c>
      <c r="AN365" s="139">
        <v>0</v>
      </c>
      <c r="AO365" s="139">
        <v>0</v>
      </c>
      <c r="AP365" s="139">
        <v>0</v>
      </c>
      <c r="AQ365" s="139">
        <v>0</v>
      </c>
      <c r="AR365" s="139">
        <v>0</v>
      </c>
      <c r="AS365" s="140">
        <v>0</v>
      </c>
      <c r="AT365" s="140">
        <f t="shared" si="9"/>
        <v>1211.07</v>
      </c>
      <c r="AU365" s="139"/>
    </row>
    <row r="366" spans="1:47" s="141" customFormat="1" ht="12.75" hidden="1" outlineLevel="1">
      <c r="A366" s="139" t="s">
        <v>3511</v>
      </c>
      <c r="B366" s="140"/>
      <c r="C366" s="140" t="s">
        <v>3512</v>
      </c>
      <c r="D366" s="140" t="s">
        <v>3513</v>
      </c>
      <c r="E366" s="140">
        <v>216</v>
      </c>
      <c r="F366" s="140">
        <v>0</v>
      </c>
      <c r="G366" s="140"/>
      <c r="H366" s="139">
        <v>0</v>
      </c>
      <c r="I366" s="139">
        <v>0</v>
      </c>
      <c r="J366" s="139">
        <v>0</v>
      </c>
      <c r="K366" s="139">
        <v>0</v>
      </c>
      <c r="L366" s="139">
        <v>0</v>
      </c>
      <c r="M366" s="139">
        <v>0</v>
      </c>
      <c r="N366" s="139">
        <v>0</v>
      </c>
      <c r="O366" s="139">
        <v>0</v>
      </c>
      <c r="P366" s="139">
        <v>0</v>
      </c>
      <c r="Q366" s="139">
        <v>0</v>
      </c>
      <c r="R366" s="139">
        <v>0</v>
      </c>
      <c r="S366" s="139">
        <v>0</v>
      </c>
      <c r="T366" s="139">
        <v>0</v>
      </c>
      <c r="U366" s="139">
        <v>0</v>
      </c>
      <c r="V366" s="139">
        <v>0</v>
      </c>
      <c r="W366" s="139">
        <v>0</v>
      </c>
      <c r="X366" s="139">
        <v>0</v>
      </c>
      <c r="Y366" s="139">
        <v>0</v>
      </c>
      <c r="Z366" s="139">
        <v>0</v>
      </c>
      <c r="AA366" s="139">
        <v>0</v>
      </c>
      <c r="AB366" s="139">
        <v>0</v>
      </c>
      <c r="AC366" s="139">
        <v>0</v>
      </c>
      <c r="AD366" s="139">
        <v>0</v>
      </c>
      <c r="AE366" s="139">
        <v>0</v>
      </c>
      <c r="AF366" s="139">
        <v>0</v>
      </c>
      <c r="AG366" s="140">
        <v>0</v>
      </c>
      <c r="AH366" s="139">
        <v>0</v>
      </c>
      <c r="AI366" s="139">
        <v>0</v>
      </c>
      <c r="AJ366" s="139">
        <v>0</v>
      </c>
      <c r="AK366" s="139">
        <v>0</v>
      </c>
      <c r="AL366" s="139">
        <v>0</v>
      </c>
      <c r="AM366" s="139">
        <v>0</v>
      </c>
      <c r="AN366" s="139">
        <v>0</v>
      </c>
      <c r="AO366" s="139">
        <v>0</v>
      </c>
      <c r="AP366" s="139">
        <v>0</v>
      </c>
      <c r="AQ366" s="139">
        <v>0</v>
      </c>
      <c r="AR366" s="139">
        <v>0</v>
      </c>
      <c r="AS366" s="140">
        <v>0</v>
      </c>
      <c r="AT366" s="140">
        <f t="shared" si="9"/>
        <v>216</v>
      </c>
      <c r="AU366" s="139"/>
    </row>
    <row r="367" spans="1:47" s="141" customFormat="1" ht="12.75" hidden="1" outlineLevel="1">
      <c r="A367" s="139" t="s">
        <v>3517</v>
      </c>
      <c r="B367" s="140"/>
      <c r="C367" s="140" t="s">
        <v>3518</v>
      </c>
      <c r="D367" s="140" t="s">
        <v>3519</v>
      </c>
      <c r="E367" s="140">
        <v>156613.35</v>
      </c>
      <c r="F367" s="140">
        <v>0</v>
      </c>
      <c r="G367" s="140"/>
      <c r="H367" s="139">
        <v>0</v>
      </c>
      <c r="I367" s="139">
        <v>0</v>
      </c>
      <c r="J367" s="139">
        <v>0</v>
      </c>
      <c r="K367" s="139">
        <v>0</v>
      </c>
      <c r="L367" s="139">
        <v>0</v>
      </c>
      <c r="M367" s="139">
        <v>0</v>
      </c>
      <c r="N367" s="139">
        <v>0</v>
      </c>
      <c r="O367" s="139">
        <v>0</v>
      </c>
      <c r="P367" s="139">
        <v>0</v>
      </c>
      <c r="Q367" s="139">
        <v>0</v>
      </c>
      <c r="R367" s="139">
        <v>0</v>
      </c>
      <c r="S367" s="139">
        <v>0</v>
      </c>
      <c r="T367" s="139">
        <v>0</v>
      </c>
      <c r="U367" s="139">
        <v>0</v>
      </c>
      <c r="V367" s="139">
        <v>0</v>
      </c>
      <c r="W367" s="139">
        <v>0</v>
      </c>
      <c r="X367" s="139">
        <v>0</v>
      </c>
      <c r="Y367" s="139">
        <v>0</v>
      </c>
      <c r="Z367" s="139">
        <v>0</v>
      </c>
      <c r="AA367" s="139">
        <v>0</v>
      </c>
      <c r="AB367" s="139">
        <v>0</v>
      </c>
      <c r="AC367" s="139">
        <v>0</v>
      </c>
      <c r="AD367" s="139">
        <v>0</v>
      </c>
      <c r="AE367" s="139">
        <v>0</v>
      </c>
      <c r="AF367" s="139">
        <v>0</v>
      </c>
      <c r="AG367" s="140">
        <v>0</v>
      </c>
      <c r="AH367" s="139">
        <v>0</v>
      </c>
      <c r="AI367" s="139">
        <v>0</v>
      </c>
      <c r="AJ367" s="139">
        <v>0</v>
      </c>
      <c r="AK367" s="139">
        <v>0</v>
      </c>
      <c r="AL367" s="139">
        <v>0</v>
      </c>
      <c r="AM367" s="139">
        <v>0</v>
      </c>
      <c r="AN367" s="139">
        <v>0</v>
      </c>
      <c r="AO367" s="139">
        <v>0</v>
      </c>
      <c r="AP367" s="139">
        <v>0</v>
      </c>
      <c r="AQ367" s="139">
        <v>0</v>
      </c>
      <c r="AR367" s="139">
        <v>0</v>
      </c>
      <c r="AS367" s="140">
        <v>0</v>
      </c>
      <c r="AT367" s="140">
        <f t="shared" si="9"/>
        <v>156613.35</v>
      </c>
      <c r="AU367" s="139"/>
    </row>
    <row r="368" spans="1:47" s="141" customFormat="1" ht="12.75" hidden="1" outlineLevel="1">
      <c r="A368" s="139" t="s">
        <v>3520</v>
      </c>
      <c r="B368" s="140"/>
      <c r="C368" s="140" t="s">
        <v>3521</v>
      </c>
      <c r="D368" s="140" t="s">
        <v>3522</v>
      </c>
      <c r="E368" s="140">
        <v>6416.09</v>
      </c>
      <c r="F368" s="140">
        <v>0</v>
      </c>
      <c r="G368" s="140"/>
      <c r="H368" s="139">
        <v>0</v>
      </c>
      <c r="I368" s="139">
        <v>0</v>
      </c>
      <c r="J368" s="139">
        <v>0</v>
      </c>
      <c r="K368" s="139">
        <v>0</v>
      </c>
      <c r="L368" s="139">
        <v>0</v>
      </c>
      <c r="M368" s="139">
        <v>0</v>
      </c>
      <c r="N368" s="139">
        <v>0</v>
      </c>
      <c r="O368" s="139">
        <v>0</v>
      </c>
      <c r="P368" s="139">
        <v>0</v>
      </c>
      <c r="Q368" s="139">
        <v>0</v>
      </c>
      <c r="R368" s="139">
        <v>0</v>
      </c>
      <c r="S368" s="139">
        <v>0</v>
      </c>
      <c r="T368" s="139">
        <v>0</v>
      </c>
      <c r="U368" s="139">
        <v>165.26</v>
      </c>
      <c r="V368" s="139">
        <v>0</v>
      </c>
      <c r="W368" s="139">
        <v>0</v>
      </c>
      <c r="X368" s="139">
        <v>0</v>
      </c>
      <c r="Y368" s="139">
        <v>0</v>
      </c>
      <c r="Z368" s="139">
        <v>0</v>
      </c>
      <c r="AA368" s="139">
        <v>0</v>
      </c>
      <c r="AB368" s="139">
        <v>0</v>
      </c>
      <c r="AC368" s="139">
        <v>0</v>
      </c>
      <c r="AD368" s="139">
        <v>0</v>
      </c>
      <c r="AE368" s="139">
        <v>21.77</v>
      </c>
      <c r="AF368" s="139">
        <v>0</v>
      </c>
      <c r="AG368" s="140">
        <v>187.03</v>
      </c>
      <c r="AH368" s="139">
        <v>0</v>
      </c>
      <c r="AI368" s="139">
        <v>0</v>
      </c>
      <c r="AJ368" s="139">
        <v>0</v>
      </c>
      <c r="AK368" s="139">
        <v>0</v>
      </c>
      <c r="AL368" s="139">
        <v>0</v>
      </c>
      <c r="AM368" s="139">
        <v>0</v>
      </c>
      <c r="AN368" s="139">
        <v>0</v>
      </c>
      <c r="AO368" s="139">
        <v>0</v>
      </c>
      <c r="AP368" s="139">
        <v>0</v>
      </c>
      <c r="AQ368" s="139">
        <v>0</v>
      </c>
      <c r="AR368" s="139">
        <v>0</v>
      </c>
      <c r="AS368" s="140">
        <v>0</v>
      </c>
      <c r="AT368" s="140">
        <f t="shared" si="9"/>
        <v>6603.12</v>
      </c>
      <c r="AU368" s="139"/>
    </row>
    <row r="369" spans="1:47" s="141" customFormat="1" ht="12.75" hidden="1" outlineLevel="1">
      <c r="A369" s="139" t="s">
        <v>3523</v>
      </c>
      <c r="B369" s="140"/>
      <c r="C369" s="140" t="s">
        <v>3524</v>
      </c>
      <c r="D369" s="140" t="s">
        <v>3525</v>
      </c>
      <c r="E369" s="140">
        <v>3047.7</v>
      </c>
      <c r="F369" s="140">
        <v>0</v>
      </c>
      <c r="G369" s="140"/>
      <c r="H369" s="139">
        <v>0</v>
      </c>
      <c r="I369" s="139">
        <v>0</v>
      </c>
      <c r="J369" s="139">
        <v>0</v>
      </c>
      <c r="K369" s="139">
        <v>0</v>
      </c>
      <c r="L369" s="139">
        <v>0</v>
      </c>
      <c r="M369" s="139">
        <v>0</v>
      </c>
      <c r="N369" s="139">
        <v>0</v>
      </c>
      <c r="O369" s="139">
        <v>0</v>
      </c>
      <c r="P369" s="139">
        <v>0</v>
      </c>
      <c r="Q369" s="139">
        <v>0</v>
      </c>
      <c r="R369" s="139">
        <v>0</v>
      </c>
      <c r="S369" s="139">
        <v>0</v>
      </c>
      <c r="T369" s="139">
        <v>0</v>
      </c>
      <c r="U369" s="139">
        <v>0</v>
      </c>
      <c r="V369" s="139">
        <v>0</v>
      </c>
      <c r="W369" s="139">
        <v>0</v>
      </c>
      <c r="X369" s="139">
        <v>0</v>
      </c>
      <c r="Y369" s="139">
        <v>0</v>
      </c>
      <c r="Z369" s="139">
        <v>0</v>
      </c>
      <c r="AA369" s="139">
        <v>0</v>
      </c>
      <c r="AB369" s="139">
        <v>0</v>
      </c>
      <c r="AC369" s="139">
        <v>0</v>
      </c>
      <c r="AD369" s="139">
        <v>0</v>
      </c>
      <c r="AE369" s="139">
        <v>0</v>
      </c>
      <c r="AF369" s="139">
        <v>0</v>
      </c>
      <c r="AG369" s="140">
        <v>0</v>
      </c>
      <c r="AH369" s="139">
        <v>0</v>
      </c>
      <c r="AI369" s="139">
        <v>0</v>
      </c>
      <c r="AJ369" s="139">
        <v>0</v>
      </c>
      <c r="AK369" s="139">
        <v>0</v>
      </c>
      <c r="AL369" s="139">
        <v>0</v>
      </c>
      <c r="AM369" s="139">
        <v>0</v>
      </c>
      <c r="AN369" s="139">
        <v>0</v>
      </c>
      <c r="AO369" s="139">
        <v>0</v>
      </c>
      <c r="AP369" s="139">
        <v>0</v>
      </c>
      <c r="AQ369" s="139">
        <v>0</v>
      </c>
      <c r="AR369" s="139">
        <v>0</v>
      </c>
      <c r="AS369" s="140">
        <v>0</v>
      </c>
      <c r="AT369" s="140">
        <f t="shared" si="9"/>
        <v>3047.7</v>
      </c>
      <c r="AU369" s="139"/>
    </row>
    <row r="370" spans="1:47" s="141" customFormat="1" ht="12.75" hidden="1" outlineLevel="1">
      <c r="A370" s="139" t="s">
        <v>3526</v>
      </c>
      <c r="B370" s="140"/>
      <c r="C370" s="140" t="s">
        <v>3527</v>
      </c>
      <c r="D370" s="140" t="s">
        <v>3528</v>
      </c>
      <c r="E370" s="140">
        <v>229.8</v>
      </c>
      <c r="F370" s="140">
        <v>0</v>
      </c>
      <c r="G370" s="140"/>
      <c r="H370" s="139">
        <v>0</v>
      </c>
      <c r="I370" s="139">
        <v>0</v>
      </c>
      <c r="J370" s="139">
        <v>0</v>
      </c>
      <c r="K370" s="139">
        <v>0</v>
      </c>
      <c r="L370" s="139">
        <v>0</v>
      </c>
      <c r="M370" s="139">
        <v>0</v>
      </c>
      <c r="N370" s="139">
        <v>0</v>
      </c>
      <c r="O370" s="139">
        <v>0</v>
      </c>
      <c r="P370" s="139">
        <v>0</v>
      </c>
      <c r="Q370" s="139">
        <v>0</v>
      </c>
      <c r="R370" s="139">
        <v>0</v>
      </c>
      <c r="S370" s="139">
        <v>0</v>
      </c>
      <c r="T370" s="139">
        <v>0</v>
      </c>
      <c r="U370" s="139">
        <v>0</v>
      </c>
      <c r="V370" s="139">
        <v>0</v>
      </c>
      <c r="W370" s="139">
        <v>0</v>
      </c>
      <c r="X370" s="139">
        <v>0</v>
      </c>
      <c r="Y370" s="139">
        <v>0</v>
      </c>
      <c r="Z370" s="139">
        <v>0</v>
      </c>
      <c r="AA370" s="139">
        <v>0</v>
      </c>
      <c r="AB370" s="139">
        <v>0</v>
      </c>
      <c r="AC370" s="139">
        <v>0</v>
      </c>
      <c r="AD370" s="139">
        <v>0</v>
      </c>
      <c r="AE370" s="139">
        <v>0</v>
      </c>
      <c r="AF370" s="139">
        <v>0</v>
      </c>
      <c r="AG370" s="140">
        <v>0</v>
      </c>
      <c r="AH370" s="139">
        <v>0</v>
      </c>
      <c r="AI370" s="139">
        <v>0</v>
      </c>
      <c r="AJ370" s="139">
        <v>0</v>
      </c>
      <c r="AK370" s="139">
        <v>0</v>
      </c>
      <c r="AL370" s="139">
        <v>0</v>
      </c>
      <c r="AM370" s="139">
        <v>0</v>
      </c>
      <c r="AN370" s="139">
        <v>0</v>
      </c>
      <c r="AO370" s="139">
        <v>0</v>
      </c>
      <c r="AP370" s="139">
        <v>0</v>
      </c>
      <c r="AQ370" s="139">
        <v>0</v>
      </c>
      <c r="AR370" s="139">
        <v>0</v>
      </c>
      <c r="AS370" s="140">
        <v>0</v>
      </c>
      <c r="AT370" s="140">
        <f t="shared" si="9"/>
        <v>229.8</v>
      </c>
      <c r="AU370" s="139"/>
    </row>
    <row r="371" spans="1:47" s="141" customFormat="1" ht="12.75" hidden="1" outlineLevel="1">
      <c r="A371" s="139" t="s">
        <v>3529</v>
      </c>
      <c r="B371" s="140"/>
      <c r="C371" s="140" t="s">
        <v>3530</v>
      </c>
      <c r="D371" s="140" t="s">
        <v>3531</v>
      </c>
      <c r="E371" s="140">
        <v>2054.43</v>
      </c>
      <c r="F371" s="140">
        <v>0</v>
      </c>
      <c r="G371" s="140"/>
      <c r="H371" s="139">
        <v>0</v>
      </c>
      <c r="I371" s="139">
        <v>0</v>
      </c>
      <c r="J371" s="139">
        <v>0</v>
      </c>
      <c r="K371" s="139">
        <v>0</v>
      </c>
      <c r="L371" s="139">
        <v>0</v>
      </c>
      <c r="M371" s="139">
        <v>0</v>
      </c>
      <c r="N371" s="139">
        <v>0</v>
      </c>
      <c r="O371" s="139">
        <v>0</v>
      </c>
      <c r="P371" s="139">
        <v>0</v>
      </c>
      <c r="Q371" s="139">
        <v>0</v>
      </c>
      <c r="R371" s="139">
        <v>0</v>
      </c>
      <c r="S371" s="139">
        <v>0</v>
      </c>
      <c r="T371" s="139">
        <v>0</v>
      </c>
      <c r="U371" s="139">
        <v>30.59</v>
      </c>
      <c r="V371" s="139">
        <v>0</v>
      </c>
      <c r="W371" s="139">
        <v>0</v>
      </c>
      <c r="X371" s="139">
        <v>0</v>
      </c>
      <c r="Y371" s="139">
        <v>0</v>
      </c>
      <c r="Z371" s="139">
        <v>0</v>
      </c>
      <c r="AA371" s="139">
        <v>0</v>
      </c>
      <c r="AB371" s="139">
        <v>0</v>
      </c>
      <c r="AC371" s="139">
        <v>0</v>
      </c>
      <c r="AD371" s="139">
        <v>0</v>
      </c>
      <c r="AE371" s="139">
        <v>4266.68</v>
      </c>
      <c r="AF371" s="139">
        <v>0</v>
      </c>
      <c r="AG371" s="140">
        <v>4297.27</v>
      </c>
      <c r="AH371" s="139">
        <v>0</v>
      </c>
      <c r="AI371" s="139">
        <v>0</v>
      </c>
      <c r="AJ371" s="139">
        <v>0</v>
      </c>
      <c r="AK371" s="139">
        <v>0</v>
      </c>
      <c r="AL371" s="139">
        <v>0</v>
      </c>
      <c r="AM371" s="139">
        <v>0</v>
      </c>
      <c r="AN371" s="139">
        <v>0</v>
      </c>
      <c r="AO371" s="139">
        <v>0</v>
      </c>
      <c r="AP371" s="139">
        <v>0</v>
      </c>
      <c r="AQ371" s="139">
        <v>0</v>
      </c>
      <c r="AR371" s="139">
        <v>0</v>
      </c>
      <c r="AS371" s="140">
        <v>0</v>
      </c>
      <c r="AT371" s="140">
        <f t="shared" si="9"/>
        <v>6351.700000000001</v>
      </c>
      <c r="AU371" s="139"/>
    </row>
    <row r="372" spans="1:47" s="141" customFormat="1" ht="12.75" hidden="1" outlineLevel="1">
      <c r="A372" s="139" t="s">
        <v>3532</v>
      </c>
      <c r="B372" s="140"/>
      <c r="C372" s="140" t="s">
        <v>3533</v>
      </c>
      <c r="D372" s="140" t="s">
        <v>3534</v>
      </c>
      <c r="E372" s="140">
        <v>98073.22</v>
      </c>
      <c r="F372" s="140">
        <v>0</v>
      </c>
      <c r="G372" s="140"/>
      <c r="H372" s="139">
        <v>0</v>
      </c>
      <c r="I372" s="139">
        <v>0</v>
      </c>
      <c r="J372" s="139">
        <v>0</v>
      </c>
      <c r="K372" s="139">
        <v>0</v>
      </c>
      <c r="L372" s="139">
        <v>0</v>
      </c>
      <c r="M372" s="139">
        <v>0</v>
      </c>
      <c r="N372" s="139">
        <v>0</v>
      </c>
      <c r="O372" s="139">
        <v>0</v>
      </c>
      <c r="P372" s="139">
        <v>0</v>
      </c>
      <c r="Q372" s="139">
        <v>0</v>
      </c>
      <c r="R372" s="139">
        <v>0</v>
      </c>
      <c r="S372" s="139">
        <v>0</v>
      </c>
      <c r="T372" s="139">
        <v>0</v>
      </c>
      <c r="U372" s="139">
        <v>13260.48</v>
      </c>
      <c r="V372" s="139">
        <v>0</v>
      </c>
      <c r="W372" s="139">
        <v>0</v>
      </c>
      <c r="X372" s="139">
        <v>0</v>
      </c>
      <c r="Y372" s="139">
        <v>0</v>
      </c>
      <c r="Z372" s="139">
        <v>0</v>
      </c>
      <c r="AA372" s="139">
        <v>0</v>
      </c>
      <c r="AB372" s="139">
        <v>0</v>
      </c>
      <c r="AC372" s="139">
        <v>0</v>
      </c>
      <c r="AD372" s="139">
        <v>0</v>
      </c>
      <c r="AE372" s="139">
        <v>616.08</v>
      </c>
      <c r="AF372" s="139">
        <v>0</v>
      </c>
      <c r="AG372" s="140">
        <v>13876.56</v>
      </c>
      <c r="AH372" s="139">
        <v>0</v>
      </c>
      <c r="AI372" s="139">
        <v>0</v>
      </c>
      <c r="AJ372" s="139">
        <v>0</v>
      </c>
      <c r="AK372" s="139">
        <v>0</v>
      </c>
      <c r="AL372" s="139">
        <v>0</v>
      </c>
      <c r="AM372" s="139">
        <v>0</v>
      </c>
      <c r="AN372" s="139">
        <v>0</v>
      </c>
      <c r="AO372" s="139">
        <v>0</v>
      </c>
      <c r="AP372" s="139">
        <v>0</v>
      </c>
      <c r="AQ372" s="139">
        <v>0</v>
      </c>
      <c r="AR372" s="139">
        <v>0</v>
      </c>
      <c r="AS372" s="140">
        <v>0</v>
      </c>
      <c r="AT372" s="140">
        <f t="shared" si="9"/>
        <v>111949.78</v>
      </c>
      <c r="AU372" s="139"/>
    </row>
    <row r="373" spans="1:47" s="141" customFormat="1" ht="12.75" hidden="1" outlineLevel="1">
      <c r="A373" s="139" t="s">
        <v>3535</v>
      </c>
      <c r="B373" s="140"/>
      <c r="C373" s="140" t="s">
        <v>3536</v>
      </c>
      <c r="D373" s="140" t="s">
        <v>3537</v>
      </c>
      <c r="E373" s="140">
        <v>3092.75</v>
      </c>
      <c r="F373" s="140">
        <v>0</v>
      </c>
      <c r="G373" s="140"/>
      <c r="H373" s="139">
        <v>0</v>
      </c>
      <c r="I373" s="139">
        <v>0</v>
      </c>
      <c r="J373" s="139">
        <v>0</v>
      </c>
      <c r="K373" s="139">
        <v>0</v>
      </c>
      <c r="L373" s="139">
        <v>0</v>
      </c>
      <c r="M373" s="139">
        <v>0</v>
      </c>
      <c r="N373" s="139">
        <v>0</v>
      </c>
      <c r="O373" s="139">
        <v>0</v>
      </c>
      <c r="P373" s="139">
        <v>0</v>
      </c>
      <c r="Q373" s="139">
        <v>0</v>
      </c>
      <c r="R373" s="139">
        <v>0</v>
      </c>
      <c r="S373" s="139">
        <v>0</v>
      </c>
      <c r="T373" s="139">
        <v>0</v>
      </c>
      <c r="U373" s="139">
        <v>0</v>
      </c>
      <c r="V373" s="139">
        <v>0</v>
      </c>
      <c r="W373" s="139">
        <v>0</v>
      </c>
      <c r="X373" s="139">
        <v>0</v>
      </c>
      <c r="Y373" s="139">
        <v>0</v>
      </c>
      <c r="Z373" s="139">
        <v>0</v>
      </c>
      <c r="AA373" s="139">
        <v>0</v>
      </c>
      <c r="AB373" s="139">
        <v>0</v>
      </c>
      <c r="AC373" s="139">
        <v>0</v>
      </c>
      <c r="AD373" s="139">
        <v>0</v>
      </c>
      <c r="AE373" s="139">
        <v>0</v>
      </c>
      <c r="AF373" s="139">
        <v>0</v>
      </c>
      <c r="AG373" s="140">
        <v>0</v>
      </c>
      <c r="AH373" s="139">
        <v>0</v>
      </c>
      <c r="AI373" s="139">
        <v>0</v>
      </c>
      <c r="AJ373" s="139">
        <v>0</v>
      </c>
      <c r="AK373" s="139">
        <v>0</v>
      </c>
      <c r="AL373" s="139">
        <v>0</v>
      </c>
      <c r="AM373" s="139">
        <v>0</v>
      </c>
      <c r="AN373" s="139">
        <v>0</v>
      </c>
      <c r="AO373" s="139">
        <v>0</v>
      </c>
      <c r="AP373" s="139">
        <v>0</v>
      </c>
      <c r="AQ373" s="139">
        <v>0</v>
      </c>
      <c r="AR373" s="139">
        <v>0</v>
      </c>
      <c r="AS373" s="140">
        <v>0</v>
      </c>
      <c r="AT373" s="140">
        <f t="shared" si="9"/>
        <v>3092.75</v>
      </c>
      <c r="AU373" s="139"/>
    </row>
    <row r="374" spans="1:47" s="141" customFormat="1" ht="12.75" hidden="1" outlineLevel="1">
      <c r="A374" s="139" t="s">
        <v>3538</v>
      </c>
      <c r="B374" s="140"/>
      <c r="C374" s="140" t="s">
        <v>3539</v>
      </c>
      <c r="D374" s="140" t="s">
        <v>3540</v>
      </c>
      <c r="E374" s="140">
        <v>3779.47</v>
      </c>
      <c r="F374" s="140">
        <v>0</v>
      </c>
      <c r="G374" s="140"/>
      <c r="H374" s="139">
        <v>0</v>
      </c>
      <c r="I374" s="139">
        <v>0</v>
      </c>
      <c r="J374" s="139">
        <v>0</v>
      </c>
      <c r="K374" s="139">
        <v>0</v>
      </c>
      <c r="L374" s="139">
        <v>0</v>
      </c>
      <c r="M374" s="139">
        <v>0</v>
      </c>
      <c r="N374" s="139">
        <v>0</v>
      </c>
      <c r="O374" s="139">
        <v>0</v>
      </c>
      <c r="P374" s="139">
        <v>0</v>
      </c>
      <c r="Q374" s="139">
        <v>0</v>
      </c>
      <c r="R374" s="139">
        <v>0</v>
      </c>
      <c r="S374" s="139">
        <v>0</v>
      </c>
      <c r="T374" s="139">
        <v>0</v>
      </c>
      <c r="U374" s="139">
        <v>0</v>
      </c>
      <c r="V374" s="139">
        <v>0</v>
      </c>
      <c r="W374" s="139">
        <v>0</v>
      </c>
      <c r="X374" s="139">
        <v>0</v>
      </c>
      <c r="Y374" s="139">
        <v>0</v>
      </c>
      <c r="Z374" s="139">
        <v>0</v>
      </c>
      <c r="AA374" s="139">
        <v>0</v>
      </c>
      <c r="AB374" s="139">
        <v>0</v>
      </c>
      <c r="AC374" s="139">
        <v>0</v>
      </c>
      <c r="AD374" s="139">
        <v>0</v>
      </c>
      <c r="AE374" s="139">
        <v>0</v>
      </c>
      <c r="AF374" s="139">
        <v>0</v>
      </c>
      <c r="AG374" s="140">
        <v>0</v>
      </c>
      <c r="AH374" s="139">
        <v>0</v>
      </c>
      <c r="AI374" s="139">
        <v>0</v>
      </c>
      <c r="AJ374" s="139">
        <v>0</v>
      </c>
      <c r="AK374" s="139">
        <v>0</v>
      </c>
      <c r="AL374" s="139">
        <v>0</v>
      </c>
      <c r="AM374" s="139">
        <v>0</v>
      </c>
      <c r="AN374" s="139">
        <v>0</v>
      </c>
      <c r="AO374" s="139">
        <v>0</v>
      </c>
      <c r="AP374" s="139">
        <v>0</v>
      </c>
      <c r="AQ374" s="139">
        <v>0</v>
      </c>
      <c r="AR374" s="139">
        <v>0</v>
      </c>
      <c r="AS374" s="140">
        <v>0</v>
      </c>
      <c r="AT374" s="140">
        <f t="shared" si="9"/>
        <v>3779.47</v>
      </c>
      <c r="AU374" s="139"/>
    </row>
    <row r="375" spans="1:47" s="141" customFormat="1" ht="12.75" hidden="1" outlineLevel="1">
      <c r="A375" s="139" t="s">
        <v>3541</v>
      </c>
      <c r="B375" s="140"/>
      <c r="C375" s="140" t="s">
        <v>3542</v>
      </c>
      <c r="D375" s="140" t="s">
        <v>3543</v>
      </c>
      <c r="E375" s="140">
        <v>565911.61</v>
      </c>
      <c r="F375" s="140">
        <v>5559.31</v>
      </c>
      <c r="G375" s="140"/>
      <c r="H375" s="139">
        <v>0</v>
      </c>
      <c r="I375" s="139">
        <v>0</v>
      </c>
      <c r="J375" s="139">
        <v>0</v>
      </c>
      <c r="K375" s="139">
        <v>0</v>
      </c>
      <c r="L375" s="139">
        <v>0</v>
      </c>
      <c r="M375" s="139">
        <v>3099.22</v>
      </c>
      <c r="N375" s="139">
        <v>0</v>
      </c>
      <c r="O375" s="139">
        <v>0</v>
      </c>
      <c r="P375" s="139">
        <v>548.89</v>
      </c>
      <c r="Q375" s="139">
        <v>0</v>
      </c>
      <c r="R375" s="139">
        <v>35.47</v>
      </c>
      <c r="S375" s="139">
        <v>0</v>
      </c>
      <c r="T375" s="139">
        <v>0</v>
      </c>
      <c r="U375" s="139">
        <v>0</v>
      </c>
      <c r="V375" s="139">
        <v>3164.63</v>
      </c>
      <c r="W375" s="139">
        <v>0</v>
      </c>
      <c r="X375" s="139">
        <v>0</v>
      </c>
      <c r="Y375" s="139">
        <v>0</v>
      </c>
      <c r="Z375" s="139">
        <v>0</v>
      </c>
      <c r="AA375" s="139">
        <v>0</v>
      </c>
      <c r="AB375" s="139">
        <v>0</v>
      </c>
      <c r="AC375" s="139">
        <v>1686.26</v>
      </c>
      <c r="AD375" s="139">
        <v>0</v>
      </c>
      <c r="AE375" s="139">
        <v>0</v>
      </c>
      <c r="AF375" s="139">
        <v>0</v>
      </c>
      <c r="AG375" s="140">
        <v>8534.47</v>
      </c>
      <c r="AH375" s="139">
        <v>0</v>
      </c>
      <c r="AI375" s="139">
        <v>0</v>
      </c>
      <c r="AJ375" s="139">
        <v>0</v>
      </c>
      <c r="AK375" s="139">
        <v>0</v>
      </c>
      <c r="AL375" s="139">
        <v>0</v>
      </c>
      <c r="AM375" s="139">
        <v>0</v>
      </c>
      <c r="AN375" s="139">
        <v>0</v>
      </c>
      <c r="AO375" s="139">
        <v>0</v>
      </c>
      <c r="AP375" s="139">
        <v>0</v>
      </c>
      <c r="AQ375" s="139">
        <v>0</v>
      </c>
      <c r="AR375" s="139">
        <v>0</v>
      </c>
      <c r="AS375" s="140">
        <v>0</v>
      </c>
      <c r="AT375" s="140">
        <f t="shared" si="9"/>
        <v>580005.39</v>
      </c>
      <c r="AU375" s="139"/>
    </row>
    <row r="376" spans="1:47" s="141" customFormat="1" ht="12.75" hidden="1" outlineLevel="1">
      <c r="A376" s="139" t="s">
        <v>3544</v>
      </c>
      <c r="B376" s="140"/>
      <c r="C376" s="140" t="s">
        <v>3545</v>
      </c>
      <c r="D376" s="140" t="s">
        <v>3546</v>
      </c>
      <c r="E376" s="140">
        <v>1933097.59</v>
      </c>
      <c r="F376" s="140">
        <v>22269.27</v>
      </c>
      <c r="G376" s="140"/>
      <c r="H376" s="139">
        <v>0</v>
      </c>
      <c r="I376" s="139">
        <v>0</v>
      </c>
      <c r="J376" s="139">
        <v>0</v>
      </c>
      <c r="K376" s="139">
        <v>0</v>
      </c>
      <c r="L376" s="139">
        <v>0</v>
      </c>
      <c r="M376" s="139">
        <v>7291.15</v>
      </c>
      <c r="N376" s="139">
        <v>0</v>
      </c>
      <c r="O376" s="139">
        <v>0</v>
      </c>
      <c r="P376" s="139">
        <v>63141.4</v>
      </c>
      <c r="Q376" s="139">
        <v>0</v>
      </c>
      <c r="R376" s="139">
        <v>0</v>
      </c>
      <c r="S376" s="139">
        <v>0</v>
      </c>
      <c r="T376" s="139">
        <v>30</v>
      </c>
      <c r="U376" s="139">
        <v>8470</v>
      </c>
      <c r="V376" s="139">
        <v>325</v>
      </c>
      <c r="W376" s="139">
        <v>0</v>
      </c>
      <c r="X376" s="139">
        <v>0</v>
      </c>
      <c r="Y376" s="139">
        <v>0</v>
      </c>
      <c r="Z376" s="139">
        <v>0</v>
      </c>
      <c r="AA376" s="139">
        <v>0</v>
      </c>
      <c r="AB376" s="139">
        <v>0</v>
      </c>
      <c r="AC376" s="139">
        <v>30920</v>
      </c>
      <c r="AD376" s="139">
        <v>0</v>
      </c>
      <c r="AE376" s="139">
        <v>12518.5</v>
      </c>
      <c r="AF376" s="139">
        <v>0</v>
      </c>
      <c r="AG376" s="140">
        <v>122696.05</v>
      </c>
      <c r="AH376" s="139">
        <v>0</v>
      </c>
      <c r="AI376" s="139">
        <v>0</v>
      </c>
      <c r="AJ376" s="139">
        <v>0</v>
      </c>
      <c r="AK376" s="139">
        <v>0</v>
      </c>
      <c r="AL376" s="139">
        <v>0</v>
      </c>
      <c r="AM376" s="139">
        <v>0</v>
      </c>
      <c r="AN376" s="139">
        <v>0</v>
      </c>
      <c r="AO376" s="139">
        <v>0</v>
      </c>
      <c r="AP376" s="139">
        <v>0</v>
      </c>
      <c r="AQ376" s="139">
        <v>0</v>
      </c>
      <c r="AR376" s="139">
        <v>0</v>
      </c>
      <c r="AS376" s="140">
        <v>0</v>
      </c>
      <c r="AT376" s="140">
        <f aca="true" t="shared" si="10" ref="AT376:AT439">E376+F376+G376+AG376+AS376</f>
        <v>2078062.9100000001</v>
      </c>
      <c r="AU376" s="139"/>
    </row>
    <row r="377" spans="1:47" s="141" customFormat="1" ht="12.75" hidden="1" outlineLevel="1">
      <c r="A377" s="139" t="s">
        <v>3547</v>
      </c>
      <c r="B377" s="140"/>
      <c r="C377" s="140" t="s">
        <v>3548</v>
      </c>
      <c r="D377" s="140" t="s">
        <v>3549</v>
      </c>
      <c r="E377" s="140">
        <v>253427.71</v>
      </c>
      <c r="F377" s="140">
        <v>250</v>
      </c>
      <c r="G377" s="140"/>
      <c r="H377" s="139">
        <v>85</v>
      </c>
      <c r="I377" s="139">
        <v>0</v>
      </c>
      <c r="J377" s="139">
        <v>0</v>
      </c>
      <c r="K377" s="139">
        <v>0</v>
      </c>
      <c r="L377" s="139">
        <v>0</v>
      </c>
      <c r="M377" s="139">
        <v>4527.25</v>
      </c>
      <c r="N377" s="139">
        <v>0</v>
      </c>
      <c r="O377" s="139">
        <v>0</v>
      </c>
      <c r="P377" s="139">
        <v>0</v>
      </c>
      <c r="Q377" s="139">
        <v>0</v>
      </c>
      <c r="R377" s="139">
        <v>0</v>
      </c>
      <c r="S377" s="139">
        <v>0</v>
      </c>
      <c r="T377" s="139">
        <v>0</v>
      </c>
      <c r="U377" s="139">
        <v>0</v>
      </c>
      <c r="V377" s="139">
        <v>0</v>
      </c>
      <c r="W377" s="139">
        <v>0</v>
      </c>
      <c r="X377" s="139">
        <v>0</v>
      </c>
      <c r="Y377" s="139">
        <v>0</v>
      </c>
      <c r="Z377" s="139">
        <v>0</v>
      </c>
      <c r="AA377" s="139">
        <v>0</v>
      </c>
      <c r="AB377" s="139">
        <v>0</v>
      </c>
      <c r="AC377" s="139">
        <v>0</v>
      </c>
      <c r="AD377" s="139">
        <v>0</v>
      </c>
      <c r="AE377" s="139">
        <v>600</v>
      </c>
      <c r="AF377" s="139">
        <v>0</v>
      </c>
      <c r="AG377" s="140">
        <v>5212.25</v>
      </c>
      <c r="AH377" s="139">
        <v>0</v>
      </c>
      <c r="AI377" s="139">
        <v>0</v>
      </c>
      <c r="AJ377" s="139">
        <v>0</v>
      </c>
      <c r="AK377" s="139">
        <v>0</v>
      </c>
      <c r="AL377" s="139">
        <v>0</v>
      </c>
      <c r="AM377" s="139">
        <v>0</v>
      </c>
      <c r="AN377" s="139">
        <v>14250</v>
      </c>
      <c r="AO377" s="139">
        <v>0</v>
      </c>
      <c r="AP377" s="139">
        <v>0</v>
      </c>
      <c r="AQ377" s="139">
        <v>0</v>
      </c>
      <c r="AR377" s="139">
        <v>0</v>
      </c>
      <c r="AS377" s="140">
        <v>14250</v>
      </c>
      <c r="AT377" s="140">
        <f t="shared" si="10"/>
        <v>273139.95999999996</v>
      </c>
      <c r="AU377" s="139"/>
    </row>
    <row r="378" spans="1:47" s="141" customFormat="1" ht="12.75" hidden="1" outlineLevel="1">
      <c r="A378" s="139" t="s">
        <v>3550</v>
      </c>
      <c r="B378" s="140"/>
      <c r="C378" s="140" t="s">
        <v>3551</v>
      </c>
      <c r="D378" s="140" t="s">
        <v>3552</v>
      </c>
      <c r="E378" s="140">
        <v>15939.07</v>
      </c>
      <c r="F378" s="140">
        <v>535.5</v>
      </c>
      <c r="G378" s="140"/>
      <c r="H378" s="139">
        <v>30</v>
      </c>
      <c r="I378" s="139">
        <v>0</v>
      </c>
      <c r="J378" s="139">
        <v>0</v>
      </c>
      <c r="K378" s="139">
        <v>0</v>
      </c>
      <c r="L378" s="139">
        <v>0</v>
      </c>
      <c r="M378" s="139">
        <v>0</v>
      </c>
      <c r="N378" s="139">
        <v>0</v>
      </c>
      <c r="O378" s="139">
        <v>0</v>
      </c>
      <c r="P378" s="139">
        <v>0</v>
      </c>
      <c r="Q378" s="139">
        <v>0</v>
      </c>
      <c r="R378" s="139">
        <v>0</v>
      </c>
      <c r="S378" s="139">
        <v>0</v>
      </c>
      <c r="T378" s="139">
        <v>0</v>
      </c>
      <c r="U378" s="139">
        <v>0</v>
      </c>
      <c r="V378" s="139">
        <v>0</v>
      </c>
      <c r="W378" s="139">
        <v>0</v>
      </c>
      <c r="X378" s="139">
        <v>0</v>
      </c>
      <c r="Y378" s="139">
        <v>0</v>
      </c>
      <c r="Z378" s="139">
        <v>0</v>
      </c>
      <c r="AA378" s="139">
        <v>0</v>
      </c>
      <c r="AB378" s="139">
        <v>0</v>
      </c>
      <c r="AC378" s="139">
        <v>325</v>
      </c>
      <c r="AD378" s="139">
        <v>0</v>
      </c>
      <c r="AE378" s="139">
        <v>178</v>
      </c>
      <c r="AF378" s="139">
        <v>0</v>
      </c>
      <c r="AG378" s="140">
        <v>533</v>
      </c>
      <c r="AH378" s="139">
        <v>0</v>
      </c>
      <c r="AI378" s="139">
        <v>0</v>
      </c>
      <c r="AJ378" s="139">
        <v>0</v>
      </c>
      <c r="AK378" s="139">
        <v>0</v>
      </c>
      <c r="AL378" s="139">
        <v>0</v>
      </c>
      <c r="AM378" s="139">
        <v>0</v>
      </c>
      <c r="AN378" s="139">
        <v>0</v>
      </c>
      <c r="AO378" s="139">
        <v>0</v>
      </c>
      <c r="AP378" s="139">
        <v>0</v>
      </c>
      <c r="AQ378" s="139">
        <v>0</v>
      </c>
      <c r="AR378" s="139">
        <v>0</v>
      </c>
      <c r="AS378" s="140">
        <v>0</v>
      </c>
      <c r="AT378" s="140">
        <f t="shared" si="10"/>
        <v>17007.57</v>
      </c>
      <c r="AU378" s="139"/>
    </row>
    <row r="379" spans="1:47" s="141" customFormat="1" ht="12.75" hidden="1" outlineLevel="1">
      <c r="A379" s="139" t="s">
        <v>3553</v>
      </c>
      <c r="B379" s="140"/>
      <c r="C379" s="140" t="s">
        <v>3554</v>
      </c>
      <c r="D379" s="140" t="s">
        <v>3555</v>
      </c>
      <c r="E379" s="140">
        <v>1386716.96</v>
      </c>
      <c r="F379" s="140">
        <v>6886</v>
      </c>
      <c r="G379" s="140"/>
      <c r="H379" s="139">
        <v>0</v>
      </c>
      <c r="I379" s="139">
        <v>0</v>
      </c>
      <c r="J379" s="139">
        <v>0</v>
      </c>
      <c r="K379" s="139">
        <v>0</v>
      </c>
      <c r="L379" s="139">
        <v>0</v>
      </c>
      <c r="M379" s="139">
        <v>0</v>
      </c>
      <c r="N379" s="139">
        <v>0</v>
      </c>
      <c r="O379" s="139">
        <v>0</v>
      </c>
      <c r="P379" s="139">
        <v>0</v>
      </c>
      <c r="Q379" s="139">
        <v>0</v>
      </c>
      <c r="R379" s="139">
        <v>0</v>
      </c>
      <c r="S379" s="139">
        <v>0</v>
      </c>
      <c r="T379" s="139">
        <v>0</v>
      </c>
      <c r="U379" s="139">
        <v>0</v>
      </c>
      <c r="V379" s="139">
        <v>0</v>
      </c>
      <c r="W379" s="139">
        <v>0</v>
      </c>
      <c r="X379" s="139">
        <v>0</v>
      </c>
      <c r="Y379" s="139">
        <v>0</v>
      </c>
      <c r="Z379" s="139">
        <v>0</v>
      </c>
      <c r="AA379" s="139">
        <v>0</v>
      </c>
      <c r="AB379" s="139">
        <v>0</v>
      </c>
      <c r="AC379" s="139">
        <v>8842.5</v>
      </c>
      <c r="AD379" s="139">
        <v>0</v>
      </c>
      <c r="AE379" s="139">
        <v>3810</v>
      </c>
      <c r="AF379" s="139">
        <v>0</v>
      </c>
      <c r="AG379" s="140">
        <v>12652.5</v>
      </c>
      <c r="AH379" s="139">
        <v>0</v>
      </c>
      <c r="AI379" s="139">
        <v>0</v>
      </c>
      <c r="AJ379" s="139">
        <v>0</v>
      </c>
      <c r="AK379" s="139">
        <v>0</v>
      </c>
      <c r="AL379" s="139">
        <v>0</v>
      </c>
      <c r="AM379" s="139">
        <v>0</v>
      </c>
      <c r="AN379" s="139">
        <v>0</v>
      </c>
      <c r="AO379" s="139">
        <v>0</v>
      </c>
      <c r="AP379" s="139">
        <v>0</v>
      </c>
      <c r="AQ379" s="139">
        <v>0</v>
      </c>
      <c r="AR379" s="139">
        <v>0</v>
      </c>
      <c r="AS379" s="140">
        <v>0</v>
      </c>
      <c r="AT379" s="140">
        <f t="shared" si="10"/>
        <v>1406255.46</v>
      </c>
      <c r="AU379" s="139"/>
    </row>
    <row r="380" spans="1:47" s="141" customFormat="1" ht="12.75" hidden="1" outlineLevel="1">
      <c r="A380" s="139" t="s">
        <v>3556</v>
      </c>
      <c r="B380" s="140"/>
      <c r="C380" s="140" t="s">
        <v>3557</v>
      </c>
      <c r="D380" s="140" t="s">
        <v>3558</v>
      </c>
      <c r="E380" s="140">
        <v>130</v>
      </c>
      <c r="F380" s="140">
        <v>0</v>
      </c>
      <c r="G380" s="140"/>
      <c r="H380" s="139">
        <v>0</v>
      </c>
      <c r="I380" s="139">
        <v>0</v>
      </c>
      <c r="J380" s="139">
        <v>0</v>
      </c>
      <c r="K380" s="139">
        <v>0</v>
      </c>
      <c r="L380" s="139">
        <v>0</v>
      </c>
      <c r="M380" s="139">
        <v>0</v>
      </c>
      <c r="N380" s="139">
        <v>0</v>
      </c>
      <c r="O380" s="139">
        <v>0</v>
      </c>
      <c r="P380" s="139">
        <v>0</v>
      </c>
      <c r="Q380" s="139">
        <v>0</v>
      </c>
      <c r="R380" s="139">
        <v>0</v>
      </c>
      <c r="S380" s="139">
        <v>0</v>
      </c>
      <c r="T380" s="139">
        <v>0</v>
      </c>
      <c r="U380" s="139">
        <v>0</v>
      </c>
      <c r="V380" s="139">
        <v>0</v>
      </c>
      <c r="W380" s="139">
        <v>0</v>
      </c>
      <c r="X380" s="139">
        <v>0</v>
      </c>
      <c r="Y380" s="139">
        <v>0</v>
      </c>
      <c r="Z380" s="139">
        <v>0</v>
      </c>
      <c r="AA380" s="139">
        <v>0</v>
      </c>
      <c r="AB380" s="139">
        <v>0</v>
      </c>
      <c r="AC380" s="139">
        <v>0</v>
      </c>
      <c r="AD380" s="139">
        <v>0</v>
      </c>
      <c r="AE380" s="139">
        <v>0</v>
      </c>
      <c r="AF380" s="139">
        <v>0</v>
      </c>
      <c r="AG380" s="140">
        <v>0</v>
      </c>
      <c r="AH380" s="139">
        <v>0</v>
      </c>
      <c r="AI380" s="139">
        <v>0</v>
      </c>
      <c r="AJ380" s="139">
        <v>0</v>
      </c>
      <c r="AK380" s="139">
        <v>0</v>
      </c>
      <c r="AL380" s="139">
        <v>0</v>
      </c>
      <c r="AM380" s="139">
        <v>0</v>
      </c>
      <c r="AN380" s="139">
        <v>0</v>
      </c>
      <c r="AO380" s="139">
        <v>0</v>
      </c>
      <c r="AP380" s="139">
        <v>0</v>
      </c>
      <c r="AQ380" s="139">
        <v>0</v>
      </c>
      <c r="AR380" s="139">
        <v>0</v>
      </c>
      <c r="AS380" s="140">
        <v>0</v>
      </c>
      <c r="AT380" s="140">
        <f t="shared" si="10"/>
        <v>130</v>
      </c>
      <c r="AU380" s="139"/>
    </row>
    <row r="381" spans="1:47" s="141" customFormat="1" ht="12.75" hidden="1" outlineLevel="1">
      <c r="A381" s="139" t="s">
        <v>3559</v>
      </c>
      <c r="B381" s="140"/>
      <c r="C381" s="140" t="s">
        <v>3560</v>
      </c>
      <c r="D381" s="140" t="s">
        <v>3561</v>
      </c>
      <c r="E381" s="140">
        <v>4151376.3</v>
      </c>
      <c r="F381" s="140">
        <v>75956.51</v>
      </c>
      <c r="G381" s="140"/>
      <c r="H381" s="139">
        <v>0</v>
      </c>
      <c r="I381" s="139">
        <v>0</v>
      </c>
      <c r="J381" s="139">
        <v>696</v>
      </c>
      <c r="K381" s="139">
        <v>0</v>
      </c>
      <c r="L381" s="139">
        <v>0</v>
      </c>
      <c r="M381" s="139">
        <v>138765.63</v>
      </c>
      <c r="N381" s="139">
        <v>1050</v>
      </c>
      <c r="O381" s="139">
        <v>31</v>
      </c>
      <c r="P381" s="139">
        <v>-584330.86</v>
      </c>
      <c r="Q381" s="139">
        <v>0</v>
      </c>
      <c r="R381" s="139">
        <v>0</v>
      </c>
      <c r="S381" s="139">
        <v>0</v>
      </c>
      <c r="T381" s="139">
        <v>385</v>
      </c>
      <c r="U381" s="139">
        <v>1081</v>
      </c>
      <c r="V381" s="139">
        <v>9462.29</v>
      </c>
      <c r="W381" s="139">
        <v>0</v>
      </c>
      <c r="X381" s="139">
        <v>1160.5</v>
      </c>
      <c r="Y381" s="139">
        <v>30885.23</v>
      </c>
      <c r="Z381" s="139">
        <v>0</v>
      </c>
      <c r="AA381" s="139">
        <v>0</v>
      </c>
      <c r="AB381" s="139">
        <v>23</v>
      </c>
      <c r="AC381" s="139">
        <v>9396.28</v>
      </c>
      <c r="AD381" s="139">
        <v>0</v>
      </c>
      <c r="AE381" s="139">
        <v>16159.1</v>
      </c>
      <c r="AF381" s="139">
        <v>0</v>
      </c>
      <c r="AG381" s="140">
        <v>-375235.83</v>
      </c>
      <c r="AH381" s="139">
        <v>0</v>
      </c>
      <c r="AI381" s="139">
        <v>0</v>
      </c>
      <c r="AJ381" s="139">
        <v>0</v>
      </c>
      <c r="AK381" s="139">
        <v>0</v>
      </c>
      <c r="AL381" s="139">
        <v>0</v>
      </c>
      <c r="AM381" s="139">
        <v>0</v>
      </c>
      <c r="AN381" s="139">
        <v>1157.22</v>
      </c>
      <c r="AO381" s="139">
        <v>0</v>
      </c>
      <c r="AP381" s="139">
        <v>0</v>
      </c>
      <c r="AQ381" s="139">
        <v>0</v>
      </c>
      <c r="AR381" s="139">
        <v>0</v>
      </c>
      <c r="AS381" s="140">
        <v>1157.22</v>
      </c>
      <c r="AT381" s="140">
        <f t="shared" si="10"/>
        <v>3853254.1999999997</v>
      </c>
      <c r="AU381" s="139"/>
    </row>
    <row r="382" spans="1:47" s="141" customFormat="1" ht="12.75" hidden="1" outlineLevel="1">
      <c r="A382" s="139" t="s">
        <v>3562</v>
      </c>
      <c r="B382" s="140"/>
      <c r="C382" s="140" t="s">
        <v>3563</v>
      </c>
      <c r="D382" s="140" t="s">
        <v>3564</v>
      </c>
      <c r="E382" s="140">
        <v>508329.28</v>
      </c>
      <c r="F382" s="140">
        <v>0</v>
      </c>
      <c r="G382" s="140"/>
      <c r="H382" s="139">
        <v>0</v>
      </c>
      <c r="I382" s="139">
        <v>0</v>
      </c>
      <c r="J382" s="139">
        <v>0</v>
      </c>
      <c r="K382" s="139">
        <v>0</v>
      </c>
      <c r="L382" s="139">
        <v>0</v>
      </c>
      <c r="M382" s="139">
        <v>0</v>
      </c>
      <c r="N382" s="139">
        <v>0</v>
      </c>
      <c r="O382" s="139">
        <v>0</v>
      </c>
      <c r="P382" s="139">
        <v>9.75</v>
      </c>
      <c r="Q382" s="139">
        <v>0</v>
      </c>
      <c r="R382" s="139">
        <v>0</v>
      </c>
      <c r="S382" s="139">
        <v>0</v>
      </c>
      <c r="T382" s="139">
        <v>0</v>
      </c>
      <c r="U382" s="139">
        <v>0</v>
      </c>
      <c r="V382" s="139">
        <v>0</v>
      </c>
      <c r="W382" s="139">
        <v>0</v>
      </c>
      <c r="X382" s="139">
        <v>0</v>
      </c>
      <c r="Y382" s="139">
        <v>2085.21</v>
      </c>
      <c r="Z382" s="139">
        <v>0</v>
      </c>
      <c r="AA382" s="139">
        <v>0</v>
      </c>
      <c r="AB382" s="139">
        <v>0</v>
      </c>
      <c r="AC382" s="139">
        <v>0</v>
      </c>
      <c r="AD382" s="139">
        <v>0</v>
      </c>
      <c r="AE382" s="139">
        <v>9819.45</v>
      </c>
      <c r="AF382" s="139">
        <v>0</v>
      </c>
      <c r="AG382" s="140">
        <v>11914.41</v>
      </c>
      <c r="AH382" s="139">
        <v>0</v>
      </c>
      <c r="AI382" s="139">
        <v>0</v>
      </c>
      <c r="AJ382" s="139">
        <v>0</v>
      </c>
      <c r="AK382" s="139">
        <v>0</v>
      </c>
      <c r="AL382" s="139">
        <v>0</v>
      </c>
      <c r="AM382" s="139">
        <v>0</v>
      </c>
      <c r="AN382" s="139">
        <v>0</v>
      </c>
      <c r="AO382" s="139">
        <v>0</v>
      </c>
      <c r="AP382" s="139">
        <v>0</v>
      </c>
      <c r="AQ382" s="139">
        <v>0</v>
      </c>
      <c r="AR382" s="139">
        <v>0</v>
      </c>
      <c r="AS382" s="140">
        <v>0</v>
      </c>
      <c r="AT382" s="140">
        <f t="shared" si="10"/>
        <v>520243.69</v>
      </c>
      <c r="AU382" s="139"/>
    </row>
    <row r="383" spans="1:47" s="141" customFormat="1" ht="12.75" hidden="1" outlineLevel="1">
      <c r="A383" s="139" t="s">
        <v>3565</v>
      </c>
      <c r="B383" s="140"/>
      <c r="C383" s="140" t="s">
        <v>3566</v>
      </c>
      <c r="D383" s="140" t="s">
        <v>3567</v>
      </c>
      <c r="E383" s="140">
        <v>1474848.73</v>
      </c>
      <c r="F383" s="140">
        <v>67755.86</v>
      </c>
      <c r="G383" s="140"/>
      <c r="H383" s="139">
        <v>246.99</v>
      </c>
      <c r="I383" s="139">
        <v>0</v>
      </c>
      <c r="J383" s="139">
        <v>0</v>
      </c>
      <c r="K383" s="139">
        <v>0</v>
      </c>
      <c r="L383" s="139">
        <v>0</v>
      </c>
      <c r="M383" s="139">
        <v>35642.38</v>
      </c>
      <c r="N383" s="139">
        <v>8591.33</v>
      </c>
      <c r="O383" s="139">
        <v>0</v>
      </c>
      <c r="P383" s="139">
        <v>23633.28</v>
      </c>
      <c r="Q383" s="139">
        <v>0</v>
      </c>
      <c r="R383" s="139">
        <v>0</v>
      </c>
      <c r="S383" s="139">
        <v>0</v>
      </c>
      <c r="T383" s="139">
        <v>311.42</v>
      </c>
      <c r="U383" s="139">
        <v>0</v>
      </c>
      <c r="V383" s="139">
        <v>59.99</v>
      </c>
      <c r="W383" s="139">
        <v>0</v>
      </c>
      <c r="X383" s="139">
        <v>0</v>
      </c>
      <c r="Y383" s="139">
        <v>168.63</v>
      </c>
      <c r="Z383" s="139">
        <v>0</v>
      </c>
      <c r="AA383" s="139">
        <v>0</v>
      </c>
      <c r="AB383" s="139">
        <v>0</v>
      </c>
      <c r="AC383" s="139">
        <v>14356.75</v>
      </c>
      <c r="AD383" s="139">
        <v>38.4</v>
      </c>
      <c r="AE383" s="139">
        <v>56760.69</v>
      </c>
      <c r="AF383" s="139">
        <v>0</v>
      </c>
      <c r="AG383" s="140">
        <v>139809.86</v>
      </c>
      <c r="AH383" s="139">
        <v>0</v>
      </c>
      <c r="AI383" s="139">
        <v>0</v>
      </c>
      <c r="AJ383" s="139">
        <v>0</v>
      </c>
      <c r="AK383" s="139">
        <v>0</v>
      </c>
      <c r="AL383" s="139">
        <v>0</v>
      </c>
      <c r="AM383" s="139">
        <v>0</v>
      </c>
      <c r="AN383" s="139">
        <v>0</v>
      </c>
      <c r="AO383" s="139">
        <v>0</v>
      </c>
      <c r="AP383" s="139">
        <v>0</v>
      </c>
      <c r="AQ383" s="139">
        <v>0</v>
      </c>
      <c r="AR383" s="139">
        <v>0</v>
      </c>
      <c r="AS383" s="140">
        <v>0</v>
      </c>
      <c r="AT383" s="140">
        <f t="shared" si="10"/>
        <v>1682414.4500000002</v>
      </c>
      <c r="AU383" s="139"/>
    </row>
    <row r="384" spans="1:47" s="141" customFormat="1" ht="12.75" hidden="1" outlineLevel="1">
      <c r="A384" s="139" t="s">
        <v>3568</v>
      </c>
      <c r="B384" s="140"/>
      <c r="C384" s="140" t="s">
        <v>3569</v>
      </c>
      <c r="D384" s="140" t="s">
        <v>3570</v>
      </c>
      <c r="E384" s="140">
        <v>1879870.37</v>
      </c>
      <c r="F384" s="140">
        <v>31388.1</v>
      </c>
      <c r="G384" s="140"/>
      <c r="H384" s="139">
        <v>2388.85</v>
      </c>
      <c r="I384" s="139">
        <v>0</v>
      </c>
      <c r="J384" s="139">
        <v>0</v>
      </c>
      <c r="K384" s="139">
        <v>0</v>
      </c>
      <c r="L384" s="139">
        <v>0</v>
      </c>
      <c r="M384" s="139">
        <v>23276.31</v>
      </c>
      <c r="N384" s="139">
        <v>442.85</v>
      </c>
      <c r="O384" s="139">
        <v>0</v>
      </c>
      <c r="P384" s="139">
        <v>258802.65</v>
      </c>
      <c r="Q384" s="139">
        <v>298</v>
      </c>
      <c r="R384" s="139">
        <v>0</v>
      </c>
      <c r="S384" s="139">
        <v>0</v>
      </c>
      <c r="T384" s="139">
        <v>0</v>
      </c>
      <c r="U384" s="139">
        <v>0</v>
      </c>
      <c r="V384" s="139">
        <v>396</v>
      </c>
      <c r="W384" s="139">
        <v>0</v>
      </c>
      <c r="X384" s="139">
        <v>0</v>
      </c>
      <c r="Y384" s="139">
        <v>11951.99</v>
      </c>
      <c r="Z384" s="139">
        <v>0</v>
      </c>
      <c r="AA384" s="139">
        <v>0</v>
      </c>
      <c r="AB384" s="139">
        <v>0</v>
      </c>
      <c r="AC384" s="139">
        <v>23057.36</v>
      </c>
      <c r="AD384" s="139">
        <v>0</v>
      </c>
      <c r="AE384" s="139">
        <v>118274.79</v>
      </c>
      <c r="AF384" s="139">
        <v>0</v>
      </c>
      <c r="AG384" s="140">
        <v>438888.8</v>
      </c>
      <c r="AH384" s="139">
        <v>0</v>
      </c>
      <c r="AI384" s="139">
        <v>0</v>
      </c>
      <c r="AJ384" s="139">
        <v>0</v>
      </c>
      <c r="AK384" s="139">
        <v>0</v>
      </c>
      <c r="AL384" s="139">
        <v>0</v>
      </c>
      <c r="AM384" s="139">
        <v>0</v>
      </c>
      <c r="AN384" s="139">
        <v>0</v>
      </c>
      <c r="AO384" s="139">
        <v>0</v>
      </c>
      <c r="AP384" s="139">
        <v>0</v>
      </c>
      <c r="AQ384" s="139">
        <v>0</v>
      </c>
      <c r="AR384" s="139">
        <v>0</v>
      </c>
      <c r="AS384" s="140">
        <v>0</v>
      </c>
      <c r="AT384" s="140">
        <f t="shared" si="10"/>
        <v>2350147.27</v>
      </c>
      <c r="AU384" s="139"/>
    </row>
    <row r="385" spans="1:47" s="141" customFormat="1" ht="12.75" hidden="1" outlineLevel="1">
      <c r="A385" s="139" t="s">
        <v>3571</v>
      </c>
      <c r="B385" s="140"/>
      <c r="C385" s="140" t="s">
        <v>3572</v>
      </c>
      <c r="D385" s="140" t="s">
        <v>3573</v>
      </c>
      <c r="E385" s="140">
        <v>345653.46</v>
      </c>
      <c r="F385" s="140">
        <v>6356.81</v>
      </c>
      <c r="G385" s="140"/>
      <c r="H385" s="139">
        <v>0</v>
      </c>
      <c r="I385" s="139">
        <v>0</v>
      </c>
      <c r="J385" s="139">
        <v>0</v>
      </c>
      <c r="K385" s="139">
        <v>0</v>
      </c>
      <c r="L385" s="139">
        <v>12556.87</v>
      </c>
      <c r="M385" s="139">
        <v>0</v>
      </c>
      <c r="N385" s="139">
        <v>4969</v>
      </c>
      <c r="O385" s="139">
        <v>0</v>
      </c>
      <c r="P385" s="139">
        <v>7396.1</v>
      </c>
      <c r="Q385" s="139">
        <v>0</v>
      </c>
      <c r="R385" s="139">
        <v>0</v>
      </c>
      <c r="S385" s="139">
        <v>54</v>
      </c>
      <c r="T385" s="139">
        <v>0</v>
      </c>
      <c r="U385" s="139">
        <v>0</v>
      </c>
      <c r="V385" s="139">
        <v>0</v>
      </c>
      <c r="W385" s="139">
        <v>0</v>
      </c>
      <c r="X385" s="139">
        <v>0</v>
      </c>
      <c r="Y385" s="139">
        <v>3687.5</v>
      </c>
      <c r="Z385" s="139">
        <v>0</v>
      </c>
      <c r="AA385" s="139">
        <v>0</v>
      </c>
      <c r="AB385" s="139">
        <v>0</v>
      </c>
      <c r="AC385" s="139">
        <v>45875.23</v>
      </c>
      <c r="AD385" s="139">
        <v>0</v>
      </c>
      <c r="AE385" s="139">
        <v>3285.88</v>
      </c>
      <c r="AF385" s="139">
        <v>0</v>
      </c>
      <c r="AG385" s="140">
        <v>77824.58</v>
      </c>
      <c r="AH385" s="139">
        <v>0</v>
      </c>
      <c r="AI385" s="139">
        <v>0</v>
      </c>
      <c r="AJ385" s="139">
        <v>0</v>
      </c>
      <c r="AK385" s="139">
        <v>0</v>
      </c>
      <c r="AL385" s="139">
        <v>0</v>
      </c>
      <c r="AM385" s="139">
        <v>0</v>
      </c>
      <c r="AN385" s="139">
        <v>0</v>
      </c>
      <c r="AO385" s="139">
        <v>0</v>
      </c>
      <c r="AP385" s="139">
        <v>0</v>
      </c>
      <c r="AQ385" s="139">
        <v>0</v>
      </c>
      <c r="AR385" s="139">
        <v>0</v>
      </c>
      <c r="AS385" s="140">
        <v>0</v>
      </c>
      <c r="AT385" s="140">
        <f t="shared" si="10"/>
        <v>429834.85000000003</v>
      </c>
      <c r="AU385" s="139"/>
    </row>
    <row r="386" spans="1:47" s="141" customFormat="1" ht="12.75" hidden="1" outlineLevel="1">
      <c r="A386" s="139" t="s">
        <v>3574</v>
      </c>
      <c r="B386" s="140"/>
      <c r="C386" s="140" t="s">
        <v>3575</v>
      </c>
      <c r="D386" s="140" t="s">
        <v>3576</v>
      </c>
      <c r="E386" s="140">
        <v>216.95</v>
      </c>
      <c r="F386" s="140">
        <v>0</v>
      </c>
      <c r="G386" s="140"/>
      <c r="H386" s="139">
        <v>0</v>
      </c>
      <c r="I386" s="139">
        <v>0</v>
      </c>
      <c r="J386" s="139">
        <v>0</v>
      </c>
      <c r="K386" s="139">
        <v>0</v>
      </c>
      <c r="L386" s="139">
        <v>0</v>
      </c>
      <c r="M386" s="139">
        <v>0</v>
      </c>
      <c r="N386" s="139">
        <v>0</v>
      </c>
      <c r="O386" s="139">
        <v>0</v>
      </c>
      <c r="P386" s="139">
        <v>0</v>
      </c>
      <c r="Q386" s="139">
        <v>0</v>
      </c>
      <c r="R386" s="139">
        <v>0</v>
      </c>
      <c r="S386" s="139">
        <v>0</v>
      </c>
      <c r="T386" s="139">
        <v>0</v>
      </c>
      <c r="U386" s="139">
        <v>0</v>
      </c>
      <c r="V386" s="139">
        <v>0</v>
      </c>
      <c r="W386" s="139">
        <v>0</v>
      </c>
      <c r="X386" s="139">
        <v>0</v>
      </c>
      <c r="Y386" s="139">
        <v>0</v>
      </c>
      <c r="Z386" s="139">
        <v>0</v>
      </c>
      <c r="AA386" s="139">
        <v>0</v>
      </c>
      <c r="AB386" s="139">
        <v>0</v>
      </c>
      <c r="AC386" s="139">
        <v>0</v>
      </c>
      <c r="AD386" s="139">
        <v>0</v>
      </c>
      <c r="AE386" s="139">
        <v>0</v>
      </c>
      <c r="AF386" s="139">
        <v>0</v>
      </c>
      <c r="AG386" s="140">
        <v>0</v>
      </c>
      <c r="AH386" s="139">
        <v>0</v>
      </c>
      <c r="AI386" s="139">
        <v>0</v>
      </c>
      <c r="AJ386" s="139">
        <v>0</v>
      </c>
      <c r="AK386" s="139">
        <v>0</v>
      </c>
      <c r="AL386" s="139">
        <v>0</v>
      </c>
      <c r="AM386" s="139">
        <v>0</v>
      </c>
      <c r="AN386" s="139">
        <v>0</v>
      </c>
      <c r="AO386" s="139">
        <v>0</v>
      </c>
      <c r="AP386" s="139">
        <v>0</v>
      </c>
      <c r="AQ386" s="139">
        <v>0</v>
      </c>
      <c r="AR386" s="139">
        <v>0</v>
      </c>
      <c r="AS386" s="140">
        <v>0</v>
      </c>
      <c r="AT386" s="140">
        <f t="shared" si="10"/>
        <v>216.95</v>
      </c>
      <c r="AU386" s="139"/>
    </row>
    <row r="387" spans="1:47" s="141" customFormat="1" ht="12.75" hidden="1" outlineLevel="1">
      <c r="A387" s="139" t="s">
        <v>3577</v>
      </c>
      <c r="B387" s="140"/>
      <c r="C387" s="140" t="s">
        <v>3578</v>
      </c>
      <c r="D387" s="140" t="s">
        <v>3579</v>
      </c>
      <c r="E387" s="140">
        <v>1873732.62</v>
      </c>
      <c r="F387" s="140">
        <v>21640.73</v>
      </c>
      <c r="G387" s="140"/>
      <c r="H387" s="139">
        <v>489</v>
      </c>
      <c r="I387" s="139">
        <v>0</v>
      </c>
      <c r="J387" s="139">
        <v>288</v>
      </c>
      <c r="K387" s="139">
        <v>0</v>
      </c>
      <c r="L387" s="139">
        <v>0</v>
      </c>
      <c r="M387" s="139">
        <v>13108.7</v>
      </c>
      <c r="N387" s="139">
        <v>2878</v>
      </c>
      <c r="O387" s="139">
        <v>288</v>
      </c>
      <c r="P387" s="139">
        <v>183036.68</v>
      </c>
      <c r="Q387" s="139">
        <v>0</v>
      </c>
      <c r="R387" s="139">
        <v>0</v>
      </c>
      <c r="S387" s="139">
        <v>0</v>
      </c>
      <c r="T387" s="139">
        <v>1190</v>
      </c>
      <c r="U387" s="139">
        <v>742.8</v>
      </c>
      <c r="V387" s="139">
        <v>78</v>
      </c>
      <c r="W387" s="139">
        <v>0</v>
      </c>
      <c r="X387" s="139">
        <v>0</v>
      </c>
      <c r="Y387" s="139">
        <v>14777.34</v>
      </c>
      <c r="Z387" s="139">
        <v>0</v>
      </c>
      <c r="AA387" s="139">
        <v>0</v>
      </c>
      <c r="AB387" s="139">
        <v>684</v>
      </c>
      <c r="AC387" s="139">
        <v>11199.6</v>
      </c>
      <c r="AD387" s="139">
        <v>0</v>
      </c>
      <c r="AE387" s="139">
        <v>17041.93</v>
      </c>
      <c r="AF387" s="139">
        <v>0</v>
      </c>
      <c r="AG387" s="140">
        <v>245802.05</v>
      </c>
      <c r="AH387" s="139">
        <v>0</v>
      </c>
      <c r="AI387" s="139">
        <v>0</v>
      </c>
      <c r="AJ387" s="139">
        <v>0</v>
      </c>
      <c r="AK387" s="139">
        <v>0</v>
      </c>
      <c r="AL387" s="139">
        <v>0</v>
      </c>
      <c r="AM387" s="139">
        <v>0</v>
      </c>
      <c r="AN387" s="139">
        <v>0</v>
      </c>
      <c r="AO387" s="139">
        <v>0</v>
      </c>
      <c r="AP387" s="139">
        <v>0</v>
      </c>
      <c r="AQ387" s="139">
        <v>0</v>
      </c>
      <c r="AR387" s="139">
        <v>0</v>
      </c>
      <c r="AS387" s="140">
        <v>0</v>
      </c>
      <c r="AT387" s="140">
        <f t="shared" si="10"/>
        <v>2141175.4</v>
      </c>
      <c r="AU387" s="139"/>
    </row>
    <row r="388" spans="1:47" s="141" customFormat="1" ht="12.75" hidden="1" outlineLevel="1">
      <c r="A388" s="139" t="s">
        <v>3580</v>
      </c>
      <c r="B388" s="140"/>
      <c r="C388" s="140" t="s">
        <v>3581</v>
      </c>
      <c r="D388" s="140" t="s">
        <v>3582</v>
      </c>
      <c r="E388" s="140">
        <v>427465.36</v>
      </c>
      <c r="F388" s="140">
        <v>1417.99</v>
      </c>
      <c r="G388" s="140"/>
      <c r="H388" s="139">
        <v>0</v>
      </c>
      <c r="I388" s="139">
        <v>0</v>
      </c>
      <c r="J388" s="139">
        <v>0</v>
      </c>
      <c r="K388" s="139">
        <v>0</v>
      </c>
      <c r="L388" s="139">
        <v>0</v>
      </c>
      <c r="M388" s="139">
        <v>0</v>
      </c>
      <c r="N388" s="139">
        <v>0</v>
      </c>
      <c r="O388" s="139">
        <v>0</v>
      </c>
      <c r="P388" s="139">
        <v>0</v>
      </c>
      <c r="Q388" s="139">
        <v>0</v>
      </c>
      <c r="R388" s="139">
        <v>0</v>
      </c>
      <c r="S388" s="139">
        <v>0</v>
      </c>
      <c r="T388" s="139">
        <v>0</v>
      </c>
      <c r="U388" s="139">
        <v>0</v>
      </c>
      <c r="V388" s="139">
        <v>0</v>
      </c>
      <c r="W388" s="139">
        <v>0</v>
      </c>
      <c r="X388" s="139">
        <v>0</v>
      </c>
      <c r="Y388" s="139">
        <v>0</v>
      </c>
      <c r="Z388" s="139">
        <v>0</v>
      </c>
      <c r="AA388" s="139">
        <v>0</v>
      </c>
      <c r="AB388" s="139">
        <v>0</v>
      </c>
      <c r="AC388" s="139">
        <v>13700</v>
      </c>
      <c r="AD388" s="139">
        <v>975</v>
      </c>
      <c r="AE388" s="139">
        <v>0</v>
      </c>
      <c r="AF388" s="139">
        <v>0</v>
      </c>
      <c r="AG388" s="140">
        <v>14675</v>
      </c>
      <c r="AH388" s="139">
        <v>3300</v>
      </c>
      <c r="AI388" s="139">
        <v>0</v>
      </c>
      <c r="AJ388" s="139">
        <v>0</v>
      </c>
      <c r="AK388" s="139">
        <v>0</v>
      </c>
      <c r="AL388" s="139">
        <v>0</v>
      </c>
      <c r="AM388" s="139">
        <v>0</v>
      </c>
      <c r="AN388" s="139">
        <v>0</v>
      </c>
      <c r="AO388" s="139">
        <v>0</v>
      </c>
      <c r="AP388" s="139">
        <v>0</v>
      </c>
      <c r="AQ388" s="139">
        <v>0</v>
      </c>
      <c r="AR388" s="139">
        <v>13500</v>
      </c>
      <c r="AS388" s="140">
        <v>16800</v>
      </c>
      <c r="AT388" s="140">
        <f t="shared" si="10"/>
        <v>460358.35</v>
      </c>
      <c r="AU388" s="139"/>
    </row>
    <row r="389" spans="1:47" s="141" customFormat="1" ht="12.75" hidden="1" outlineLevel="1">
      <c r="A389" s="139" t="s">
        <v>3583</v>
      </c>
      <c r="B389" s="140"/>
      <c r="C389" s="140" t="s">
        <v>3584</v>
      </c>
      <c r="D389" s="140" t="s">
        <v>3585</v>
      </c>
      <c r="E389" s="140">
        <v>6931824.8</v>
      </c>
      <c r="F389" s="140">
        <v>13844.56</v>
      </c>
      <c r="G389" s="140"/>
      <c r="H389" s="139">
        <v>990</v>
      </c>
      <c r="I389" s="139">
        <v>0</v>
      </c>
      <c r="J389" s="139">
        <v>0</v>
      </c>
      <c r="K389" s="139">
        <v>0</v>
      </c>
      <c r="L389" s="139">
        <v>0</v>
      </c>
      <c r="M389" s="139">
        <v>1138.56</v>
      </c>
      <c r="N389" s="139">
        <v>23089.5</v>
      </c>
      <c r="O389" s="139">
        <v>0</v>
      </c>
      <c r="P389" s="139">
        <v>112310.12</v>
      </c>
      <c r="Q389" s="139">
        <v>0</v>
      </c>
      <c r="R389" s="139">
        <v>17225</v>
      </c>
      <c r="S389" s="139">
        <v>0</v>
      </c>
      <c r="T389" s="139">
        <v>0</v>
      </c>
      <c r="U389" s="139">
        <v>0</v>
      </c>
      <c r="V389" s="139">
        <v>0</v>
      </c>
      <c r="W389" s="139">
        <v>0</v>
      </c>
      <c r="X389" s="139">
        <v>0</v>
      </c>
      <c r="Y389" s="139">
        <v>112.46</v>
      </c>
      <c r="Z389" s="139">
        <v>0</v>
      </c>
      <c r="AA389" s="139">
        <v>0</v>
      </c>
      <c r="AB389" s="139">
        <v>0</v>
      </c>
      <c r="AC389" s="139">
        <v>35822.69</v>
      </c>
      <c r="AD389" s="139">
        <v>0</v>
      </c>
      <c r="AE389" s="139">
        <v>1887.73</v>
      </c>
      <c r="AF389" s="139">
        <v>0</v>
      </c>
      <c r="AG389" s="140">
        <v>192576.06</v>
      </c>
      <c r="AH389" s="139">
        <v>8192</v>
      </c>
      <c r="AI389" s="139">
        <v>0</v>
      </c>
      <c r="AJ389" s="139">
        <v>0</v>
      </c>
      <c r="AK389" s="139">
        <v>0</v>
      </c>
      <c r="AL389" s="139">
        <v>0</v>
      </c>
      <c r="AM389" s="139">
        <v>0</v>
      </c>
      <c r="AN389" s="139">
        <v>0</v>
      </c>
      <c r="AO389" s="139">
        <v>0</v>
      </c>
      <c r="AP389" s="139">
        <v>0</v>
      </c>
      <c r="AQ389" s="139">
        <v>0</v>
      </c>
      <c r="AR389" s="139">
        <v>24576</v>
      </c>
      <c r="AS389" s="140">
        <v>32768</v>
      </c>
      <c r="AT389" s="140">
        <f t="shared" si="10"/>
        <v>7171013.419999999</v>
      </c>
      <c r="AU389" s="139"/>
    </row>
    <row r="390" spans="1:47" s="141" customFormat="1" ht="12.75" hidden="1" outlineLevel="1">
      <c r="A390" s="139" t="s">
        <v>3586</v>
      </c>
      <c r="B390" s="140"/>
      <c r="C390" s="140" t="s">
        <v>3587</v>
      </c>
      <c r="D390" s="140" t="s">
        <v>3588</v>
      </c>
      <c r="E390" s="140">
        <v>5528252.73</v>
      </c>
      <c r="F390" s="140">
        <v>73061.36</v>
      </c>
      <c r="G390" s="140"/>
      <c r="H390" s="139">
        <v>4793.15</v>
      </c>
      <c r="I390" s="139">
        <v>0</v>
      </c>
      <c r="J390" s="139">
        <v>0</v>
      </c>
      <c r="K390" s="139">
        <v>0</v>
      </c>
      <c r="L390" s="139">
        <v>2703</v>
      </c>
      <c r="M390" s="139">
        <v>3553.9</v>
      </c>
      <c r="N390" s="139">
        <v>0</v>
      </c>
      <c r="O390" s="139">
        <v>0</v>
      </c>
      <c r="P390" s="139">
        <v>64286.82</v>
      </c>
      <c r="Q390" s="139">
        <v>0</v>
      </c>
      <c r="R390" s="139">
        <v>0</v>
      </c>
      <c r="S390" s="139">
        <v>0</v>
      </c>
      <c r="T390" s="139">
        <v>0</v>
      </c>
      <c r="U390" s="139">
        <v>0</v>
      </c>
      <c r="V390" s="139">
        <v>0</v>
      </c>
      <c r="W390" s="139">
        <v>0</v>
      </c>
      <c r="X390" s="139">
        <v>0</v>
      </c>
      <c r="Y390" s="139">
        <v>0</v>
      </c>
      <c r="Z390" s="139">
        <v>0</v>
      </c>
      <c r="AA390" s="139">
        <v>0</v>
      </c>
      <c r="AB390" s="139">
        <v>23628.9</v>
      </c>
      <c r="AC390" s="139">
        <v>345466.43</v>
      </c>
      <c r="AD390" s="139">
        <v>0</v>
      </c>
      <c r="AE390" s="139">
        <v>235375.22</v>
      </c>
      <c r="AF390" s="139">
        <v>0</v>
      </c>
      <c r="AG390" s="140">
        <v>679807.42</v>
      </c>
      <c r="AH390" s="139">
        <v>0</v>
      </c>
      <c r="AI390" s="139">
        <v>0</v>
      </c>
      <c r="AJ390" s="139">
        <v>0</v>
      </c>
      <c r="AK390" s="139">
        <v>0</v>
      </c>
      <c r="AL390" s="139">
        <v>0</v>
      </c>
      <c r="AM390" s="139">
        <v>0</v>
      </c>
      <c r="AN390" s="139">
        <v>0</v>
      </c>
      <c r="AO390" s="139">
        <v>0</v>
      </c>
      <c r="AP390" s="139">
        <v>0</v>
      </c>
      <c r="AQ390" s="139">
        <v>0</v>
      </c>
      <c r="AR390" s="139">
        <v>0</v>
      </c>
      <c r="AS390" s="140">
        <v>0</v>
      </c>
      <c r="AT390" s="140">
        <f t="shared" si="10"/>
        <v>6281121.510000001</v>
      </c>
      <c r="AU390" s="139"/>
    </row>
    <row r="391" spans="1:47" s="141" customFormat="1" ht="12.75" hidden="1" outlineLevel="1">
      <c r="A391" s="139" t="s">
        <v>3589</v>
      </c>
      <c r="B391" s="140"/>
      <c r="C391" s="140" t="s">
        <v>3590</v>
      </c>
      <c r="D391" s="140" t="s">
        <v>3591</v>
      </c>
      <c r="E391" s="140">
        <v>472099.03</v>
      </c>
      <c r="F391" s="140">
        <v>0</v>
      </c>
      <c r="G391" s="140"/>
      <c r="H391" s="139">
        <v>0</v>
      </c>
      <c r="I391" s="139">
        <v>0</v>
      </c>
      <c r="J391" s="139">
        <v>0</v>
      </c>
      <c r="K391" s="139">
        <v>0</v>
      </c>
      <c r="L391" s="139">
        <v>0</v>
      </c>
      <c r="M391" s="139">
        <v>195.9</v>
      </c>
      <c r="N391" s="139">
        <v>0</v>
      </c>
      <c r="O391" s="139">
        <v>0</v>
      </c>
      <c r="P391" s="139">
        <v>0</v>
      </c>
      <c r="Q391" s="139">
        <v>0</v>
      </c>
      <c r="R391" s="139">
        <v>0</v>
      </c>
      <c r="S391" s="139">
        <v>0</v>
      </c>
      <c r="T391" s="139">
        <v>0</v>
      </c>
      <c r="U391" s="139">
        <v>0</v>
      </c>
      <c r="V391" s="139">
        <v>0</v>
      </c>
      <c r="W391" s="139">
        <v>0</v>
      </c>
      <c r="X391" s="139">
        <v>0</v>
      </c>
      <c r="Y391" s="139">
        <v>0</v>
      </c>
      <c r="Z391" s="139">
        <v>0</v>
      </c>
      <c r="AA391" s="139">
        <v>0</v>
      </c>
      <c r="AB391" s="139">
        <v>0</v>
      </c>
      <c r="AC391" s="139">
        <v>865</v>
      </c>
      <c r="AD391" s="139">
        <v>0</v>
      </c>
      <c r="AE391" s="139">
        <v>42594.1</v>
      </c>
      <c r="AF391" s="139">
        <v>0</v>
      </c>
      <c r="AG391" s="140">
        <v>43655</v>
      </c>
      <c r="AH391" s="139">
        <v>0</v>
      </c>
      <c r="AI391" s="139">
        <v>0</v>
      </c>
      <c r="AJ391" s="139">
        <v>0</v>
      </c>
      <c r="AK391" s="139">
        <v>0</v>
      </c>
      <c r="AL391" s="139">
        <v>0</v>
      </c>
      <c r="AM391" s="139">
        <v>0</v>
      </c>
      <c r="AN391" s="139">
        <v>0</v>
      </c>
      <c r="AO391" s="139">
        <v>0</v>
      </c>
      <c r="AP391" s="139">
        <v>0</v>
      </c>
      <c r="AQ391" s="139">
        <v>0</v>
      </c>
      <c r="AR391" s="139">
        <v>0</v>
      </c>
      <c r="AS391" s="140">
        <v>0</v>
      </c>
      <c r="AT391" s="140">
        <f t="shared" si="10"/>
        <v>515754.03</v>
      </c>
      <c r="AU391" s="139"/>
    </row>
    <row r="392" spans="1:47" s="141" customFormat="1" ht="12.75" hidden="1" outlineLevel="1">
      <c r="A392" s="139" t="s">
        <v>3592</v>
      </c>
      <c r="B392" s="140"/>
      <c r="C392" s="140" t="s">
        <v>3593</v>
      </c>
      <c r="D392" s="140" t="s">
        <v>3594</v>
      </c>
      <c r="E392" s="140">
        <v>415603.3</v>
      </c>
      <c r="F392" s="140">
        <v>8312.61</v>
      </c>
      <c r="G392" s="140"/>
      <c r="H392" s="139">
        <v>0</v>
      </c>
      <c r="I392" s="139">
        <v>0</v>
      </c>
      <c r="J392" s="139">
        <v>0</v>
      </c>
      <c r="K392" s="139">
        <v>0</v>
      </c>
      <c r="L392" s="139">
        <v>0</v>
      </c>
      <c r="M392" s="139">
        <v>4260</v>
      </c>
      <c r="N392" s="139">
        <v>0</v>
      </c>
      <c r="O392" s="139">
        <v>0</v>
      </c>
      <c r="P392" s="139">
        <v>197.4</v>
      </c>
      <c r="Q392" s="139">
        <v>0</v>
      </c>
      <c r="R392" s="139">
        <v>379.09</v>
      </c>
      <c r="S392" s="139">
        <v>0</v>
      </c>
      <c r="T392" s="139">
        <v>0</v>
      </c>
      <c r="U392" s="139">
        <v>0</v>
      </c>
      <c r="V392" s="139">
        <v>0</v>
      </c>
      <c r="W392" s="139">
        <v>0</v>
      </c>
      <c r="X392" s="139">
        <v>0</v>
      </c>
      <c r="Y392" s="139">
        <v>5195</v>
      </c>
      <c r="Z392" s="139">
        <v>0</v>
      </c>
      <c r="AA392" s="139">
        <v>0</v>
      </c>
      <c r="AB392" s="139">
        <v>0</v>
      </c>
      <c r="AC392" s="139">
        <v>203673.96</v>
      </c>
      <c r="AD392" s="139">
        <v>0</v>
      </c>
      <c r="AE392" s="139">
        <v>21069.8</v>
      </c>
      <c r="AF392" s="139">
        <v>0</v>
      </c>
      <c r="AG392" s="140">
        <v>234775.25</v>
      </c>
      <c r="AH392" s="139">
        <v>0</v>
      </c>
      <c r="AI392" s="139">
        <v>0</v>
      </c>
      <c r="AJ392" s="139">
        <v>0</v>
      </c>
      <c r="AK392" s="139">
        <v>0</v>
      </c>
      <c r="AL392" s="139">
        <v>0</v>
      </c>
      <c r="AM392" s="139">
        <v>0</v>
      </c>
      <c r="AN392" s="139">
        <v>0</v>
      </c>
      <c r="AO392" s="139">
        <v>0</v>
      </c>
      <c r="AP392" s="139">
        <v>0</v>
      </c>
      <c r="AQ392" s="139">
        <v>0</v>
      </c>
      <c r="AR392" s="139">
        <v>0</v>
      </c>
      <c r="AS392" s="140">
        <v>0</v>
      </c>
      <c r="AT392" s="140">
        <f t="shared" si="10"/>
        <v>658691.1599999999</v>
      </c>
      <c r="AU392" s="139"/>
    </row>
    <row r="393" spans="1:47" s="141" customFormat="1" ht="12.75" hidden="1" outlineLevel="1">
      <c r="A393" s="139" t="s">
        <v>3595</v>
      </c>
      <c r="B393" s="140"/>
      <c r="C393" s="140" t="s">
        <v>3596</v>
      </c>
      <c r="D393" s="140" t="s">
        <v>3597</v>
      </c>
      <c r="E393" s="140">
        <v>1241832.26</v>
      </c>
      <c r="F393" s="140">
        <v>22741.64</v>
      </c>
      <c r="G393" s="140"/>
      <c r="H393" s="139">
        <v>18003.38</v>
      </c>
      <c r="I393" s="139">
        <v>0</v>
      </c>
      <c r="J393" s="139">
        <v>0</v>
      </c>
      <c r="K393" s="139">
        <v>0</v>
      </c>
      <c r="L393" s="139">
        <v>19458</v>
      </c>
      <c r="M393" s="139">
        <v>850</v>
      </c>
      <c r="N393" s="139">
        <v>4980</v>
      </c>
      <c r="O393" s="139">
        <v>0</v>
      </c>
      <c r="P393" s="139">
        <v>9940.61</v>
      </c>
      <c r="Q393" s="139">
        <v>0</v>
      </c>
      <c r="R393" s="139">
        <v>0</v>
      </c>
      <c r="S393" s="139">
        <v>0</v>
      </c>
      <c r="T393" s="139">
        <v>0</v>
      </c>
      <c r="U393" s="139">
        <v>4850</v>
      </c>
      <c r="V393" s="139">
        <v>0</v>
      </c>
      <c r="W393" s="139">
        <v>0</v>
      </c>
      <c r="X393" s="139">
        <v>0</v>
      </c>
      <c r="Y393" s="139">
        <v>5648</v>
      </c>
      <c r="Z393" s="139">
        <v>0</v>
      </c>
      <c r="AA393" s="139">
        <v>0</v>
      </c>
      <c r="AB393" s="139">
        <v>0</v>
      </c>
      <c r="AC393" s="139">
        <v>807483.66</v>
      </c>
      <c r="AD393" s="139">
        <v>1451.3</v>
      </c>
      <c r="AE393" s="139">
        <v>12733.55</v>
      </c>
      <c r="AF393" s="139">
        <v>0</v>
      </c>
      <c r="AG393" s="140">
        <v>885398.5</v>
      </c>
      <c r="AH393" s="139">
        <v>0</v>
      </c>
      <c r="AI393" s="139">
        <v>0</v>
      </c>
      <c r="AJ393" s="139">
        <v>0</v>
      </c>
      <c r="AK393" s="139">
        <v>0</v>
      </c>
      <c r="AL393" s="139">
        <v>0</v>
      </c>
      <c r="AM393" s="139">
        <v>0</v>
      </c>
      <c r="AN393" s="139">
        <v>0</v>
      </c>
      <c r="AO393" s="139">
        <v>0</v>
      </c>
      <c r="AP393" s="139">
        <v>0</v>
      </c>
      <c r="AQ393" s="139">
        <v>0</v>
      </c>
      <c r="AR393" s="139">
        <v>0</v>
      </c>
      <c r="AS393" s="140">
        <v>0</v>
      </c>
      <c r="AT393" s="140">
        <f t="shared" si="10"/>
        <v>2149972.4</v>
      </c>
      <c r="AU393" s="139"/>
    </row>
    <row r="394" spans="1:47" s="141" customFormat="1" ht="12.75" hidden="1" outlineLevel="1">
      <c r="A394" s="139" t="s">
        <v>3598</v>
      </c>
      <c r="B394" s="140"/>
      <c r="C394" s="140" t="s">
        <v>3599</v>
      </c>
      <c r="D394" s="140" t="s">
        <v>3600</v>
      </c>
      <c r="E394" s="140">
        <v>474735.02</v>
      </c>
      <c r="F394" s="140">
        <v>0</v>
      </c>
      <c r="G394" s="140"/>
      <c r="H394" s="139">
        <v>0</v>
      </c>
      <c r="I394" s="139">
        <v>0</v>
      </c>
      <c r="J394" s="139">
        <v>0</v>
      </c>
      <c r="K394" s="139">
        <v>0</v>
      </c>
      <c r="L394" s="139">
        <v>0</v>
      </c>
      <c r="M394" s="139">
        <v>0</v>
      </c>
      <c r="N394" s="139">
        <v>0</v>
      </c>
      <c r="O394" s="139">
        <v>0</v>
      </c>
      <c r="P394" s="139">
        <v>0</v>
      </c>
      <c r="Q394" s="139">
        <v>0</v>
      </c>
      <c r="R394" s="139">
        <v>0</v>
      </c>
      <c r="S394" s="139">
        <v>0</v>
      </c>
      <c r="T394" s="139">
        <v>0</v>
      </c>
      <c r="U394" s="139">
        <v>0</v>
      </c>
      <c r="V394" s="139">
        <v>0</v>
      </c>
      <c r="W394" s="139">
        <v>0</v>
      </c>
      <c r="X394" s="139">
        <v>0</v>
      </c>
      <c r="Y394" s="139">
        <v>0</v>
      </c>
      <c r="Z394" s="139">
        <v>0</v>
      </c>
      <c r="AA394" s="139">
        <v>0</v>
      </c>
      <c r="AB394" s="139">
        <v>0</v>
      </c>
      <c r="AC394" s="139">
        <v>0</v>
      </c>
      <c r="AD394" s="139">
        <v>0</v>
      </c>
      <c r="AE394" s="139">
        <v>-356.61</v>
      </c>
      <c r="AF394" s="139">
        <v>0</v>
      </c>
      <c r="AG394" s="140">
        <v>-356.61</v>
      </c>
      <c r="AH394" s="139">
        <v>0</v>
      </c>
      <c r="AI394" s="139">
        <v>0</v>
      </c>
      <c r="AJ394" s="139">
        <v>0</v>
      </c>
      <c r="AK394" s="139">
        <v>0</v>
      </c>
      <c r="AL394" s="139">
        <v>0</v>
      </c>
      <c r="AM394" s="139">
        <v>0</v>
      </c>
      <c r="AN394" s="139">
        <v>0</v>
      </c>
      <c r="AO394" s="139">
        <v>0</v>
      </c>
      <c r="AP394" s="139">
        <v>0</v>
      </c>
      <c r="AQ394" s="139">
        <v>0</v>
      </c>
      <c r="AR394" s="139">
        <v>0</v>
      </c>
      <c r="AS394" s="140">
        <v>0</v>
      </c>
      <c r="AT394" s="140">
        <f t="shared" si="10"/>
        <v>474378.41000000003</v>
      </c>
      <c r="AU394" s="139"/>
    </row>
    <row r="395" spans="1:47" s="141" customFormat="1" ht="12.75" hidden="1" outlineLevel="1">
      <c r="A395" s="139" t="s">
        <v>3601</v>
      </c>
      <c r="B395" s="140"/>
      <c r="C395" s="140" t="s">
        <v>3602</v>
      </c>
      <c r="D395" s="140" t="s">
        <v>3603</v>
      </c>
      <c r="E395" s="140">
        <v>692768.41</v>
      </c>
      <c r="F395" s="140">
        <v>0</v>
      </c>
      <c r="G395" s="140"/>
      <c r="H395" s="139">
        <v>0</v>
      </c>
      <c r="I395" s="139">
        <v>0</v>
      </c>
      <c r="J395" s="139">
        <v>0</v>
      </c>
      <c r="K395" s="139">
        <v>0</v>
      </c>
      <c r="L395" s="139">
        <v>0</v>
      </c>
      <c r="M395" s="139">
        <v>0</v>
      </c>
      <c r="N395" s="139">
        <v>0</v>
      </c>
      <c r="O395" s="139">
        <v>0</v>
      </c>
      <c r="P395" s="139">
        <v>0</v>
      </c>
      <c r="Q395" s="139">
        <v>0</v>
      </c>
      <c r="R395" s="139">
        <v>0</v>
      </c>
      <c r="S395" s="139">
        <v>0</v>
      </c>
      <c r="T395" s="139">
        <v>0</v>
      </c>
      <c r="U395" s="139">
        <v>0</v>
      </c>
      <c r="V395" s="139">
        <v>0</v>
      </c>
      <c r="W395" s="139">
        <v>0</v>
      </c>
      <c r="X395" s="139">
        <v>0</v>
      </c>
      <c r="Y395" s="139">
        <v>0</v>
      </c>
      <c r="Z395" s="139">
        <v>0</v>
      </c>
      <c r="AA395" s="139">
        <v>0</v>
      </c>
      <c r="AB395" s="139">
        <v>0</v>
      </c>
      <c r="AC395" s="139">
        <v>0</v>
      </c>
      <c r="AD395" s="139">
        <v>0</v>
      </c>
      <c r="AE395" s="139">
        <v>19243.2</v>
      </c>
      <c r="AF395" s="139">
        <v>0</v>
      </c>
      <c r="AG395" s="140">
        <v>19243.2</v>
      </c>
      <c r="AH395" s="139">
        <v>0</v>
      </c>
      <c r="AI395" s="139">
        <v>0</v>
      </c>
      <c r="AJ395" s="139">
        <v>0</v>
      </c>
      <c r="AK395" s="139">
        <v>0</v>
      </c>
      <c r="AL395" s="139">
        <v>0</v>
      </c>
      <c r="AM395" s="139">
        <v>0</v>
      </c>
      <c r="AN395" s="139">
        <v>0</v>
      </c>
      <c r="AO395" s="139">
        <v>0</v>
      </c>
      <c r="AP395" s="139">
        <v>0</v>
      </c>
      <c r="AQ395" s="139">
        <v>0</v>
      </c>
      <c r="AR395" s="139">
        <v>0</v>
      </c>
      <c r="AS395" s="140">
        <v>0</v>
      </c>
      <c r="AT395" s="140">
        <f t="shared" si="10"/>
        <v>712011.61</v>
      </c>
      <c r="AU395" s="139"/>
    </row>
    <row r="396" spans="1:47" s="141" customFormat="1" ht="12.75" hidden="1" outlineLevel="1">
      <c r="A396" s="139" t="s">
        <v>3604</v>
      </c>
      <c r="B396" s="140"/>
      <c r="C396" s="140" t="s">
        <v>3605</v>
      </c>
      <c r="D396" s="140" t="s">
        <v>3606</v>
      </c>
      <c r="E396" s="140">
        <v>1140356.13</v>
      </c>
      <c r="F396" s="140">
        <v>33535.45</v>
      </c>
      <c r="G396" s="140"/>
      <c r="H396" s="139">
        <v>1549</v>
      </c>
      <c r="I396" s="139">
        <v>0</v>
      </c>
      <c r="J396" s="139">
        <v>0</v>
      </c>
      <c r="K396" s="139">
        <v>0</v>
      </c>
      <c r="L396" s="139">
        <v>118550.83</v>
      </c>
      <c r="M396" s="139">
        <v>5187.59</v>
      </c>
      <c r="N396" s="139">
        <v>0</v>
      </c>
      <c r="O396" s="139">
        <v>0</v>
      </c>
      <c r="P396" s="139">
        <v>1017.13</v>
      </c>
      <c r="Q396" s="139">
        <v>0</v>
      </c>
      <c r="R396" s="139">
        <v>0</v>
      </c>
      <c r="S396" s="139">
        <v>0</v>
      </c>
      <c r="T396" s="139">
        <v>0</v>
      </c>
      <c r="U396" s="139">
        <v>0</v>
      </c>
      <c r="V396" s="139">
        <v>0</v>
      </c>
      <c r="W396" s="139">
        <v>0</v>
      </c>
      <c r="X396" s="139">
        <v>0</v>
      </c>
      <c r="Y396" s="139">
        <v>395.13</v>
      </c>
      <c r="Z396" s="139">
        <v>0</v>
      </c>
      <c r="AA396" s="139">
        <v>0</v>
      </c>
      <c r="AB396" s="139">
        <v>0</v>
      </c>
      <c r="AC396" s="139">
        <v>7210.45</v>
      </c>
      <c r="AD396" s="139">
        <v>0</v>
      </c>
      <c r="AE396" s="139">
        <v>16102.92</v>
      </c>
      <c r="AF396" s="139">
        <v>0</v>
      </c>
      <c r="AG396" s="140">
        <v>150013.05</v>
      </c>
      <c r="AH396" s="139">
        <v>0</v>
      </c>
      <c r="AI396" s="139">
        <v>0</v>
      </c>
      <c r="AJ396" s="139">
        <v>0</v>
      </c>
      <c r="AK396" s="139">
        <v>0</v>
      </c>
      <c r="AL396" s="139">
        <v>0</v>
      </c>
      <c r="AM396" s="139">
        <v>0</v>
      </c>
      <c r="AN396" s="139">
        <v>0</v>
      </c>
      <c r="AO396" s="139">
        <v>0</v>
      </c>
      <c r="AP396" s="139">
        <v>0</v>
      </c>
      <c r="AQ396" s="139">
        <v>0</v>
      </c>
      <c r="AR396" s="139">
        <v>0</v>
      </c>
      <c r="AS396" s="140">
        <v>0</v>
      </c>
      <c r="AT396" s="140">
        <f t="shared" si="10"/>
        <v>1323904.63</v>
      </c>
      <c r="AU396" s="139"/>
    </row>
    <row r="397" spans="1:47" s="141" customFormat="1" ht="12.75" hidden="1" outlineLevel="1">
      <c r="A397" s="139" t="s">
        <v>3607</v>
      </c>
      <c r="B397" s="140"/>
      <c r="C397" s="140" t="s">
        <v>3608</v>
      </c>
      <c r="D397" s="140" t="s">
        <v>3609</v>
      </c>
      <c r="E397" s="140">
        <v>20048.54</v>
      </c>
      <c r="F397" s="140">
        <v>0</v>
      </c>
      <c r="G397" s="140"/>
      <c r="H397" s="139">
        <v>0</v>
      </c>
      <c r="I397" s="139">
        <v>0</v>
      </c>
      <c r="J397" s="139">
        <v>420</v>
      </c>
      <c r="K397" s="139">
        <v>0</v>
      </c>
      <c r="L397" s="139">
        <v>0</v>
      </c>
      <c r="M397" s="139">
        <v>-1430</v>
      </c>
      <c r="N397" s="139">
        <v>644.86</v>
      </c>
      <c r="O397" s="139">
        <v>0</v>
      </c>
      <c r="P397" s="139">
        <v>0</v>
      </c>
      <c r="Q397" s="139">
        <v>0</v>
      </c>
      <c r="R397" s="139">
        <v>0</v>
      </c>
      <c r="S397" s="139">
        <v>0</v>
      </c>
      <c r="T397" s="139">
        <v>0</v>
      </c>
      <c r="U397" s="139">
        <v>0</v>
      </c>
      <c r="V397" s="139">
        <v>155</v>
      </c>
      <c r="W397" s="139">
        <v>0</v>
      </c>
      <c r="X397" s="139">
        <v>0</v>
      </c>
      <c r="Y397" s="139">
        <v>0</v>
      </c>
      <c r="Z397" s="139">
        <v>0</v>
      </c>
      <c r="AA397" s="139">
        <v>0</v>
      </c>
      <c r="AB397" s="139">
        <v>0</v>
      </c>
      <c r="AC397" s="139">
        <v>0</v>
      </c>
      <c r="AD397" s="139">
        <v>0</v>
      </c>
      <c r="AE397" s="139">
        <v>4429</v>
      </c>
      <c r="AF397" s="139">
        <v>0</v>
      </c>
      <c r="AG397" s="140">
        <v>4218.86</v>
      </c>
      <c r="AH397" s="139">
        <v>0</v>
      </c>
      <c r="AI397" s="139">
        <v>0</v>
      </c>
      <c r="AJ397" s="139">
        <v>0</v>
      </c>
      <c r="AK397" s="139">
        <v>0</v>
      </c>
      <c r="AL397" s="139">
        <v>0</v>
      </c>
      <c r="AM397" s="139">
        <v>0</v>
      </c>
      <c r="AN397" s="139">
        <v>0</v>
      </c>
      <c r="AO397" s="139">
        <v>0</v>
      </c>
      <c r="AP397" s="139">
        <v>0</v>
      </c>
      <c r="AQ397" s="139">
        <v>0</v>
      </c>
      <c r="AR397" s="139">
        <v>0</v>
      </c>
      <c r="AS397" s="140">
        <v>0</v>
      </c>
      <c r="AT397" s="140">
        <f t="shared" si="10"/>
        <v>24267.4</v>
      </c>
      <c r="AU397" s="139"/>
    </row>
    <row r="398" spans="1:47" s="141" customFormat="1" ht="12.75" hidden="1" outlineLevel="1">
      <c r="A398" s="139" t="s">
        <v>3610</v>
      </c>
      <c r="B398" s="140"/>
      <c r="C398" s="140" t="s">
        <v>3611</v>
      </c>
      <c r="D398" s="140" t="s">
        <v>3612</v>
      </c>
      <c r="E398" s="140">
        <v>144877.08</v>
      </c>
      <c r="F398" s="140">
        <v>519.92</v>
      </c>
      <c r="G398" s="140"/>
      <c r="H398" s="139">
        <v>0</v>
      </c>
      <c r="I398" s="139">
        <v>0</v>
      </c>
      <c r="J398" s="139">
        <v>0</v>
      </c>
      <c r="K398" s="139">
        <v>0</v>
      </c>
      <c r="L398" s="139">
        <v>0</v>
      </c>
      <c r="M398" s="139">
        <v>0</v>
      </c>
      <c r="N398" s="139">
        <v>0</v>
      </c>
      <c r="O398" s="139">
        <v>0</v>
      </c>
      <c r="P398" s="139">
        <v>0</v>
      </c>
      <c r="Q398" s="139">
        <v>0</v>
      </c>
      <c r="R398" s="139">
        <v>0</v>
      </c>
      <c r="S398" s="139">
        <v>0</v>
      </c>
      <c r="T398" s="139">
        <v>0</v>
      </c>
      <c r="U398" s="139">
        <v>0</v>
      </c>
      <c r="V398" s="139">
        <v>4505</v>
      </c>
      <c r="W398" s="139">
        <v>0</v>
      </c>
      <c r="X398" s="139">
        <v>0</v>
      </c>
      <c r="Y398" s="139">
        <v>0</v>
      </c>
      <c r="Z398" s="139">
        <v>0</v>
      </c>
      <c r="AA398" s="139">
        <v>0</v>
      </c>
      <c r="AB398" s="139">
        <v>0</v>
      </c>
      <c r="AC398" s="139">
        <v>0</v>
      </c>
      <c r="AD398" s="139">
        <v>0</v>
      </c>
      <c r="AE398" s="139">
        <v>9369.12</v>
      </c>
      <c r="AF398" s="139">
        <v>0</v>
      </c>
      <c r="AG398" s="140">
        <v>13874.12</v>
      </c>
      <c r="AH398" s="139">
        <v>0</v>
      </c>
      <c r="AI398" s="139">
        <v>0</v>
      </c>
      <c r="AJ398" s="139">
        <v>0</v>
      </c>
      <c r="AK398" s="139">
        <v>0</v>
      </c>
      <c r="AL398" s="139">
        <v>0</v>
      </c>
      <c r="AM398" s="139">
        <v>0</v>
      </c>
      <c r="AN398" s="139">
        <v>0</v>
      </c>
      <c r="AO398" s="139">
        <v>0</v>
      </c>
      <c r="AP398" s="139">
        <v>0</v>
      </c>
      <c r="AQ398" s="139">
        <v>0</v>
      </c>
      <c r="AR398" s="139">
        <v>0</v>
      </c>
      <c r="AS398" s="140">
        <v>0</v>
      </c>
      <c r="AT398" s="140">
        <f t="shared" si="10"/>
        <v>159271.12</v>
      </c>
      <c r="AU398" s="139"/>
    </row>
    <row r="399" spans="1:47" s="141" customFormat="1" ht="12.75" hidden="1" outlineLevel="1">
      <c r="A399" s="139" t="s">
        <v>3613</v>
      </c>
      <c r="B399" s="140"/>
      <c r="C399" s="140" t="s">
        <v>3614</v>
      </c>
      <c r="D399" s="140" t="s">
        <v>3615</v>
      </c>
      <c r="E399" s="140">
        <v>384.27</v>
      </c>
      <c r="F399" s="140">
        <v>0</v>
      </c>
      <c r="G399" s="140"/>
      <c r="H399" s="139">
        <v>0</v>
      </c>
      <c r="I399" s="139">
        <v>0</v>
      </c>
      <c r="J399" s="139">
        <v>0</v>
      </c>
      <c r="K399" s="139">
        <v>0</v>
      </c>
      <c r="L399" s="139">
        <v>0</v>
      </c>
      <c r="M399" s="139">
        <v>0</v>
      </c>
      <c r="N399" s="139">
        <v>0</v>
      </c>
      <c r="O399" s="139">
        <v>0</v>
      </c>
      <c r="P399" s="139">
        <v>0</v>
      </c>
      <c r="Q399" s="139">
        <v>0</v>
      </c>
      <c r="R399" s="139">
        <v>0</v>
      </c>
      <c r="S399" s="139">
        <v>0</v>
      </c>
      <c r="T399" s="139">
        <v>0</v>
      </c>
      <c r="U399" s="139">
        <v>0</v>
      </c>
      <c r="V399" s="139">
        <v>0</v>
      </c>
      <c r="W399" s="139">
        <v>0</v>
      </c>
      <c r="X399" s="139">
        <v>0</v>
      </c>
      <c r="Y399" s="139">
        <v>0</v>
      </c>
      <c r="Z399" s="139">
        <v>0</v>
      </c>
      <c r="AA399" s="139">
        <v>0</v>
      </c>
      <c r="AB399" s="139">
        <v>0</v>
      </c>
      <c r="AC399" s="139">
        <v>0</v>
      </c>
      <c r="AD399" s="139">
        <v>0</v>
      </c>
      <c r="AE399" s="139">
        <v>0</v>
      </c>
      <c r="AF399" s="139">
        <v>0</v>
      </c>
      <c r="AG399" s="140">
        <v>0</v>
      </c>
      <c r="AH399" s="139">
        <v>0</v>
      </c>
      <c r="AI399" s="139">
        <v>0</v>
      </c>
      <c r="AJ399" s="139">
        <v>0</v>
      </c>
      <c r="AK399" s="139">
        <v>0</v>
      </c>
      <c r="AL399" s="139">
        <v>0</v>
      </c>
      <c r="AM399" s="139">
        <v>0</v>
      </c>
      <c r="AN399" s="139">
        <v>0</v>
      </c>
      <c r="AO399" s="139">
        <v>0</v>
      </c>
      <c r="AP399" s="139">
        <v>0</v>
      </c>
      <c r="AQ399" s="139">
        <v>0</v>
      </c>
      <c r="AR399" s="139">
        <v>0</v>
      </c>
      <c r="AS399" s="140">
        <v>0</v>
      </c>
      <c r="AT399" s="140">
        <f t="shared" si="10"/>
        <v>384.27</v>
      </c>
      <c r="AU399" s="139"/>
    </row>
    <row r="400" spans="1:47" s="141" customFormat="1" ht="12.75" hidden="1" outlineLevel="1">
      <c r="A400" s="139" t="s">
        <v>3616</v>
      </c>
      <c r="B400" s="140"/>
      <c r="C400" s="140" t="s">
        <v>3617</v>
      </c>
      <c r="D400" s="140" t="s">
        <v>3618</v>
      </c>
      <c r="E400" s="140">
        <v>373891.31</v>
      </c>
      <c r="F400" s="140">
        <v>3078</v>
      </c>
      <c r="G400" s="140"/>
      <c r="H400" s="139">
        <v>0</v>
      </c>
      <c r="I400" s="139">
        <v>0</v>
      </c>
      <c r="J400" s="139">
        <v>0</v>
      </c>
      <c r="K400" s="139">
        <v>0</v>
      </c>
      <c r="L400" s="139">
        <v>8410</v>
      </c>
      <c r="M400" s="139">
        <v>2435.14</v>
      </c>
      <c r="N400" s="139">
        <v>909.21</v>
      </c>
      <c r="O400" s="139">
        <v>0</v>
      </c>
      <c r="P400" s="139">
        <v>774.66</v>
      </c>
      <c r="Q400" s="139">
        <v>0</v>
      </c>
      <c r="R400" s="139">
        <v>0</v>
      </c>
      <c r="S400" s="139">
        <v>0</v>
      </c>
      <c r="T400" s="139">
        <v>0</v>
      </c>
      <c r="U400" s="139">
        <v>1022.24</v>
      </c>
      <c r="V400" s="139">
        <v>0</v>
      </c>
      <c r="W400" s="139">
        <v>0</v>
      </c>
      <c r="X400" s="139">
        <v>0</v>
      </c>
      <c r="Y400" s="139">
        <v>0</v>
      </c>
      <c r="Z400" s="139">
        <v>0</v>
      </c>
      <c r="AA400" s="139">
        <v>0</v>
      </c>
      <c r="AB400" s="139">
        <v>0</v>
      </c>
      <c r="AC400" s="139">
        <v>6222.1</v>
      </c>
      <c r="AD400" s="139">
        <v>377.25</v>
      </c>
      <c r="AE400" s="139">
        <v>12131.39</v>
      </c>
      <c r="AF400" s="139">
        <v>0</v>
      </c>
      <c r="AG400" s="140">
        <v>32281.99</v>
      </c>
      <c r="AH400" s="139">
        <v>0</v>
      </c>
      <c r="AI400" s="139">
        <v>0</v>
      </c>
      <c r="AJ400" s="139">
        <v>0</v>
      </c>
      <c r="AK400" s="139">
        <v>0</v>
      </c>
      <c r="AL400" s="139">
        <v>0</v>
      </c>
      <c r="AM400" s="139">
        <v>0</v>
      </c>
      <c r="AN400" s="139">
        <v>0</v>
      </c>
      <c r="AO400" s="139">
        <v>0</v>
      </c>
      <c r="AP400" s="139">
        <v>0</v>
      </c>
      <c r="AQ400" s="139">
        <v>0</v>
      </c>
      <c r="AR400" s="139">
        <v>0</v>
      </c>
      <c r="AS400" s="140">
        <v>0</v>
      </c>
      <c r="AT400" s="140">
        <f t="shared" si="10"/>
        <v>409251.3</v>
      </c>
      <c r="AU400" s="139"/>
    </row>
    <row r="401" spans="1:47" s="141" customFormat="1" ht="12.75" hidden="1" outlineLevel="1">
      <c r="A401" s="139" t="s">
        <v>3619</v>
      </c>
      <c r="B401" s="140"/>
      <c r="C401" s="140" t="s">
        <v>3620</v>
      </c>
      <c r="D401" s="140" t="s">
        <v>3621</v>
      </c>
      <c r="E401" s="140">
        <v>58353.8</v>
      </c>
      <c r="F401" s="140">
        <v>0</v>
      </c>
      <c r="G401" s="140"/>
      <c r="H401" s="139">
        <v>0</v>
      </c>
      <c r="I401" s="139">
        <v>0</v>
      </c>
      <c r="J401" s="139">
        <v>0</v>
      </c>
      <c r="K401" s="139">
        <v>0</v>
      </c>
      <c r="L401" s="139">
        <v>0</v>
      </c>
      <c r="M401" s="139">
        <v>0</v>
      </c>
      <c r="N401" s="139">
        <v>0</v>
      </c>
      <c r="O401" s="139">
        <v>0</v>
      </c>
      <c r="P401" s="139">
        <v>0</v>
      </c>
      <c r="Q401" s="139">
        <v>0</v>
      </c>
      <c r="R401" s="139">
        <v>0</v>
      </c>
      <c r="S401" s="139">
        <v>0</v>
      </c>
      <c r="T401" s="139">
        <v>0</v>
      </c>
      <c r="U401" s="139">
        <v>0</v>
      </c>
      <c r="V401" s="139">
        <v>0</v>
      </c>
      <c r="W401" s="139">
        <v>0</v>
      </c>
      <c r="X401" s="139">
        <v>0</v>
      </c>
      <c r="Y401" s="139">
        <v>0</v>
      </c>
      <c r="Z401" s="139">
        <v>0</v>
      </c>
      <c r="AA401" s="139">
        <v>0</v>
      </c>
      <c r="AB401" s="139">
        <v>0</v>
      </c>
      <c r="AC401" s="139">
        <v>0</v>
      </c>
      <c r="AD401" s="139">
        <v>0</v>
      </c>
      <c r="AE401" s="139">
        <v>12563.5</v>
      </c>
      <c r="AF401" s="139">
        <v>0</v>
      </c>
      <c r="AG401" s="140">
        <v>12563.5</v>
      </c>
      <c r="AH401" s="139">
        <v>0</v>
      </c>
      <c r="AI401" s="139">
        <v>0</v>
      </c>
      <c r="AJ401" s="139">
        <v>0</v>
      </c>
      <c r="AK401" s="139">
        <v>0</v>
      </c>
      <c r="AL401" s="139">
        <v>0</v>
      </c>
      <c r="AM401" s="139">
        <v>0</v>
      </c>
      <c r="AN401" s="139">
        <v>0</v>
      </c>
      <c r="AO401" s="139">
        <v>0</v>
      </c>
      <c r="AP401" s="139">
        <v>0</v>
      </c>
      <c r="AQ401" s="139">
        <v>0</v>
      </c>
      <c r="AR401" s="139">
        <v>0</v>
      </c>
      <c r="AS401" s="140">
        <v>0</v>
      </c>
      <c r="AT401" s="140">
        <f t="shared" si="10"/>
        <v>70917.3</v>
      </c>
      <c r="AU401" s="139"/>
    </row>
    <row r="402" spans="1:47" s="141" customFormat="1" ht="12.75" hidden="1" outlineLevel="1">
      <c r="A402" s="139" t="s">
        <v>3622</v>
      </c>
      <c r="B402" s="140"/>
      <c r="C402" s="140" t="s">
        <v>3623</v>
      </c>
      <c r="D402" s="140" t="s">
        <v>3624</v>
      </c>
      <c r="E402" s="140">
        <v>35605.26</v>
      </c>
      <c r="F402" s="140">
        <v>0</v>
      </c>
      <c r="G402" s="140"/>
      <c r="H402" s="139">
        <v>0</v>
      </c>
      <c r="I402" s="139">
        <v>0</v>
      </c>
      <c r="J402" s="139">
        <v>0</v>
      </c>
      <c r="K402" s="139">
        <v>0</v>
      </c>
      <c r="L402" s="139">
        <v>0</v>
      </c>
      <c r="M402" s="139">
        <v>0</v>
      </c>
      <c r="N402" s="139">
        <v>0</v>
      </c>
      <c r="O402" s="139">
        <v>0</v>
      </c>
      <c r="P402" s="139">
        <v>0</v>
      </c>
      <c r="Q402" s="139">
        <v>0</v>
      </c>
      <c r="R402" s="139">
        <v>0</v>
      </c>
      <c r="S402" s="139">
        <v>0</v>
      </c>
      <c r="T402" s="139">
        <v>0</v>
      </c>
      <c r="U402" s="139">
        <v>0</v>
      </c>
      <c r="V402" s="139">
        <v>0</v>
      </c>
      <c r="W402" s="139">
        <v>0</v>
      </c>
      <c r="X402" s="139">
        <v>0</v>
      </c>
      <c r="Y402" s="139">
        <v>0</v>
      </c>
      <c r="Z402" s="139">
        <v>0</v>
      </c>
      <c r="AA402" s="139">
        <v>0</v>
      </c>
      <c r="AB402" s="139">
        <v>0</v>
      </c>
      <c r="AC402" s="139">
        <v>0</v>
      </c>
      <c r="AD402" s="139">
        <v>0</v>
      </c>
      <c r="AE402" s="139">
        <v>1824.9</v>
      </c>
      <c r="AF402" s="139">
        <v>0</v>
      </c>
      <c r="AG402" s="140">
        <v>1824.9</v>
      </c>
      <c r="AH402" s="139">
        <v>0</v>
      </c>
      <c r="AI402" s="139">
        <v>0</v>
      </c>
      <c r="AJ402" s="139">
        <v>0</v>
      </c>
      <c r="AK402" s="139">
        <v>0</v>
      </c>
      <c r="AL402" s="139">
        <v>0</v>
      </c>
      <c r="AM402" s="139">
        <v>0</v>
      </c>
      <c r="AN402" s="139">
        <v>0</v>
      </c>
      <c r="AO402" s="139">
        <v>0</v>
      </c>
      <c r="AP402" s="139">
        <v>0</v>
      </c>
      <c r="AQ402" s="139">
        <v>0</v>
      </c>
      <c r="AR402" s="139">
        <v>0</v>
      </c>
      <c r="AS402" s="140">
        <v>0</v>
      </c>
      <c r="AT402" s="140">
        <f t="shared" si="10"/>
        <v>37430.16</v>
      </c>
      <c r="AU402" s="139"/>
    </row>
    <row r="403" spans="1:47" s="141" customFormat="1" ht="12.75" hidden="1" outlineLevel="1">
      <c r="A403" s="139" t="s">
        <v>3625</v>
      </c>
      <c r="B403" s="140"/>
      <c r="C403" s="140" t="s">
        <v>3626</v>
      </c>
      <c r="D403" s="140" t="s">
        <v>3627</v>
      </c>
      <c r="E403" s="140">
        <v>8414.08</v>
      </c>
      <c r="F403" s="140">
        <v>0</v>
      </c>
      <c r="G403" s="140"/>
      <c r="H403" s="139">
        <v>0</v>
      </c>
      <c r="I403" s="139">
        <v>0</v>
      </c>
      <c r="J403" s="139">
        <v>0</v>
      </c>
      <c r="K403" s="139">
        <v>0</v>
      </c>
      <c r="L403" s="139">
        <v>0</v>
      </c>
      <c r="M403" s="139">
        <v>0</v>
      </c>
      <c r="N403" s="139">
        <v>0</v>
      </c>
      <c r="O403" s="139">
        <v>0</v>
      </c>
      <c r="P403" s="139">
        <v>0</v>
      </c>
      <c r="Q403" s="139">
        <v>0</v>
      </c>
      <c r="R403" s="139">
        <v>0</v>
      </c>
      <c r="S403" s="139">
        <v>0</v>
      </c>
      <c r="T403" s="139">
        <v>0</v>
      </c>
      <c r="U403" s="139">
        <v>0</v>
      </c>
      <c r="V403" s="139">
        <v>0</v>
      </c>
      <c r="W403" s="139">
        <v>0</v>
      </c>
      <c r="X403" s="139">
        <v>0</v>
      </c>
      <c r="Y403" s="139">
        <v>0</v>
      </c>
      <c r="Z403" s="139">
        <v>0</v>
      </c>
      <c r="AA403" s="139">
        <v>0</v>
      </c>
      <c r="AB403" s="139">
        <v>0</v>
      </c>
      <c r="AC403" s="139">
        <v>0</v>
      </c>
      <c r="AD403" s="139">
        <v>0</v>
      </c>
      <c r="AE403" s="139">
        <v>0</v>
      </c>
      <c r="AF403" s="139">
        <v>0</v>
      </c>
      <c r="AG403" s="140">
        <v>0</v>
      </c>
      <c r="AH403" s="139">
        <v>0</v>
      </c>
      <c r="AI403" s="139">
        <v>0</v>
      </c>
      <c r="AJ403" s="139">
        <v>0</v>
      </c>
      <c r="AK403" s="139">
        <v>0</v>
      </c>
      <c r="AL403" s="139">
        <v>0</v>
      </c>
      <c r="AM403" s="139">
        <v>0</v>
      </c>
      <c r="AN403" s="139">
        <v>0</v>
      </c>
      <c r="AO403" s="139">
        <v>0</v>
      </c>
      <c r="AP403" s="139">
        <v>0</v>
      </c>
      <c r="AQ403" s="139">
        <v>0</v>
      </c>
      <c r="AR403" s="139">
        <v>0</v>
      </c>
      <c r="AS403" s="140">
        <v>0</v>
      </c>
      <c r="AT403" s="140">
        <f t="shared" si="10"/>
        <v>8414.08</v>
      </c>
      <c r="AU403" s="139"/>
    </row>
    <row r="404" spans="1:47" s="141" customFormat="1" ht="12.75" hidden="1" outlineLevel="1">
      <c r="A404" s="139" t="s">
        <v>3628</v>
      </c>
      <c r="B404" s="140"/>
      <c r="C404" s="140" t="s">
        <v>3629</v>
      </c>
      <c r="D404" s="140" t="s">
        <v>3630</v>
      </c>
      <c r="E404" s="140">
        <v>15565.6</v>
      </c>
      <c r="F404" s="140">
        <v>0</v>
      </c>
      <c r="G404" s="140"/>
      <c r="H404" s="139">
        <v>0</v>
      </c>
      <c r="I404" s="139">
        <v>0</v>
      </c>
      <c r="J404" s="139">
        <v>0</v>
      </c>
      <c r="K404" s="139">
        <v>0</v>
      </c>
      <c r="L404" s="139">
        <v>0</v>
      </c>
      <c r="M404" s="139">
        <v>0</v>
      </c>
      <c r="N404" s="139">
        <v>0</v>
      </c>
      <c r="O404" s="139">
        <v>0</v>
      </c>
      <c r="P404" s="139">
        <v>0</v>
      </c>
      <c r="Q404" s="139">
        <v>0</v>
      </c>
      <c r="R404" s="139">
        <v>0</v>
      </c>
      <c r="S404" s="139">
        <v>0</v>
      </c>
      <c r="T404" s="139">
        <v>0</v>
      </c>
      <c r="U404" s="139">
        <v>0</v>
      </c>
      <c r="V404" s="139">
        <v>0</v>
      </c>
      <c r="W404" s="139">
        <v>0</v>
      </c>
      <c r="X404" s="139">
        <v>0</v>
      </c>
      <c r="Y404" s="139">
        <v>0</v>
      </c>
      <c r="Z404" s="139">
        <v>0</v>
      </c>
      <c r="AA404" s="139">
        <v>0</v>
      </c>
      <c r="AB404" s="139">
        <v>0</v>
      </c>
      <c r="AC404" s="139">
        <v>0</v>
      </c>
      <c r="AD404" s="139">
        <v>0</v>
      </c>
      <c r="AE404" s="139">
        <v>131</v>
      </c>
      <c r="AF404" s="139">
        <v>0</v>
      </c>
      <c r="AG404" s="140">
        <v>131</v>
      </c>
      <c r="AH404" s="139">
        <v>0</v>
      </c>
      <c r="AI404" s="139">
        <v>0</v>
      </c>
      <c r="AJ404" s="139">
        <v>0</v>
      </c>
      <c r="AK404" s="139">
        <v>0</v>
      </c>
      <c r="AL404" s="139">
        <v>0</v>
      </c>
      <c r="AM404" s="139">
        <v>0</v>
      </c>
      <c r="AN404" s="139">
        <v>0</v>
      </c>
      <c r="AO404" s="139">
        <v>0</v>
      </c>
      <c r="AP404" s="139">
        <v>0</v>
      </c>
      <c r="AQ404" s="139">
        <v>0</v>
      </c>
      <c r="AR404" s="139">
        <v>0</v>
      </c>
      <c r="AS404" s="140">
        <v>0</v>
      </c>
      <c r="AT404" s="140">
        <f t="shared" si="10"/>
        <v>15696.6</v>
      </c>
      <c r="AU404" s="139"/>
    </row>
    <row r="405" spans="1:47" s="141" customFormat="1" ht="12.75" hidden="1" outlineLevel="1">
      <c r="A405" s="139" t="s">
        <v>3631</v>
      </c>
      <c r="B405" s="140"/>
      <c r="C405" s="140" t="s">
        <v>3632</v>
      </c>
      <c r="D405" s="140" t="s">
        <v>3633</v>
      </c>
      <c r="E405" s="140">
        <v>181699.76</v>
      </c>
      <c r="F405" s="140">
        <v>0</v>
      </c>
      <c r="G405" s="140"/>
      <c r="H405" s="139">
        <v>0</v>
      </c>
      <c r="I405" s="139">
        <v>0</v>
      </c>
      <c r="J405" s="139">
        <v>0</v>
      </c>
      <c r="K405" s="139">
        <v>0</v>
      </c>
      <c r="L405" s="139">
        <v>0</v>
      </c>
      <c r="M405" s="139">
        <v>0</v>
      </c>
      <c r="N405" s="139">
        <v>0</v>
      </c>
      <c r="O405" s="139">
        <v>0</v>
      </c>
      <c r="P405" s="139">
        <v>0</v>
      </c>
      <c r="Q405" s="139">
        <v>0</v>
      </c>
      <c r="R405" s="139">
        <v>0</v>
      </c>
      <c r="S405" s="139">
        <v>0</v>
      </c>
      <c r="T405" s="139">
        <v>0</v>
      </c>
      <c r="U405" s="139">
        <v>0</v>
      </c>
      <c r="V405" s="139">
        <v>0</v>
      </c>
      <c r="W405" s="139">
        <v>0</v>
      </c>
      <c r="X405" s="139">
        <v>0</v>
      </c>
      <c r="Y405" s="139">
        <v>0</v>
      </c>
      <c r="Z405" s="139">
        <v>0</v>
      </c>
      <c r="AA405" s="139">
        <v>0</v>
      </c>
      <c r="AB405" s="139">
        <v>0</v>
      </c>
      <c r="AC405" s="139">
        <v>0</v>
      </c>
      <c r="AD405" s="139">
        <v>0</v>
      </c>
      <c r="AE405" s="139">
        <v>30604.92</v>
      </c>
      <c r="AF405" s="139">
        <v>0</v>
      </c>
      <c r="AG405" s="140">
        <v>30604.92</v>
      </c>
      <c r="AH405" s="139">
        <v>0</v>
      </c>
      <c r="AI405" s="139">
        <v>0</v>
      </c>
      <c r="AJ405" s="139">
        <v>0</v>
      </c>
      <c r="AK405" s="139">
        <v>0</v>
      </c>
      <c r="AL405" s="139">
        <v>0</v>
      </c>
      <c r="AM405" s="139">
        <v>0</v>
      </c>
      <c r="AN405" s="139">
        <v>0</v>
      </c>
      <c r="AO405" s="139">
        <v>0</v>
      </c>
      <c r="AP405" s="139">
        <v>0</v>
      </c>
      <c r="AQ405" s="139">
        <v>0</v>
      </c>
      <c r="AR405" s="139">
        <v>0</v>
      </c>
      <c r="AS405" s="140">
        <v>0</v>
      </c>
      <c r="AT405" s="140">
        <f t="shared" si="10"/>
        <v>212304.68</v>
      </c>
      <c r="AU405" s="139"/>
    </row>
    <row r="406" spans="1:47" s="141" customFormat="1" ht="12.75" hidden="1" outlineLevel="1">
      <c r="A406" s="139" t="s">
        <v>3637</v>
      </c>
      <c r="B406" s="140"/>
      <c r="C406" s="140" t="s">
        <v>3638</v>
      </c>
      <c r="D406" s="140" t="s">
        <v>3639</v>
      </c>
      <c r="E406" s="140">
        <v>643744.96</v>
      </c>
      <c r="F406" s="140">
        <v>6772.84</v>
      </c>
      <c r="G406" s="140"/>
      <c r="H406" s="139">
        <v>0</v>
      </c>
      <c r="I406" s="139">
        <v>0</v>
      </c>
      <c r="J406" s="139">
        <v>0</v>
      </c>
      <c r="K406" s="139">
        <v>0</v>
      </c>
      <c r="L406" s="139">
        <v>1008.7</v>
      </c>
      <c r="M406" s="139">
        <v>0</v>
      </c>
      <c r="N406" s="139">
        <v>6766.2</v>
      </c>
      <c r="O406" s="139">
        <v>0</v>
      </c>
      <c r="P406" s="139">
        <v>56204.21</v>
      </c>
      <c r="Q406" s="139">
        <v>0</v>
      </c>
      <c r="R406" s="139">
        <v>16927.12</v>
      </c>
      <c r="S406" s="139">
        <v>0</v>
      </c>
      <c r="T406" s="139">
        <v>0</v>
      </c>
      <c r="U406" s="139">
        <v>0</v>
      </c>
      <c r="V406" s="139">
        <v>0</v>
      </c>
      <c r="W406" s="139">
        <v>0</v>
      </c>
      <c r="X406" s="139">
        <v>0</v>
      </c>
      <c r="Y406" s="139">
        <v>0</v>
      </c>
      <c r="Z406" s="139">
        <v>0</v>
      </c>
      <c r="AA406" s="139">
        <v>0</v>
      </c>
      <c r="AB406" s="139">
        <v>0</v>
      </c>
      <c r="AC406" s="139">
        <v>0</v>
      </c>
      <c r="AD406" s="139">
        <v>0</v>
      </c>
      <c r="AE406" s="139">
        <v>8924.53</v>
      </c>
      <c r="AF406" s="139">
        <v>0</v>
      </c>
      <c r="AG406" s="140">
        <v>89830.76</v>
      </c>
      <c r="AH406" s="139">
        <v>0</v>
      </c>
      <c r="AI406" s="139">
        <v>0</v>
      </c>
      <c r="AJ406" s="139">
        <v>0</v>
      </c>
      <c r="AK406" s="139">
        <v>0</v>
      </c>
      <c r="AL406" s="139">
        <v>0</v>
      </c>
      <c r="AM406" s="139">
        <v>0</v>
      </c>
      <c r="AN406" s="139">
        <v>0</v>
      </c>
      <c r="AO406" s="139">
        <v>0</v>
      </c>
      <c r="AP406" s="139">
        <v>0</v>
      </c>
      <c r="AQ406" s="139">
        <v>0</v>
      </c>
      <c r="AR406" s="139">
        <v>0</v>
      </c>
      <c r="AS406" s="140">
        <v>0</v>
      </c>
      <c r="AT406" s="140">
        <f t="shared" si="10"/>
        <v>740348.5599999999</v>
      </c>
      <c r="AU406" s="139"/>
    </row>
    <row r="407" spans="1:47" s="141" customFormat="1" ht="12.75" hidden="1" outlineLevel="1">
      <c r="A407" s="139" t="s">
        <v>3640</v>
      </c>
      <c r="B407" s="140"/>
      <c r="C407" s="140" t="s">
        <v>3641</v>
      </c>
      <c r="D407" s="140" t="s">
        <v>3642</v>
      </c>
      <c r="E407" s="140">
        <v>64382.35</v>
      </c>
      <c r="F407" s="140">
        <v>0</v>
      </c>
      <c r="G407" s="140"/>
      <c r="H407" s="139">
        <v>0</v>
      </c>
      <c r="I407" s="139">
        <v>0</v>
      </c>
      <c r="J407" s="139">
        <v>0</v>
      </c>
      <c r="K407" s="139">
        <v>0</v>
      </c>
      <c r="L407" s="139">
        <v>0</v>
      </c>
      <c r="M407" s="139">
        <v>0</v>
      </c>
      <c r="N407" s="139">
        <v>0</v>
      </c>
      <c r="O407" s="139">
        <v>0</v>
      </c>
      <c r="P407" s="139">
        <v>100</v>
      </c>
      <c r="Q407" s="139">
        <v>0</v>
      </c>
      <c r="R407" s="139">
        <v>0</v>
      </c>
      <c r="S407" s="139">
        <v>0</v>
      </c>
      <c r="T407" s="139">
        <v>0</v>
      </c>
      <c r="U407" s="139">
        <v>0</v>
      </c>
      <c r="V407" s="139">
        <v>0</v>
      </c>
      <c r="W407" s="139">
        <v>0</v>
      </c>
      <c r="X407" s="139">
        <v>0</v>
      </c>
      <c r="Y407" s="139">
        <v>276.18</v>
      </c>
      <c r="Z407" s="139">
        <v>0</v>
      </c>
      <c r="AA407" s="139">
        <v>0</v>
      </c>
      <c r="AB407" s="139">
        <v>0</v>
      </c>
      <c r="AC407" s="139">
        <v>0</v>
      </c>
      <c r="AD407" s="139">
        <v>0</v>
      </c>
      <c r="AE407" s="139">
        <v>457.38</v>
      </c>
      <c r="AF407" s="139">
        <v>0</v>
      </c>
      <c r="AG407" s="140">
        <v>833.56</v>
      </c>
      <c r="AH407" s="139">
        <v>0</v>
      </c>
      <c r="AI407" s="139">
        <v>0</v>
      </c>
      <c r="AJ407" s="139">
        <v>0</v>
      </c>
      <c r="AK407" s="139">
        <v>0</v>
      </c>
      <c r="AL407" s="139">
        <v>0</v>
      </c>
      <c r="AM407" s="139">
        <v>0</v>
      </c>
      <c r="AN407" s="139">
        <v>0</v>
      </c>
      <c r="AO407" s="139">
        <v>0</v>
      </c>
      <c r="AP407" s="139">
        <v>0</v>
      </c>
      <c r="AQ407" s="139">
        <v>0</v>
      </c>
      <c r="AR407" s="139">
        <v>0</v>
      </c>
      <c r="AS407" s="140">
        <v>0</v>
      </c>
      <c r="AT407" s="140">
        <f t="shared" si="10"/>
        <v>65215.909999999996</v>
      </c>
      <c r="AU407" s="139"/>
    </row>
    <row r="408" spans="1:47" s="141" customFormat="1" ht="12.75" hidden="1" outlineLevel="1">
      <c r="A408" s="139" t="s">
        <v>3643</v>
      </c>
      <c r="B408" s="140"/>
      <c r="C408" s="140" t="s">
        <v>3644</v>
      </c>
      <c r="D408" s="140" t="s">
        <v>3645</v>
      </c>
      <c r="E408" s="140">
        <v>314</v>
      </c>
      <c r="F408" s="140">
        <v>0</v>
      </c>
      <c r="G408" s="140"/>
      <c r="H408" s="139">
        <v>0</v>
      </c>
      <c r="I408" s="139">
        <v>0</v>
      </c>
      <c r="J408" s="139">
        <v>0</v>
      </c>
      <c r="K408" s="139">
        <v>0</v>
      </c>
      <c r="L408" s="139">
        <v>0</v>
      </c>
      <c r="M408" s="139">
        <v>0</v>
      </c>
      <c r="N408" s="139">
        <v>0</v>
      </c>
      <c r="O408" s="139">
        <v>0</v>
      </c>
      <c r="P408" s="139">
        <v>0</v>
      </c>
      <c r="Q408" s="139">
        <v>0</v>
      </c>
      <c r="R408" s="139">
        <v>0</v>
      </c>
      <c r="S408" s="139">
        <v>0</v>
      </c>
      <c r="T408" s="139">
        <v>0</v>
      </c>
      <c r="U408" s="139">
        <v>0</v>
      </c>
      <c r="V408" s="139">
        <v>0</v>
      </c>
      <c r="W408" s="139">
        <v>0</v>
      </c>
      <c r="X408" s="139">
        <v>0</v>
      </c>
      <c r="Y408" s="139">
        <v>0</v>
      </c>
      <c r="Z408" s="139">
        <v>0</v>
      </c>
      <c r="AA408" s="139">
        <v>0</v>
      </c>
      <c r="AB408" s="139">
        <v>0</v>
      </c>
      <c r="AC408" s="139">
        <v>0</v>
      </c>
      <c r="AD408" s="139">
        <v>0</v>
      </c>
      <c r="AE408" s="139">
        <v>0</v>
      </c>
      <c r="AF408" s="139">
        <v>0</v>
      </c>
      <c r="AG408" s="140">
        <v>0</v>
      </c>
      <c r="AH408" s="139">
        <v>0</v>
      </c>
      <c r="AI408" s="139">
        <v>0</v>
      </c>
      <c r="AJ408" s="139">
        <v>0</v>
      </c>
      <c r="AK408" s="139">
        <v>0</v>
      </c>
      <c r="AL408" s="139">
        <v>0</v>
      </c>
      <c r="AM408" s="139">
        <v>0</v>
      </c>
      <c r="AN408" s="139">
        <v>0</v>
      </c>
      <c r="AO408" s="139">
        <v>0</v>
      </c>
      <c r="AP408" s="139">
        <v>0</v>
      </c>
      <c r="AQ408" s="139">
        <v>0</v>
      </c>
      <c r="AR408" s="139">
        <v>0</v>
      </c>
      <c r="AS408" s="140">
        <v>0</v>
      </c>
      <c r="AT408" s="140">
        <f t="shared" si="10"/>
        <v>314</v>
      </c>
      <c r="AU408" s="139"/>
    </row>
    <row r="409" spans="1:47" s="141" customFormat="1" ht="12.75" hidden="1" outlineLevel="1">
      <c r="A409" s="139" t="s">
        <v>3646</v>
      </c>
      <c r="B409" s="140"/>
      <c r="C409" s="140" t="s">
        <v>3647</v>
      </c>
      <c r="D409" s="140" t="s">
        <v>3648</v>
      </c>
      <c r="E409" s="140">
        <v>11670606.4</v>
      </c>
      <c r="F409" s="140">
        <v>270370.51</v>
      </c>
      <c r="G409" s="140"/>
      <c r="H409" s="139">
        <v>96</v>
      </c>
      <c r="I409" s="139">
        <v>4602.37</v>
      </c>
      <c r="J409" s="139">
        <v>2542.25</v>
      </c>
      <c r="K409" s="139">
        <v>0</v>
      </c>
      <c r="L409" s="139">
        <v>4385027.44</v>
      </c>
      <c r="M409" s="139">
        <v>61336.6</v>
      </c>
      <c r="N409" s="139">
        <v>7482.42</v>
      </c>
      <c r="O409" s="139">
        <v>0</v>
      </c>
      <c r="P409" s="139">
        <v>205286.54</v>
      </c>
      <c r="Q409" s="139">
        <v>0</v>
      </c>
      <c r="R409" s="139">
        <v>1890784.69</v>
      </c>
      <c r="S409" s="139">
        <v>130.6</v>
      </c>
      <c r="T409" s="139">
        <v>-56516.61</v>
      </c>
      <c r="U409" s="139">
        <v>-34054</v>
      </c>
      <c r="V409" s="139">
        <v>42449.75</v>
      </c>
      <c r="W409" s="139">
        <v>24</v>
      </c>
      <c r="X409" s="139">
        <v>788</v>
      </c>
      <c r="Y409" s="139">
        <v>22098.37</v>
      </c>
      <c r="Z409" s="139">
        <v>0</v>
      </c>
      <c r="AA409" s="139">
        <v>0</v>
      </c>
      <c r="AB409" s="139">
        <v>0</v>
      </c>
      <c r="AC409" s="139">
        <v>-139544.27</v>
      </c>
      <c r="AD409" s="139">
        <v>0</v>
      </c>
      <c r="AE409" s="139">
        <v>175747.09</v>
      </c>
      <c r="AF409" s="139">
        <v>0</v>
      </c>
      <c r="AG409" s="140">
        <v>6568281.24</v>
      </c>
      <c r="AH409" s="139">
        <v>0</v>
      </c>
      <c r="AI409" s="139">
        <v>0</v>
      </c>
      <c r="AJ409" s="139">
        <v>104.94</v>
      </c>
      <c r="AK409" s="139">
        <v>0</v>
      </c>
      <c r="AL409" s="139">
        <v>104.94</v>
      </c>
      <c r="AM409" s="139">
        <v>104.94</v>
      </c>
      <c r="AN409" s="139">
        <v>129.94</v>
      </c>
      <c r="AO409" s="139">
        <v>0</v>
      </c>
      <c r="AP409" s="139">
        <v>0</v>
      </c>
      <c r="AQ409" s="139">
        <v>0</v>
      </c>
      <c r="AR409" s="139">
        <v>0</v>
      </c>
      <c r="AS409" s="140">
        <v>444.76</v>
      </c>
      <c r="AT409" s="140">
        <f t="shared" si="10"/>
        <v>18509702.91</v>
      </c>
      <c r="AU409" s="139"/>
    </row>
    <row r="410" spans="1:47" s="141" customFormat="1" ht="12.75" hidden="1" outlineLevel="1">
      <c r="A410" s="139" t="s">
        <v>3655</v>
      </c>
      <c r="B410" s="140"/>
      <c r="C410" s="140" t="s">
        <v>3656</v>
      </c>
      <c r="D410" s="140" t="s">
        <v>3657</v>
      </c>
      <c r="E410" s="140">
        <v>-133.28</v>
      </c>
      <c r="F410" s="140">
        <v>0</v>
      </c>
      <c r="G410" s="140"/>
      <c r="H410" s="139">
        <v>0</v>
      </c>
      <c r="I410" s="139">
        <v>0</v>
      </c>
      <c r="J410" s="139">
        <v>0</v>
      </c>
      <c r="K410" s="139">
        <v>0</v>
      </c>
      <c r="L410" s="139">
        <v>0</v>
      </c>
      <c r="M410" s="139">
        <v>0</v>
      </c>
      <c r="N410" s="139">
        <v>-678.84</v>
      </c>
      <c r="O410" s="139">
        <v>0</v>
      </c>
      <c r="P410" s="139">
        <v>0</v>
      </c>
      <c r="Q410" s="139">
        <v>0</v>
      </c>
      <c r="R410" s="139">
        <v>0</v>
      </c>
      <c r="S410" s="139">
        <v>0</v>
      </c>
      <c r="T410" s="139">
        <v>0</v>
      </c>
      <c r="U410" s="139">
        <v>0</v>
      </c>
      <c r="V410" s="139">
        <v>0</v>
      </c>
      <c r="W410" s="139">
        <v>0</v>
      </c>
      <c r="X410" s="139">
        <v>0</v>
      </c>
      <c r="Y410" s="139">
        <v>0</v>
      </c>
      <c r="Z410" s="139">
        <v>0</v>
      </c>
      <c r="AA410" s="139">
        <v>0</v>
      </c>
      <c r="AB410" s="139">
        <v>0</v>
      </c>
      <c r="AC410" s="139">
        <v>0</v>
      </c>
      <c r="AD410" s="139">
        <v>0</v>
      </c>
      <c r="AE410" s="139">
        <v>0</v>
      </c>
      <c r="AF410" s="139">
        <v>0</v>
      </c>
      <c r="AG410" s="140">
        <v>-678.84</v>
      </c>
      <c r="AH410" s="139">
        <v>0</v>
      </c>
      <c r="AI410" s="139">
        <v>0</v>
      </c>
      <c r="AJ410" s="139">
        <v>0</v>
      </c>
      <c r="AK410" s="139">
        <v>0</v>
      </c>
      <c r="AL410" s="139">
        <v>0</v>
      </c>
      <c r="AM410" s="139">
        <v>0</v>
      </c>
      <c r="AN410" s="139">
        <v>0</v>
      </c>
      <c r="AO410" s="139">
        <v>0</v>
      </c>
      <c r="AP410" s="139">
        <v>0</v>
      </c>
      <c r="AQ410" s="139">
        <v>0</v>
      </c>
      <c r="AR410" s="139">
        <v>0</v>
      </c>
      <c r="AS410" s="140">
        <v>0</v>
      </c>
      <c r="AT410" s="140">
        <f t="shared" si="10"/>
        <v>-812.12</v>
      </c>
      <c r="AU410" s="139"/>
    </row>
    <row r="411" spans="1:47" s="141" customFormat="1" ht="12.75" hidden="1" outlineLevel="1">
      <c r="A411" s="139" t="s">
        <v>3658</v>
      </c>
      <c r="B411" s="140"/>
      <c r="C411" s="140" t="s">
        <v>3659</v>
      </c>
      <c r="D411" s="140" t="s">
        <v>3660</v>
      </c>
      <c r="E411" s="140">
        <v>107910.85</v>
      </c>
      <c r="F411" s="140">
        <v>0</v>
      </c>
      <c r="G411" s="140"/>
      <c r="H411" s="139">
        <v>0</v>
      </c>
      <c r="I411" s="139">
        <v>0</v>
      </c>
      <c r="J411" s="139">
        <v>0</v>
      </c>
      <c r="K411" s="139">
        <v>0</v>
      </c>
      <c r="L411" s="139">
        <v>0</v>
      </c>
      <c r="M411" s="139">
        <v>0</v>
      </c>
      <c r="N411" s="139">
        <v>0</v>
      </c>
      <c r="O411" s="139">
        <v>0</v>
      </c>
      <c r="P411" s="139">
        <v>0</v>
      </c>
      <c r="Q411" s="139">
        <v>0</v>
      </c>
      <c r="R411" s="139">
        <v>0</v>
      </c>
      <c r="S411" s="139">
        <v>0</v>
      </c>
      <c r="T411" s="139">
        <v>0</v>
      </c>
      <c r="U411" s="139">
        <v>0</v>
      </c>
      <c r="V411" s="139">
        <v>0</v>
      </c>
      <c r="W411" s="139">
        <v>0</v>
      </c>
      <c r="X411" s="139">
        <v>0</v>
      </c>
      <c r="Y411" s="139">
        <v>0</v>
      </c>
      <c r="Z411" s="139">
        <v>0</v>
      </c>
      <c r="AA411" s="139">
        <v>0</v>
      </c>
      <c r="AB411" s="139">
        <v>0</v>
      </c>
      <c r="AC411" s="139">
        <v>0</v>
      </c>
      <c r="AD411" s="139">
        <v>0</v>
      </c>
      <c r="AE411" s="139">
        <v>0</v>
      </c>
      <c r="AF411" s="139">
        <v>0</v>
      </c>
      <c r="AG411" s="140">
        <v>0</v>
      </c>
      <c r="AH411" s="139">
        <v>0</v>
      </c>
      <c r="AI411" s="139">
        <v>0</v>
      </c>
      <c r="AJ411" s="139">
        <v>0</v>
      </c>
      <c r="AK411" s="139">
        <v>0</v>
      </c>
      <c r="AL411" s="139">
        <v>0</v>
      </c>
      <c r="AM411" s="139">
        <v>0</v>
      </c>
      <c r="AN411" s="139">
        <v>0</v>
      </c>
      <c r="AO411" s="139">
        <v>0</v>
      </c>
      <c r="AP411" s="139">
        <v>0</v>
      </c>
      <c r="AQ411" s="139">
        <v>0</v>
      </c>
      <c r="AR411" s="139">
        <v>0</v>
      </c>
      <c r="AS411" s="140">
        <v>0</v>
      </c>
      <c r="AT411" s="140">
        <f t="shared" si="10"/>
        <v>107910.85</v>
      </c>
      <c r="AU411" s="139"/>
    </row>
    <row r="412" spans="1:47" s="141" customFormat="1" ht="12.75" hidden="1" outlineLevel="1">
      <c r="A412" s="139" t="s">
        <v>3661</v>
      </c>
      <c r="B412" s="140"/>
      <c r="C412" s="140" t="s">
        <v>3662</v>
      </c>
      <c r="D412" s="140" t="s">
        <v>3663</v>
      </c>
      <c r="E412" s="140">
        <v>78615.02</v>
      </c>
      <c r="F412" s="140">
        <v>0</v>
      </c>
      <c r="G412" s="140"/>
      <c r="H412" s="139">
        <v>0</v>
      </c>
      <c r="I412" s="139">
        <v>0</v>
      </c>
      <c r="J412" s="139">
        <v>0</v>
      </c>
      <c r="K412" s="139">
        <v>0</v>
      </c>
      <c r="L412" s="139">
        <v>0</v>
      </c>
      <c r="M412" s="139">
        <v>0</v>
      </c>
      <c r="N412" s="139">
        <v>0</v>
      </c>
      <c r="O412" s="139">
        <v>0</v>
      </c>
      <c r="P412" s="139">
        <v>0</v>
      </c>
      <c r="Q412" s="139">
        <v>0</v>
      </c>
      <c r="R412" s="139">
        <v>0</v>
      </c>
      <c r="S412" s="139">
        <v>0</v>
      </c>
      <c r="T412" s="139">
        <v>0</v>
      </c>
      <c r="U412" s="139">
        <v>0</v>
      </c>
      <c r="V412" s="139">
        <v>0</v>
      </c>
      <c r="W412" s="139">
        <v>0</v>
      </c>
      <c r="X412" s="139">
        <v>0</v>
      </c>
      <c r="Y412" s="139">
        <v>0</v>
      </c>
      <c r="Z412" s="139">
        <v>0</v>
      </c>
      <c r="AA412" s="139">
        <v>0</v>
      </c>
      <c r="AB412" s="139">
        <v>0</v>
      </c>
      <c r="AC412" s="139">
        <v>0</v>
      </c>
      <c r="AD412" s="139">
        <v>0</v>
      </c>
      <c r="AE412" s="139">
        <v>0</v>
      </c>
      <c r="AF412" s="139">
        <v>0</v>
      </c>
      <c r="AG412" s="140">
        <v>0</v>
      </c>
      <c r="AH412" s="139">
        <v>0</v>
      </c>
      <c r="AI412" s="139">
        <v>0</v>
      </c>
      <c r="AJ412" s="139">
        <v>0</v>
      </c>
      <c r="AK412" s="139">
        <v>0</v>
      </c>
      <c r="AL412" s="139">
        <v>0</v>
      </c>
      <c r="AM412" s="139">
        <v>0</v>
      </c>
      <c r="AN412" s="139">
        <v>0</v>
      </c>
      <c r="AO412" s="139">
        <v>0</v>
      </c>
      <c r="AP412" s="139">
        <v>0</v>
      </c>
      <c r="AQ412" s="139">
        <v>0</v>
      </c>
      <c r="AR412" s="139">
        <v>0</v>
      </c>
      <c r="AS412" s="140">
        <v>0</v>
      </c>
      <c r="AT412" s="140">
        <f t="shared" si="10"/>
        <v>78615.02</v>
      </c>
      <c r="AU412" s="139"/>
    </row>
    <row r="413" spans="1:47" s="141" customFormat="1" ht="12.75" hidden="1" outlineLevel="1">
      <c r="A413" s="139" t="s">
        <v>3664</v>
      </c>
      <c r="B413" s="140"/>
      <c r="C413" s="140" t="s">
        <v>3665</v>
      </c>
      <c r="D413" s="140" t="s">
        <v>3666</v>
      </c>
      <c r="E413" s="140">
        <v>234826.43</v>
      </c>
      <c r="F413" s="140">
        <v>0</v>
      </c>
      <c r="G413" s="140"/>
      <c r="H413" s="139">
        <v>0</v>
      </c>
      <c r="I413" s="139">
        <v>0</v>
      </c>
      <c r="J413" s="139">
        <v>0</v>
      </c>
      <c r="K413" s="139">
        <v>0</v>
      </c>
      <c r="L413" s="139">
        <v>0</v>
      </c>
      <c r="M413" s="139">
        <v>0</v>
      </c>
      <c r="N413" s="139">
        <v>0</v>
      </c>
      <c r="O413" s="139">
        <v>0</v>
      </c>
      <c r="P413" s="139">
        <v>0</v>
      </c>
      <c r="Q413" s="139">
        <v>0</v>
      </c>
      <c r="R413" s="139">
        <v>0</v>
      </c>
      <c r="S413" s="139">
        <v>0</v>
      </c>
      <c r="T413" s="139">
        <v>0</v>
      </c>
      <c r="U413" s="139">
        <v>0</v>
      </c>
      <c r="V413" s="139">
        <v>0</v>
      </c>
      <c r="W413" s="139">
        <v>0</v>
      </c>
      <c r="X413" s="139">
        <v>0</v>
      </c>
      <c r="Y413" s="139">
        <v>0</v>
      </c>
      <c r="Z413" s="139">
        <v>0</v>
      </c>
      <c r="AA413" s="139">
        <v>0</v>
      </c>
      <c r="AB413" s="139">
        <v>0</v>
      </c>
      <c r="AC413" s="139">
        <v>0</v>
      </c>
      <c r="AD413" s="139">
        <v>0</v>
      </c>
      <c r="AE413" s="139">
        <v>0</v>
      </c>
      <c r="AF413" s="139">
        <v>0</v>
      </c>
      <c r="AG413" s="140">
        <v>0</v>
      </c>
      <c r="AH413" s="139">
        <v>0</v>
      </c>
      <c r="AI413" s="139">
        <v>0</v>
      </c>
      <c r="AJ413" s="139">
        <v>0</v>
      </c>
      <c r="AK413" s="139">
        <v>0</v>
      </c>
      <c r="AL413" s="139">
        <v>0</v>
      </c>
      <c r="AM413" s="139">
        <v>0</v>
      </c>
      <c r="AN413" s="139">
        <v>0</v>
      </c>
      <c r="AO413" s="139">
        <v>0</v>
      </c>
      <c r="AP413" s="139">
        <v>0</v>
      </c>
      <c r="AQ413" s="139">
        <v>0</v>
      </c>
      <c r="AR413" s="139">
        <v>0</v>
      </c>
      <c r="AS413" s="140">
        <v>0</v>
      </c>
      <c r="AT413" s="140">
        <f t="shared" si="10"/>
        <v>234826.43</v>
      </c>
      <c r="AU413" s="139"/>
    </row>
    <row r="414" spans="1:47" s="141" customFormat="1" ht="12.75" hidden="1" outlineLevel="1">
      <c r="A414" s="139" t="s">
        <v>3670</v>
      </c>
      <c r="B414" s="140"/>
      <c r="C414" s="140" t="s">
        <v>3671</v>
      </c>
      <c r="D414" s="140" t="s">
        <v>3672</v>
      </c>
      <c r="E414" s="140">
        <v>47.73</v>
      </c>
      <c r="F414" s="140">
        <v>0</v>
      </c>
      <c r="G414" s="140"/>
      <c r="H414" s="139">
        <v>0</v>
      </c>
      <c r="I414" s="139">
        <v>0</v>
      </c>
      <c r="J414" s="139">
        <v>0</v>
      </c>
      <c r="K414" s="139">
        <v>0</v>
      </c>
      <c r="L414" s="139">
        <v>0</v>
      </c>
      <c r="M414" s="139">
        <v>0</v>
      </c>
      <c r="N414" s="139">
        <v>0</v>
      </c>
      <c r="O414" s="139">
        <v>0</v>
      </c>
      <c r="P414" s="139">
        <v>0</v>
      </c>
      <c r="Q414" s="139">
        <v>0</v>
      </c>
      <c r="R414" s="139">
        <v>0</v>
      </c>
      <c r="S414" s="139">
        <v>0</v>
      </c>
      <c r="T414" s="139">
        <v>0</v>
      </c>
      <c r="U414" s="139">
        <v>0</v>
      </c>
      <c r="V414" s="139">
        <v>0</v>
      </c>
      <c r="W414" s="139">
        <v>0</v>
      </c>
      <c r="X414" s="139">
        <v>0</v>
      </c>
      <c r="Y414" s="139">
        <v>0</v>
      </c>
      <c r="Z414" s="139">
        <v>0</v>
      </c>
      <c r="AA414" s="139">
        <v>0</v>
      </c>
      <c r="AB414" s="139">
        <v>0</v>
      </c>
      <c r="AC414" s="139">
        <v>0</v>
      </c>
      <c r="AD414" s="139">
        <v>0</v>
      </c>
      <c r="AE414" s="139">
        <v>0</v>
      </c>
      <c r="AF414" s="139">
        <v>0</v>
      </c>
      <c r="AG414" s="140">
        <v>0</v>
      </c>
      <c r="AH414" s="139">
        <v>0</v>
      </c>
      <c r="AI414" s="139">
        <v>0</v>
      </c>
      <c r="AJ414" s="139">
        <v>0</v>
      </c>
      <c r="AK414" s="139">
        <v>0</v>
      </c>
      <c r="AL414" s="139">
        <v>0</v>
      </c>
      <c r="AM414" s="139">
        <v>0</v>
      </c>
      <c r="AN414" s="139">
        <v>0</v>
      </c>
      <c r="AO414" s="139">
        <v>0</v>
      </c>
      <c r="AP414" s="139">
        <v>0</v>
      </c>
      <c r="AQ414" s="139">
        <v>0</v>
      </c>
      <c r="AR414" s="139">
        <v>0</v>
      </c>
      <c r="AS414" s="140">
        <v>0</v>
      </c>
      <c r="AT414" s="140">
        <f t="shared" si="10"/>
        <v>47.73</v>
      </c>
      <c r="AU414" s="139"/>
    </row>
    <row r="415" spans="1:47" s="141" customFormat="1" ht="12.75" hidden="1" outlineLevel="1">
      <c r="A415" s="139" t="s">
        <v>3673</v>
      </c>
      <c r="B415" s="140"/>
      <c r="C415" s="140" t="s">
        <v>3674</v>
      </c>
      <c r="D415" s="140" t="s">
        <v>3675</v>
      </c>
      <c r="E415" s="140">
        <v>440902.95</v>
      </c>
      <c r="F415" s="140">
        <v>50</v>
      </c>
      <c r="G415" s="140"/>
      <c r="H415" s="139">
        <v>0</v>
      </c>
      <c r="I415" s="139">
        <v>0</v>
      </c>
      <c r="J415" s="139">
        <v>0</v>
      </c>
      <c r="K415" s="139">
        <v>0</v>
      </c>
      <c r="L415" s="139">
        <v>59.09</v>
      </c>
      <c r="M415" s="139">
        <v>0</v>
      </c>
      <c r="N415" s="139">
        <v>0</v>
      </c>
      <c r="O415" s="139">
        <v>0</v>
      </c>
      <c r="P415" s="139">
        <v>0</v>
      </c>
      <c r="Q415" s="139">
        <v>0</v>
      </c>
      <c r="R415" s="139">
        <v>0</v>
      </c>
      <c r="S415" s="139">
        <v>0</v>
      </c>
      <c r="T415" s="139">
        <v>0</v>
      </c>
      <c r="U415" s="139">
        <v>0</v>
      </c>
      <c r="V415" s="139">
        <v>0</v>
      </c>
      <c r="W415" s="139">
        <v>0</v>
      </c>
      <c r="X415" s="139">
        <v>0</v>
      </c>
      <c r="Y415" s="139">
        <v>0</v>
      </c>
      <c r="Z415" s="139">
        <v>0</v>
      </c>
      <c r="AA415" s="139">
        <v>0</v>
      </c>
      <c r="AB415" s="139">
        <v>0</v>
      </c>
      <c r="AC415" s="139">
        <v>0</v>
      </c>
      <c r="AD415" s="139">
        <v>0</v>
      </c>
      <c r="AE415" s="139">
        <v>1328.88</v>
      </c>
      <c r="AF415" s="139">
        <v>0</v>
      </c>
      <c r="AG415" s="140">
        <v>1387.97</v>
      </c>
      <c r="AH415" s="139">
        <v>0</v>
      </c>
      <c r="AI415" s="139">
        <v>0</v>
      </c>
      <c r="AJ415" s="139">
        <v>0</v>
      </c>
      <c r="AK415" s="139">
        <v>0</v>
      </c>
      <c r="AL415" s="139">
        <v>0</v>
      </c>
      <c r="AM415" s="139">
        <v>0</v>
      </c>
      <c r="AN415" s="139">
        <v>0</v>
      </c>
      <c r="AO415" s="139">
        <v>0</v>
      </c>
      <c r="AP415" s="139">
        <v>0</v>
      </c>
      <c r="AQ415" s="139">
        <v>0</v>
      </c>
      <c r="AR415" s="139">
        <v>0</v>
      </c>
      <c r="AS415" s="140">
        <v>0</v>
      </c>
      <c r="AT415" s="140">
        <f t="shared" si="10"/>
        <v>442340.92</v>
      </c>
      <c r="AU415" s="139"/>
    </row>
    <row r="416" spans="1:47" s="141" customFormat="1" ht="12.75" hidden="1" outlineLevel="1">
      <c r="A416" s="139" t="s">
        <v>3676</v>
      </c>
      <c r="B416" s="140"/>
      <c r="C416" s="140" t="s">
        <v>3677</v>
      </c>
      <c r="D416" s="140" t="s">
        <v>3678</v>
      </c>
      <c r="E416" s="140">
        <v>1034.39</v>
      </c>
      <c r="F416" s="140">
        <v>0</v>
      </c>
      <c r="G416" s="140"/>
      <c r="H416" s="139">
        <v>0</v>
      </c>
      <c r="I416" s="139">
        <v>0</v>
      </c>
      <c r="J416" s="139">
        <v>0</v>
      </c>
      <c r="K416" s="139">
        <v>0</v>
      </c>
      <c r="L416" s="139">
        <v>0</v>
      </c>
      <c r="M416" s="139">
        <v>0</v>
      </c>
      <c r="N416" s="139">
        <v>0</v>
      </c>
      <c r="O416" s="139">
        <v>0</v>
      </c>
      <c r="P416" s="139">
        <v>0</v>
      </c>
      <c r="Q416" s="139">
        <v>0</v>
      </c>
      <c r="R416" s="139">
        <v>0</v>
      </c>
      <c r="S416" s="139">
        <v>0</v>
      </c>
      <c r="T416" s="139">
        <v>0</v>
      </c>
      <c r="U416" s="139">
        <v>0</v>
      </c>
      <c r="V416" s="139">
        <v>0</v>
      </c>
      <c r="W416" s="139">
        <v>0</v>
      </c>
      <c r="X416" s="139">
        <v>0</v>
      </c>
      <c r="Y416" s="139">
        <v>38.99</v>
      </c>
      <c r="Z416" s="139">
        <v>0</v>
      </c>
      <c r="AA416" s="139">
        <v>0</v>
      </c>
      <c r="AB416" s="139">
        <v>0</v>
      </c>
      <c r="AC416" s="139">
        <v>0</v>
      </c>
      <c r="AD416" s="139">
        <v>0</v>
      </c>
      <c r="AE416" s="139">
        <v>0</v>
      </c>
      <c r="AF416" s="139">
        <v>0</v>
      </c>
      <c r="AG416" s="140">
        <v>38.99</v>
      </c>
      <c r="AH416" s="139">
        <v>0</v>
      </c>
      <c r="AI416" s="139">
        <v>0</v>
      </c>
      <c r="AJ416" s="139">
        <v>0</v>
      </c>
      <c r="AK416" s="139">
        <v>0</v>
      </c>
      <c r="AL416" s="139">
        <v>0</v>
      </c>
      <c r="AM416" s="139">
        <v>0</v>
      </c>
      <c r="AN416" s="139">
        <v>0</v>
      </c>
      <c r="AO416" s="139">
        <v>0</v>
      </c>
      <c r="AP416" s="139">
        <v>0</v>
      </c>
      <c r="AQ416" s="139">
        <v>0</v>
      </c>
      <c r="AR416" s="139">
        <v>0</v>
      </c>
      <c r="AS416" s="140">
        <v>0</v>
      </c>
      <c r="AT416" s="140">
        <f t="shared" si="10"/>
        <v>1073.38</v>
      </c>
      <c r="AU416" s="139"/>
    </row>
    <row r="417" spans="1:47" s="141" customFormat="1" ht="12.75" hidden="1" outlineLevel="1">
      <c r="A417" s="139" t="s">
        <v>3682</v>
      </c>
      <c r="B417" s="140"/>
      <c r="C417" s="140" t="s">
        <v>3683</v>
      </c>
      <c r="D417" s="140" t="s">
        <v>3684</v>
      </c>
      <c r="E417" s="140">
        <v>5209931.89</v>
      </c>
      <c r="F417" s="140">
        <v>19121.74</v>
      </c>
      <c r="G417" s="140"/>
      <c r="H417" s="139">
        <v>0</v>
      </c>
      <c r="I417" s="139">
        <v>0</v>
      </c>
      <c r="J417" s="139">
        <v>0</v>
      </c>
      <c r="K417" s="139">
        <v>0</v>
      </c>
      <c r="L417" s="139">
        <v>0</v>
      </c>
      <c r="M417" s="139">
        <v>0</v>
      </c>
      <c r="N417" s="139">
        <v>0</v>
      </c>
      <c r="O417" s="139">
        <v>199.7</v>
      </c>
      <c r="P417" s="139">
        <v>231.31</v>
      </c>
      <c r="Q417" s="139">
        <v>0</v>
      </c>
      <c r="R417" s="139">
        <v>0</v>
      </c>
      <c r="S417" s="139">
        <v>0</v>
      </c>
      <c r="T417" s="139">
        <v>45</v>
      </c>
      <c r="U417" s="139">
        <v>0</v>
      </c>
      <c r="V417" s="139">
        <v>0</v>
      </c>
      <c r="W417" s="139">
        <v>0</v>
      </c>
      <c r="X417" s="139">
        <v>0</v>
      </c>
      <c r="Y417" s="139">
        <v>202.44</v>
      </c>
      <c r="Z417" s="139">
        <v>0</v>
      </c>
      <c r="AA417" s="139">
        <v>0</v>
      </c>
      <c r="AB417" s="139">
        <v>0</v>
      </c>
      <c r="AC417" s="139">
        <v>4858.02</v>
      </c>
      <c r="AD417" s="139">
        <v>0</v>
      </c>
      <c r="AE417" s="139">
        <v>4160.93</v>
      </c>
      <c r="AF417" s="139">
        <v>0</v>
      </c>
      <c r="AG417" s="140">
        <v>9697.4</v>
      </c>
      <c r="AH417" s="139">
        <v>0</v>
      </c>
      <c r="AI417" s="139">
        <v>0</v>
      </c>
      <c r="AJ417" s="139">
        <v>0</v>
      </c>
      <c r="AK417" s="139">
        <v>0</v>
      </c>
      <c r="AL417" s="139">
        <v>0</v>
      </c>
      <c r="AM417" s="139">
        <v>0</v>
      </c>
      <c r="AN417" s="139">
        <v>0</v>
      </c>
      <c r="AO417" s="139">
        <v>0</v>
      </c>
      <c r="AP417" s="139">
        <v>0</v>
      </c>
      <c r="AQ417" s="139">
        <v>0</v>
      </c>
      <c r="AR417" s="139">
        <v>0</v>
      </c>
      <c r="AS417" s="140">
        <v>0</v>
      </c>
      <c r="AT417" s="140">
        <f t="shared" si="10"/>
        <v>5238751.03</v>
      </c>
      <c r="AU417" s="139"/>
    </row>
    <row r="418" spans="1:47" s="141" customFormat="1" ht="12.75" hidden="1" outlineLevel="1">
      <c r="A418" s="139" t="s">
        <v>3688</v>
      </c>
      <c r="B418" s="140"/>
      <c r="C418" s="140" t="s">
        <v>3689</v>
      </c>
      <c r="D418" s="140" t="s">
        <v>3690</v>
      </c>
      <c r="E418" s="140">
        <v>5439.32</v>
      </c>
      <c r="F418" s="140">
        <v>0</v>
      </c>
      <c r="G418" s="140"/>
      <c r="H418" s="139">
        <v>0</v>
      </c>
      <c r="I418" s="139">
        <v>0</v>
      </c>
      <c r="J418" s="139">
        <v>0</v>
      </c>
      <c r="K418" s="139">
        <v>0</v>
      </c>
      <c r="L418" s="139">
        <v>0</v>
      </c>
      <c r="M418" s="139">
        <v>0</v>
      </c>
      <c r="N418" s="139">
        <v>0</v>
      </c>
      <c r="O418" s="139">
        <v>0</v>
      </c>
      <c r="P418" s="139">
        <v>0</v>
      </c>
      <c r="Q418" s="139">
        <v>0</v>
      </c>
      <c r="R418" s="139">
        <v>0</v>
      </c>
      <c r="S418" s="139">
        <v>0</v>
      </c>
      <c r="T418" s="139">
        <v>0</v>
      </c>
      <c r="U418" s="139">
        <v>0</v>
      </c>
      <c r="V418" s="139">
        <v>0</v>
      </c>
      <c r="W418" s="139">
        <v>0</v>
      </c>
      <c r="X418" s="139">
        <v>0</v>
      </c>
      <c r="Y418" s="139">
        <v>0</v>
      </c>
      <c r="Z418" s="139">
        <v>0</v>
      </c>
      <c r="AA418" s="139">
        <v>0</v>
      </c>
      <c r="AB418" s="139">
        <v>0</v>
      </c>
      <c r="AC418" s="139">
        <v>0</v>
      </c>
      <c r="AD418" s="139">
        <v>0</v>
      </c>
      <c r="AE418" s="139">
        <v>0</v>
      </c>
      <c r="AF418" s="139">
        <v>0</v>
      </c>
      <c r="AG418" s="140">
        <v>0</v>
      </c>
      <c r="AH418" s="139">
        <v>0</v>
      </c>
      <c r="AI418" s="139">
        <v>0</v>
      </c>
      <c r="AJ418" s="139">
        <v>0</v>
      </c>
      <c r="AK418" s="139">
        <v>0</v>
      </c>
      <c r="AL418" s="139">
        <v>0</v>
      </c>
      <c r="AM418" s="139">
        <v>0</v>
      </c>
      <c r="AN418" s="139">
        <v>0</v>
      </c>
      <c r="AO418" s="139">
        <v>0</v>
      </c>
      <c r="AP418" s="139">
        <v>0</v>
      </c>
      <c r="AQ418" s="139">
        <v>0</v>
      </c>
      <c r="AR418" s="139">
        <v>0</v>
      </c>
      <c r="AS418" s="140">
        <v>0</v>
      </c>
      <c r="AT418" s="140">
        <f t="shared" si="10"/>
        <v>5439.32</v>
      </c>
      <c r="AU418" s="139"/>
    </row>
    <row r="419" spans="1:47" s="141" customFormat="1" ht="12.75" hidden="1" outlineLevel="1">
      <c r="A419" s="139" t="s">
        <v>3691</v>
      </c>
      <c r="B419" s="140"/>
      <c r="C419" s="140" t="s">
        <v>3692</v>
      </c>
      <c r="D419" s="140" t="s">
        <v>3693</v>
      </c>
      <c r="E419" s="140">
        <v>44225.98</v>
      </c>
      <c r="F419" s="140">
        <v>4385.21</v>
      </c>
      <c r="G419" s="140"/>
      <c r="H419" s="139">
        <v>0</v>
      </c>
      <c r="I419" s="139">
        <v>0</v>
      </c>
      <c r="J419" s="139">
        <v>0</v>
      </c>
      <c r="K419" s="139">
        <v>0</v>
      </c>
      <c r="L419" s="139">
        <v>0</v>
      </c>
      <c r="M419" s="139">
        <v>0</v>
      </c>
      <c r="N419" s="139">
        <v>0</v>
      </c>
      <c r="O419" s="139">
        <v>0</v>
      </c>
      <c r="P419" s="139">
        <v>0</v>
      </c>
      <c r="Q419" s="139">
        <v>0</v>
      </c>
      <c r="R419" s="139">
        <v>0</v>
      </c>
      <c r="S419" s="139">
        <v>0</v>
      </c>
      <c r="T419" s="139">
        <v>0</v>
      </c>
      <c r="U419" s="139">
        <v>0</v>
      </c>
      <c r="V419" s="139">
        <v>0</v>
      </c>
      <c r="W419" s="139">
        <v>0</v>
      </c>
      <c r="X419" s="139">
        <v>0</v>
      </c>
      <c r="Y419" s="139">
        <v>0</v>
      </c>
      <c r="Z419" s="139">
        <v>0</v>
      </c>
      <c r="AA419" s="139">
        <v>0</v>
      </c>
      <c r="AB419" s="139">
        <v>0</v>
      </c>
      <c r="AC419" s="139">
        <v>0</v>
      </c>
      <c r="AD419" s="139">
        <v>0</v>
      </c>
      <c r="AE419" s="139">
        <v>293.22</v>
      </c>
      <c r="AF419" s="139">
        <v>0</v>
      </c>
      <c r="AG419" s="140">
        <v>293.22</v>
      </c>
      <c r="AH419" s="139">
        <v>0</v>
      </c>
      <c r="AI419" s="139">
        <v>0</v>
      </c>
      <c r="AJ419" s="139">
        <v>0</v>
      </c>
      <c r="AK419" s="139">
        <v>0</v>
      </c>
      <c r="AL419" s="139">
        <v>0</v>
      </c>
      <c r="AM419" s="139">
        <v>0</v>
      </c>
      <c r="AN419" s="139">
        <v>0</v>
      </c>
      <c r="AO419" s="139">
        <v>0</v>
      </c>
      <c r="AP419" s="139">
        <v>0</v>
      </c>
      <c r="AQ419" s="139">
        <v>0</v>
      </c>
      <c r="AR419" s="139">
        <v>0</v>
      </c>
      <c r="AS419" s="140">
        <v>0</v>
      </c>
      <c r="AT419" s="140">
        <f t="shared" si="10"/>
        <v>48904.41</v>
      </c>
      <c r="AU419" s="139"/>
    </row>
    <row r="420" spans="1:47" s="141" customFormat="1" ht="12.75" hidden="1" outlineLevel="1">
      <c r="A420" s="139" t="s">
        <v>3694</v>
      </c>
      <c r="B420" s="140"/>
      <c r="C420" s="140" t="s">
        <v>3695</v>
      </c>
      <c r="D420" s="140" t="s">
        <v>3696</v>
      </c>
      <c r="E420" s="140">
        <v>247295.1</v>
      </c>
      <c r="F420" s="140">
        <v>5930.82</v>
      </c>
      <c r="G420" s="140"/>
      <c r="H420" s="139">
        <v>0</v>
      </c>
      <c r="I420" s="139">
        <v>0</v>
      </c>
      <c r="J420" s="139">
        <v>0</v>
      </c>
      <c r="K420" s="139">
        <v>0</v>
      </c>
      <c r="L420" s="139">
        <v>0</v>
      </c>
      <c r="M420" s="139">
        <v>1749.07</v>
      </c>
      <c r="N420" s="139">
        <v>0</v>
      </c>
      <c r="O420" s="139">
        <v>0</v>
      </c>
      <c r="P420" s="139">
        <v>0</v>
      </c>
      <c r="Q420" s="139">
        <v>0</v>
      </c>
      <c r="R420" s="139">
        <v>0</v>
      </c>
      <c r="S420" s="139">
        <v>0</v>
      </c>
      <c r="T420" s="139">
        <v>0</v>
      </c>
      <c r="U420" s="139">
        <v>0</v>
      </c>
      <c r="V420" s="139">
        <v>0</v>
      </c>
      <c r="W420" s="139">
        <v>0</v>
      </c>
      <c r="X420" s="139">
        <v>0</v>
      </c>
      <c r="Y420" s="139">
        <v>0</v>
      </c>
      <c r="Z420" s="139">
        <v>0</v>
      </c>
      <c r="AA420" s="139">
        <v>0</v>
      </c>
      <c r="AB420" s="139">
        <v>0</v>
      </c>
      <c r="AC420" s="139">
        <v>0</v>
      </c>
      <c r="AD420" s="139">
        <v>0</v>
      </c>
      <c r="AE420" s="139">
        <v>83</v>
      </c>
      <c r="AF420" s="139">
        <v>0</v>
      </c>
      <c r="AG420" s="140">
        <v>1832.07</v>
      </c>
      <c r="AH420" s="139">
        <v>0</v>
      </c>
      <c r="AI420" s="139">
        <v>0</v>
      </c>
      <c r="AJ420" s="139">
        <v>0</v>
      </c>
      <c r="AK420" s="139">
        <v>0</v>
      </c>
      <c r="AL420" s="139">
        <v>0</v>
      </c>
      <c r="AM420" s="139">
        <v>0</v>
      </c>
      <c r="AN420" s="139">
        <v>0</v>
      </c>
      <c r="AO420" s="139">
        <v>0</v>
      </c>
      <c r="AP420" s="139">
        <v>0</v>
      </c>
      <c r="AQ420" s="139">
        <v>0</v>
      </c>
      <c r="AR420" s="139">
        <v>0</v>
      </c>
      <c r="AS420" s="140">
        <v>0</v>
      </c>
      <c r="AT420" s="140">
        <f t="shared" si="10"/>
        <v>255057.99000000002</v>
      </c>
      <c r="AU420" s="139"/>
    </row>
    <row r="421" spans="1:47" s="141" customFormat="1" ht="12.75" hidden="1" outlineLevel="1">
      <c r="A421" s="139" t="s">
        <v>3697</v>
      </c>
      <c r="B421" s="140"/>
      <c r="C421" s="140" t="s">
        <v>3698</v>
      </c>
      <c r="D421" s="140" t="s">
        <v>3699</v>
      </c>
      <c r="E421" s="140">
        <v>286136.82</v>
      </c>
      <c r="F421" s="140">
        <v>8858.11</v>
      </c>
      <c r="G421" s="140"/>
      <c r="H421" s="139">
        <v>0</v>
      </c>
      <c r="I421" s="139">
        <v>0</v>
      </c>
      <c r="J421" s="139">
        <v>0</v>
      </c>
      <c r="K421" s="139">
        <v>0</v>
      </c>
      <c r="L421" s="139">
        <v>0</v>
      </c>
      <c r="M421" s="139">
        <v>0</v>
      </c>
      <c r="N421" s="139">
        <v>0</v>
      </c>
      <c r="O421" s="139">
        <v>0</v>
      </c>
      <c r="P421" s="139">
        <v>0</v>
      </c>
      <c r="Q421" s="139">
        <v>0</v>
      </c>
      <c r="R421" s="139">
        <v>0</v>
      </c>
      <c r="S421" s="139">
        <v>0</v>
      </c>
      <c r="T421" s="139">
        <v>0</v>
      </c>
      <c r="U421" s="139">
        <v>0</v>
      </c>
      <c r="V421" s="139">
        <v>0</v>
      </c>
      <c r="W421" s="139">
        <v>0</v>
      </c>
      <c r="X421" s="139">
        <v>0</v>
      </c>
      <c r="Y421" s="139">
        <v>0</v>
      </c>
      <c r="Z421" s="139">
        <v>0</v>
      </c>
      <c r="AA421" s="139">
        <v>0</v>
      </c>
      <c r="AB421" s="139">
        <v>0</v>
      </c>
      <c r="AC421" s="139">
        <v>-189</v>
      </c>
      <c r="AD421" s="139">
        <v>0</v>
      </c>
      <c r="AE421" s="139">
        <v>0</v>
      </c>
      <c r="AF421" s="139">
        <v>0</v>
      </c>
      <c r="AG421" s="140">
        <v>-189</v>
      </c>
      <c r="AH421" s="139">
        <v>0</v>
      </c>
      <c r="AI421" s="139">
        <v>0</v>
      </c>
      <c r="AJ421" s="139">
        <v>0</v>
      </c>
      <c r="AK421" s="139">
        <v>0</v>
      </c>
      <c r="AL421" s="139">
        <v>0</v>
      </c>
      <c r="AM421" s="139">
        <v>0</v>
      </c>
      <c r="AN421" s="139">
        <v>0</v>
      </c>
      <c r="AO421" s="139">
        <v>0</v>
      </c>
      <c r="AP421" s="139">
        <v>0</v>
      </c>
      <c r="AQ421" s="139">
        <v>0</v>
      </c>
      <c r="AR421" s="139">
        <v>0</v>
      </c>
      <c r="AS421" s="140">
        <v>0</v>
      </c>
      <c r="AT421" s="140">
        <f t="shared" si="10"/>
        <v>294805.93</v>
      </c>
      <c r="AU421" s="139"/>
    </row>
    <row r="422" spans="1:47" s="141" customFormat="1" ht="12.75" hidden="1" outlineLevel="1">
      <c r="A422" s="139" t="s">
        <v>3700</v>
      </c>
      <c r="B422" s="140"/>
      <c r="C422" s="140" t="s">
        <v>3701</v>
      </c>
      <c r="D422" s="140" t="s">
        <v>3702</v>
      </c>
      <c r="E422" s="140">
        <v>6253.72</v>
      </c>
      <c r="F422" s="140">
        <v>0</v>
      </c>
      <c r="G422" s="140"/>
      <c r="H422" s="139">
        <v>0</v>
      </c>
      <c r="I422" s="139">
        <v>0</v>
      </c>
      <c r="J422" s="139">
        <v>0</v>
      </c>
      <c r="K422" s="139">
        <v>0</v>
      </c>
      <c r="L422" s="139">
        <v>0</v>
      </c>
      <c r="M422" s="139">
        <v>0</v>
      </c>
      <c r="N422" s="139">
        <v>0</v>
      </c>
      <c r="O422" s="139">
        <v>0</v>
      </c>
      <c r="P422" s="139">
        <v>0</v>
      </c>
      <c r="Q422" s="139">
        <v>0</v>
      </c>
      <c r="R422" s="139">
        <v>0</v>
      </c>
      <c r="S422" s="139">
        <v>0</v>
      </c>
      <c r="T422" s="139">
        <v>0</v>
      </c>
      <c r="U422" s="139">
        <v>0</v>
      </c>
      <c r="V422" s="139">
        <v>0</v>
      </c>
      <c r="W422" s="139">
        <v>0</v>
      </c>
      <c r="X422" s="139">
        <v>0</v>
      </c>
      <c r="Y422" s="139">
        <v>0</v>
      </c>
      <c r="Z422" s="139">
        <v>0</v>
      </c>
      <c r="AA422" s="139">
        <v>0</v>
      </c>
      <c r="AB422" s="139">
        <v>0</v>
      </c>
      <c r="AC422" s="139">
        <v>0</v>
      </c>
      <c r="AD422" s="139">
        <v>0</v>
      </c>
      <c r="AE422" s="139">
        <v>250.02</v>
      </c>
      <c r="AF422" s="139">
        <v>0</v>
      </c>
      <c r="AG422" s="140">
        <v>250.02</v>
      </c>
      <c r="AH422" s="139">
        <v>0</v>
      </c>
      <c r="AI422" s="139">
        <v>0</v>
      </c>
      <c r="AJ422" s="139">
        <v>0</v>
      </c>
      <c r="AK422" s="139">
        <v>0</v>
      </c>
      <c r="AL422" s="139">
        <v>0</v>
      </c>
      <c r="AM422" s="139">
        <v>0</v>
      </c>
      <c r="AN422" s="139">
        <v>0</v>
      </c>
      <c r="AO422" s="139">
        <v>0</v>
      </c>
      <c r="AP422" s="139">
        <v>0</v>
      </c>
      <c r="AQ422" s="139">
        <v>0</v>
      </c>
      <c r="AR422" s="139">
        <v>0</v>
      </c>
      <c r="AS422" s="140">
        <v>0</v>
      </c>
      <c r="AT422" s="140">
        <f t="shared" si="10"/>
        <v>6503.740000000001</v>
      </c>
      <c r="AU422" s="139"/>
    </row>
    <row r="423" spans="1:47" s="141" customFormat="1" ht="12.75" hidden="1" outlineLevel="1">
      <c r="A423" s="139" t="s">
        <v>3703</v>
      </c>
      <c r="B423" s="140"/>
      <c r="C423" s="140" t="s">
        <v>3704</v>
      </c>
      <c r="D423" s="140" t="s">
        <v>3705</v>
      </c>
      <c r="E423" s="140">
        <v>78020.51</v>
      </c>
      <c r="F423" s="140">
        <v>88.4</v>
      </c>
      <c r="G423" s="140"/>
      <c r="H423" s="139">
        <v>0</v>
      </c>
      <c r="I423" s="139">
        <v>0</v>
      </c>
      <c r="J423" s="139">
        <v>0</v>
      </c>
      <c r="K423" s="139">
        <v>0</v>
      </c>
      <c r="L423" s="139">
        <v>0</v>
      </c>
      <c r="M423" s="139">
        <v>0</v>
      </c>
      <c r="N423" s="139">
        <v>0</v>
      </c>
      <c r="O423" s="139">
        <v>0</v>
      </c>
      <c r="P423" s="139">
        <v>0</v>
      </c>
      <c r="Q423" s="139">
        <v>0</v>
      </c>
      <c r="R423" s="139">
        <v>0</v>
      </c>
      <c r="S423" s="139">
        <v>0</v>
      </c>
      <c r="T423" s="139">
        <v>0</v>
      </c>
      <c r="U423" s="139">
        <v>0</v>
      </c>
      <c r="V423" s="139">
        <v>0</v>
      </c>
      <c r="W423" s="139">
        <v>0</v>
      </c>
      <c r="X423" s="139">
        <v>0</v>
      </c>
      <c r="Y423" s="139">
        <v>0</v>
      </c>
      <c r="Z423" s="139">
        <v>0</v>
      </c>
      <c r="AA423" s="139">
        <v>0</v>
      </c>
      <c r="AB423" s="139">
        <v>0</v>
      </c>
      <c r="AC423" s="139">
        <v>0</v>
      </c>
      <c r="AD423" s="139">
        <v>0</v>
      </c>
      <c r="AE423" s="139">
        <v>11281.31</v>
      </c>
      <c r="AF423" s="139">
        <v>0</v>
      </c>
      <c r="AG423" s="140">
        <v>11281.31</v>
      </c>
      <c r="AH423" s="139">
        <v>0</v>
      </c>
      <c r="AI423" s="139">
        <v>0</v>
      </c>
      <c r="AJ423" s="139">
        <v>0</v>
      </c>
      <c r="AK423" s="139">
        <v>0</v>
      </c>
      <c r="AL423" s="139">
        <v>0</v>
      </c>
      <c r="AM423" s="139">
        <v>0</v>
      </c>
      <c r="AN423" s="139">
        <v>6894.76</v>
      </c>
      <c r="AO423" s="139">
        <v>0</v>
      </c>
      <c r="AP423" s="139">
        <v>0</v>
      </c>
      <c r="AQ423" s="139">
        <v>0</v>
      </c>
      <c r="AR423" s="139">
        <v>0</v>
      </c>
      <c r="AS423" s="140">
        <v>6894.76</v>
      </c>
      <c r="AT423" s="140">
        <f t="shared" si="10"/>
        <v>96284.97999999998</v>
      </c>
      <c r="AU423" s="139"/>
    </row>
    <row r="424" spans="1:47" s="141" customFormat="1" ht="12.75" hidden="1" outlineLevel="1">
      <c r="A424" s="139" t="s">
        <v>3706</v>
      </c>
      <c r="B424" s="140"/>
      <c r="C424" s="140" t="s">
        <v>3707</v>
      </c>
      <c r="D424" s="140" t="s">
        <v>3708</v>
      </c>
      <c r="E424" s="140">
        <v>781672.7</v>
      </c>
      <c r="F424" s="140">
        <v>158222.9</v>
      </c>
      <c r="G424" s="140"/>
      <c r="H424" s="139">
        <v>0</v>
      </c>
      <c r="I424" s="139">
        <v>0</v>
      </c>
      <c r="J424" s="139">
        <v>0</v>
      </c>
      <c r="K424" s="139">
        <v>0</v>
      </c>
      <c r="L424" s="139">
        <v>0</v>
      </c>
      <c r="M424" s="139">
        <v>0</v>
      </c>
      <c r="N424" s="139">
        <v>0</v>
      </c>
      <c r="O424" s="139">
        <v>0</v>
      </c>
      <c r="P424" s="139">
        <v>2753.64</v>
      </c>
      <c r="Q424" s="139">
        <v>0</v>
      </c>
      <c r="R424" s="139">
        <v>0</v>
      </c>
      <c r="S424" s="139">
        <v>0</v>
      </c>
      <c r="T424" s="139">
        <v>5191.86</v>
      </c>
      <c r="U424" s="139">
        <v>0</v>
      </c>
      <c r="V424" s="139">
        <v>0</v>
      </c>
      <c r="W424" s="139">
        <v>17.73</v>
      </c>
      <c r="X424" s="139">
        <v>0</v>
      </c>
      <c r="Y424" s="139">
        <v>358.86</v>
      </c>
      <c r="Z424" s="139">
        <v>0</v>
      </c>
      <c r="AA424" s="139">
        <v>0</v>
      </c>
      <c r="AB424" s="139">
        <v>0</v>
      </c>
      <c r="AC424" s="139">
        <v>842</v>
      </c>
      <c r="AD424" s="139">
        <v>0</v>
      </c>
      <c r="AE424" s="139">
        <v>25164.79</v>
      </c>
      <c r="AF424" s="139">
        <v>0</v>
      </c>
      <c r="AG424" s="140">
        <v>34328.88</v>
      </c>
      <c r="AH424" s="139">
        <v>0</v>
      </c>
      <c r="AI424" s="139">
        <v>0</v>
      </c>
      <c r="AJ424" s="139">
        <v>0</v>
      </c>
      <c r="AK424" s="139">
        <v>0</v>
      </c>
      <c r="AL424" s="139">
        <v>0</v>
      </c>
      <c r="AM424" s="139">
        <v>0</v>
      </c>
      <c r="AN424" s="139">
        <v>3521.35</v>
      </c>
      <c r="AO424" s="139">
        <v>0</v>
      </c>
      <c r="AP424" s="139">
        <v>0</v>
      </c>
      <c r="AQ424" s="139">
        <v>0</v>
      </c>
      <c r="AR424" s="139">
        <v>0</v>
      </c>
      <c r="AS424" s="140">
        <v>3521.35</v>
      </c>
      <c r="AT424" s="140">
        <f t="shared" si="10"/>
        <v>977745.83</v>
      </c>
      <c r="AU424" s="139"/>
    </row>
    <row r="425" spans="1:47" s="141" customFormat="1" ht="12.75" hidden="1" outlineLevel="1">
      <c r="A425" s="139" t="s">
        <v>3709</v>
      </c>
      <c r="B425" s="140"/>
      <c r="C425" s="140" t="s">
        <v>3710</v>
      </c>
      <c r="D425" s="140" t="s">
        <v>3711</v>
      </c>
      <c r="E425" s="140">
        <v>7599.67</v>
      </c>
      <c r="F425" s="140">
        <v>0</v>
      </c>
      <c r="G425" s="140"/>
      <c r="H425" s="139">
        <v>0</v>
      </c>
      <c r="I425" s="139">
        <v>0</v>
      </c>
      <c r="J425" s="139">
        <v>0</v>
      </c>
      <c r="K425" s="139">
        <v>0</v>
      </c>
      <c r="L425" s="139">
        <v>0</v>
      </c>
      <c r="M425" s="139">
        <v>0</v>
      </c>
      <c r="N425" s="139">
        <v>0</v>
      </c>
      <c r="O425" s="139">
        <v>0</v>
      </c>
      <c r="P425" s="139">
        <v>60.42</v>
      </c>
      <c r="Q425" s="139">
        <v>0</v>
      </c>
      <c r="R425" s="139">
        <v>0</v>
      </c>
      <c r="S425" s="139">
        <v>0</v>
      </c>
      <c r="T425" s="139">
        <v>0</v>
      </c>
      <c r="U425" s="139">
        <v>0</v>
      </c>
      <c r="V425" s="139">
        <v>0</v>
      </c>
      <c r="W425" s="139">
        <v>0</v>
      </c>
      <c r="X425" s="139">
        <v>0</v>
      </c>
      <c r="Y425" s="139">
        <v>0</v>
      </c>
      <c r="Z425" s="139">
        <v>0</v>
      </c>
      <c r="AA425" s="139">
        <v>0</v>
      </c>
      <c r="AB425" s="139">
        <v>0</v>
      </c>
      <c r="AC425" s="139">
        <v>56.09</v>
      </c>
      <c r="AD425" s="139">
        <v>0</v>
      </c>
      <c r="AE425" s="139">
        <v>90.78</v>
      </c>
      <c r="AF425" s="139">
        <v>0</v>
      </c>
      <c r="AG425" s="140">
        <v>207.29</v>
      </c>
      <c r="AH425" s="139">
        <v>0</v>
      </c>
      <c r="AI425" s="139">
        <v>0</v>
      </c>
      <c r="AJ425" s="139">
        <v>0</v>
      </c>
      <c r="AK425" s="139">
        <v>0</v>
      </c>
      <c r="AL425" s="139">
        <v>0</v>
      </c>
      <c r="AM425" s="139">
        <v>0</v>
      </c>
      <c r="AN425" s="139">
        <v>0</v>
      </c>
      <c r="AO425" s="139">
        <v>0</v>
      </c>
      <c r="AP425" s="139">
        <v>0</v>
      </c>
      <c r="AQ425" s="139">
        <v>0</v>
      </c>
      <c r="AR425" s="139">
        <v>0</v>
      </c>
      <c r="AS425" s="140">
        <v>0</v>
      </c>
      <c r="AT425" s="140">
        <f t="shared" si="10"/>
        <v>7806.96</v>
      </c>
      <c r="AU425" s="139"/>
    </row>
    <row r="426" spans="1:47" s="141" customFormat="1" ht="12.75" hidden="1" outlineLevel="1">
      <c r="A426" s="139" t="s">
        <v>3712</v>
      </c>
      <c r="B426" s="140"/>
      <c r="C426" s="140" t="s">
        <v>3713</v>
      </c>
      <c r="D426" s="140" t="s">
        <v>3714</v>
      </c>
      <c r="E426" s="140">
        <v>0</v>
      </c>
      <c r="F426" s="140">
        <v>0</v>
      </c>
      <c r="G426" s="140"/>
      <c r="H426" s="139">
        <v>0</v>
      </c>
      <c r="I426" s="139">
        <v>0</v>
      </c>
      <c r="J426" s="139">
        <v>0</v>
      </c>
      <c r="K426" s="139">
        <v>0</v>
      </c>
      <c r="L426" s="139">
        <v>0</v>
      </c>
      <c r="M426" s="139">
        <v>0</v>
      </c>
      <c r="N426" s="139">
        <v>0</v>
      </c>
      <c r="O426" s="139">
        <v>0</v>
      </c>
      <c r="P426" s="139">
        <v>0</v>
      </c>
      <c r="Q426" s="139">
        <v>0</v>
      </c>
      <c r="R426" s="139">
        <v>0</v>
      </c>
      <c r="S426" s="139">
        <v>0</v>
      </c>
      <c r="T426" s="139">
        <v>-20.94</v>
      </c>
      <c r="U426" s="139">
        <v>0</v>
      </c>
      <c r="V426" s="139">
        <v>0</v>
      </c>
      <c r="W426" s="139">
        <v>0</v>
      </c>
      <c r="X426" s="139">
        <v>0</v>
      </c>
      <c r="Y426" s="139">
        <v>0</v>
      </c>
      <c r="Z426" s="139">
        <v>0</v>
      </c>
      <c r="AA426" s="139">
        <v>0</v>
      </c>
      <c r="AB426" s="139">
        <v>0</v>
      </c>
      <c r="AC426" s="139">
        <v>0</v>
      </c>
      <c r="AD426" s="139">
        <v>0</v>
      </c>
      <c r="AE426" s="139">
        <v>0</v>
      </c>
      <c r="AF426" s="139">
        <v>0</v>
      </c>
      <c r="AG426" s="140">
        <v>-20.94</v>
      </c>
      <c r="AH426" s="139">
        <v>0</v>
      </c>
      <c r="AI426" s="139">
        <v>0</v>
      </c>
      <c r="AJ426" s="139">
        <v>0</v>
      </c>
      <c r="AK426" s="139">
        <v>0</v>
      </c>
      <c r="AL426" s="139">
        <v>0</v>
      </c>
      <c r="AM426" s="139">
        <v>0</v>
      </c>
      <c r="AN426" s="139">
        <v>0</v>
      </c>
      <c r="AO426" s="139">
        <v>0</v>
      </c>
      <c r="AP426" s="139">
        <v>0</v>
      </c>
      <c r="AQ426" s="139">
        <v>0</v>
      </c>
      <c r="AR426" s="139">
        <v>0</v>
      </c>
      <c r="AS426" s="140">
        <v>0</v>
      </c>
      <c r="AT426" s="140">
        <f t="shared" si="10"/>
        <v>-20.94</v>
      </c>
      <c r="AU426" s="139"/>
    </row>
    <row r="427" spans="1:47" s="141" customFormat="1" ht="12.75" hidden="1" outlineLevel="1">
      <c r="A427" s="139" t="s">
        <v>3718</v>
      </c>
      <c r="B427" s="140"/>
      <c r="C427" s="140" t="s">
        <v>3719</v>
      </c>
      <c r="D427" s="140" t="s">
        <v>3720</v>
      </c>
      <c r="E427" s="140">
        <v>58255.97</v>
      </c>
      <c r="F427" s="140">
        <v>0</v>
      </c>
      <c r="G427" s="140"/>
      <c r="H427" s="139">
        <v>0</v>
      </c>
      <c r="I427" s="139">
        <v>0</v>
      </c>
      <c r="J427" s="139">
        <v>0</v>
      </c>
      <c r="K427" s="139">
        <v>0</v>
      </c>
      <c r="L427" s="139">
        <v>0</v>
      </c>
      <c r="M427" s="139">
        <v>0</v>
      </c>
      <c r="N427" s="139">
        <v>0</v>
      </c>
      <c r="O427" s="139">
        <v>0</v>
      </c>
      <c r="P427" s="139">
        <v>0</v>
      </c>
      <c r="Q427" s="139">
        <v>0</v>
      </c>
      <c r="R427" s="139">
        <v>0</v>
      </c>
      <c r="S427" s="139">
        <v>0</v>
      </c>
      <c r="T427" s="139">
        <v>0</v>
      </c>
      <c r="U427" s="139">
        <v>0</v>
      </c>
      <c r="V427" s="139">
        <v>0</v>
      </c>
      <c r="W427" s="139">
        <v>0</v>
      </c>
      <c r="X427" s="139">
        <v>0</v>
      </c>
      <c r="Y427" s="139">
        <v>0</v>
      </c>
      <c r="Z427" s="139">
        <v>11361.67</v>
      </c>
      <c r="AA427" s="139">
        <v>0</v>
      </c>
      <c r="AB427" s="139">
        <v>0</v>
      </c>
      <c r="AC427" s="139">
        <v>0</v>
      </c>
      <c r="AD427" s="139">
        <v>0</v>
      </c>
      <c r="AE427" s="139">
        <v>0</v>
      </c>
      <c r="AF427" s="139">
        <v>0</v>
      </c>
      <c r="AG427" s="140">
        <v>11361.67</v>
      </c>
      <c r="AH427" s="139">
        <v>0</v>
      </c>
      <c r="AI427" s="139">
        <v>0</v>
      </c>
      <c r="AJ427" s="139">
        <v>0</v>
      </c>
      <c r="AK427" s="139">
        <v>0</v>
      </c>
      <c r="AL427" s="139">
        <v>0</v>
      </c>
      <c r="AM427" s="139">
        <v>0</v>
      </c>
      <c r="AN427" s="139">
        <v>0</v>
      </c>
      <c r="AO427" s="139">
        <v>0</v>
      </c>
      <c r="AP427" s="139">
        <v>0</v>
      </c>
      <c r="AQ427" s="139">
        <v>0</v>
      </c>
      <c r="AR427" s="139">
        <v>0</v>
      </c>
      <c r="AS427" s="140">
        <v>0</v>
      </c>
      <c r="AT427" s="140">
        <f t="shared" si="10"/>
        <v>69617.64</v>
      </c>
      <c r="AU427" s="139"/>
    </row>
    <row r="428" spans="1:47" s="141" customFormat="1" ht="12.75" hidden="1" outlineLevel="1">
      <c r="A428" s="139" t="s">
        <v>3721</v>
      </c>
      <c r="B428" s="140"/>
      <c r="C428" s="140" t="s">
        <v>3722</v>
      </c>
      <c r="D428" s="140" t="s">
        <v>3723</v>
      </c>
      <c r="E428" s="140">
        <v>6251887.86</v>
      </c>
      <c r="F428" s="140">
        <v>173809.28</v>
      </c>
      <c r="G428" s="140"/>
      <c r="H428" s="139">
        <v>0</v>
      </c>
      <c r="I428" s="139">
        <v>0</v>
      </c>
      <c r="J428" s="139">
        <v>0</v>
      </c>
      <c r="K428" s="139">
        <v>0</v>
      </c>
      <c r="L428" s="139">
        <v>130149.32</v>
      </c>
      <c r="M428" s="139">
        <v>9807.28</v>
      </c>
      <c r="N428" s="139">
        <v>1990</v>
      </c>
      <c r="O428" s="139">
        <v>0</v>
      </c>
      <c r="P428" s="139">
        <v>94963.01</v>
      </c>
      <c r="Q428" s="139">
        <v>0</v>
      </c>
      <c r="R428" s="139">
        <v>8126.4</v>
      </c>
      <c r="S428" s="139">
        <v>330.8</v>
      </c>
      <c r="T428" s="139">
        <v>0</v>
      </c>
      <c r="U428" s="139">
        <v>0</v>
      </c>
      <c r="V428" s="139">
        <v>0</v>
      </c>
      <c r="W428" s="139">
        <v>0</v>
      </c>
      <c r="X428" s="139">
        <v>955.08</v>
      </c>
      <c r="Y428" s="139">
        <v>93.98</v>
      </c>
      <c r="Z428" s="139">
        <v>0</v>
      </c>
      <c r="AA428" s="139">
        <v>0</v>
      </c>
      <c r="AB428" s="139">
        <v>0</v>
      </c>
      <c r="AC428" s="139">
        <v>23895.03</v>
      </c>
      <c r="AD428" s="139">
        <v>474.75</v>
      </c>
      <c r="AE428" s="139">
        <v>148659.82</v>
      </c>
      <c r="AF428" s="139">
        <v>0</v>
      </c>
      <c r="AG428" s="140">
        <v>419445.47</v>
      </c>
      <c r="AH428" s="139">
        <v>0</v>
      </c>
      <c r="AI428" s="139">
        <v>0</v>
      </c>
      <c r="AJ428" s="139">
        <v>3000</v>
      </c>
      <c r="AK428" s="139">
        <v>0</v>
      </c>
      <c r="AL428" s="139">
        <v>3000</v>
      </c>
      <c r="AM428" s="139">
        <v>3000</v>
      </c>
      <c r="AN428" s="139">
        <v>3000</v>
      </c>
      <c r="AO428" s="139">
        <v>0</v>
      </c>
      <c r="AP428" s="139">
        <v>0</v>
      </c>
      <c r="AQ428" s="139">
        <v>0</v>
      </c>
      <c r="AR428" s="139">
        <v>550</v>
      </c>
      <c r="AS428" s="140">
        <v>12550</v>
      </c>
      <c r="AT428" s="140">
        <f t="shared" si="10"/>
        <v>6857692.61</v>
      </c>
      <c r="AU428" s="139"/>
    </row>
    <row r="429" spans="1:47" s="141" customFormat="1" ht="12.75" hidden="1" outlineLevel="1">
      <c r="A429" s="139" t="s">
        <v>3724</v>
      </c>
      <c r="B429" s="140"/>
      <c r="C429" s="140" t="s">
        <v>3725</v>
      </c>
      <c r="D429" s="140" t="s">
        <v>3726</v>
      </c>
      <c r="E429" s="140">
        <v>3475076.18</v>
      </c>
      <c r="F429" s="140">
        <v>115375.84</v>
      </c>
      <c r="G429" s="140"/>
      <c r="H429" s="139">
        <v>0</v>
      </c>
      <c r="I429" s="139">
        <v>0</v>
      </c>
      <c r="J429" s="139">
        <v>0</v>
      </c>
      <c r="K429" s="139">
        <v>0</v>
      </c>
      <c r="L429" s="139">
        <v>0</v>
      </c>
      <c r="M429" s="139">
        <v>67130.7</v>
      </c>
      <c r="N429" s="139">
        <v>0</v>
      </c>
      <c r="O429" s="139">
        <v>0</v>
      </c>
      <c r="P429" s="139">
        <v>23815.09</v>
      </c>
      <c r="Q429" s="139">
        <v>0</v>
      </c>
      <c r="R429" s="139">
        <v>0</v>
      </c>
      <c r="S429" s="139">
        <v>0</v>
      </c>
      <c r="T429" s="139">
        <v>0</v>
      </c>
      <c r="U429" s="139">
        <v>0</v>
      </c>
      <c r="V429" s="139">
        <v>0</v>
      </c>
      <c r="W429" s="139">
        <v>0</v>
      </c>
      <c r="X429" s="139">
        <v>0</v>
      </c>
      <c r="Y429" s="139">
        <v>0</v>
      </c>
      <c r="Z429" s="139">
        <v>0</v>
      </c>
      <c r="AA429" s="139">
        <v>0</v>
      </c>
      <c r="AB429" s="139">
        <v>0</v>
      </c>
      <c r="AC429" s="139">
        <v>9041.95</v>
      </c>
      <c r="AD429" s="139">
        <v>0</v>
      </c>
      <c r="AE429" s="139">
        <v>26628.9</v>
      </c>
      <c r="AF429" s="139">
        <v>0</v>
      </c>
      <c r="AG429" s="140">
        <v>126616.64</v>
      </c>
      <c r="AH429" s="139">
        <v>0</v>
      </c>
      <c r="AI429" s="139">
        <v>0</v>
      </c>
      <c r="AJ429" s="139">
        <v>0</v>
      </c>
      <c r="AK429" s="139">
        <v>0</v>
      </c>
      <c r="AL429" s="139">
        <v>0</v>
      </c>
      <c r="AM429" s="139">
        <v>0</v>
      </c>
      <c r="AN429" s="139">
        <v>90684.61</v>
      </c>
      <c r="AO429" s="139">
        <v>0</v>
      </c>
      <c r="AP429" s="139">
        <v>0</v>
      </c>
      <c r="AQ429" s="139">
        <v>0</v>
      </c>
      <c r="AR429" s="139">
        <v>117025</v>
      </c>
      <c r="AS429" s="140">
        <v>207709.61</v>
      </c>
      <c r="AT429" s="140">
        <f t="shared" si="10"/>
        <v>3924778.27</v>
      </c>
      <c r="AU429" s="139"/>
    </row>
    <row r="430" spans="1:47" s="141" customFormat="1" ht="12.75" hidden="1" outlineLevel="1">
      <c r="A430" s="139" t="s">
        <v>3727</v>
      </c>
      <c r="B430" s="140"/>
      <c r="C430" s="140" t="s">
        <v>3728</v>
      </c>
      <c r="D430" s="140" t="s">
        <v>3729</v>
      </c>
      <c r="E430" s="140">
        <v>47658.1</v>
      </c>
      <c r="F430" s="140">
        <v>0</v>
      </c>
      <c r="G430" s="140"/>
      <c r="H430" s="139">
        <v>0</v>
      </c>
      <c r="I430" s="139">
        <v>0</v>
      </c>
      <c r="J430" s="139">
        <v>0</v>
      </c>
      <c r="K430" s="139">
        <v>0</v>
      </c>
      <c r="L430" s="139">
        <v>0</v>
      </c>
      <c r="M430" s="139">
        <v>0</v>
      </c>
      <c r="N430" s="139">
        <v>0</v>
      </c>
      <c r="O430" s="139">
        <v>0</v>
      </c>
      <c r="P430" s="139">
        <v>0</v>
      </c>
      <c r="Q430" s="139">
        <v>0</v>
      </c>
      <c r="R430" s="139">
        <v>0</v>
      </c>
      <c r="S430" s="139">
        <v>0</v>
      </c>
      <c r="T430" s="139">
        <v>0</v>
      </c>
      <c r="U430" s="139">
        <v>0</v>
      </c>
      <c r="V430" s="139">
        <v>0</v>
      </c>
      <c r="W430" s="139">
        <v>0</v>
      </c>
      <c r="X430" s="139">
        <v>0</v>
      </c>
      <c r="Y430" s="139">
        <v>0</v>
      </c>
      <c r="Z430" s="139">
        <v>0</v>
      </c>
      <c r="AA430" s="139">
        <v>0</v>
      </c>
      <c r="AB430" s="139">
        <v>0</v>
      </c>
      <c r="AC430" s="139">
        <v>0</v>
      </c>
      <c r="AD430" s="139">
        <v>0</v>
      </c>
      <c r="AE430" s="139">
        <v>0</v>
      </c>
      <c r="AF430" s="139">
        <v>0</v>
      </c>
      <c r="AG430" s="140">
        <v>0</v>
      </c>
      <c r="AH430" s="139">
        <v>0</v>
      </c>
      <c r="AI430" s="139">
        <v>0</v>
      </c>
      <c r="AJ430" s="139">
        <v>0</v>
      </c>
      <c r="AK430" s="139">
        <v>0</v>
      </c>
      <c r="AL430" s="139">
        <v>0</v>
      </c>
      <c r="AM430" s="139">
        <v>0</v>
      </c>
      <c r="AN430" s="139">
        <v>0</v>
      </c>
      <c r="AO430" s="139">
        <v>0</v>
      </c>
      <c r="AP430" s="139">
        <v>0</v>
      </c>
      <c r="AQ430" s="139">
        <v>0</v>
      </c>
      <c r="AR430" s="139">
        <v>0</v>
      </c>
      <c r="AS430" s="140">
        <v>0</v>
      </c>
      <c r="AT430" s="140">
        <f t="shared" si="10"/>
        <v>47658.1</v>
      </c>
      <c r="AU430" s="139"/>
    </row>
    <row r="431" spans="1:47" s="141" customFormat="1" ht="12.75" hidden="1" outlineLevel="1">
      <c r="A431" s="139" t="s">
        <v>3730</v>
      </c>
      <c r="B431" s="140"/>
      <c r="C431" s="140" t="s">
        <v>3731</v>
      </c>
      <c r="D431" s="140" t="s">
        <v>3732</v>
      </c>
      <c r="E431" s="140">
        <v>27545.21</v>
      </c>
      <c r="F431" s="140">
        <v>0</v>
      </c>
      <c r="G431" s="140"/>
      <c r="H431" s="139">
        <v>0</v>
      </c>
      <c r="I431" s="139">
        <v>0</v>
      </c>
      <c r="J431" s="139">
        <v>0</v>
      </c>
      <c r="K431" s="139">
        <v>0</v>
      </c>
      <c r="L431" s="139">
        <v>0</v>
      </c>
      <c r="M431" s="139">
        <v>0</v>
      </c>
      <c r="N431" s="139">
        <v>0</v>
      </c>
      <c r="O431" s="139">
        <v>0</v>
      </c>
      <c r="P431" s="139">
        <v>0</v>
      </c>
      <c r="Q431" s="139">
        <v>0</v>
      </c>
      <c r="R431" s="139">
        <v>0</v>
      </c>
      <c r="S431" s="139">
        <v>0</v>
      </c>
      <c r="T431" s="139">
        <v>0</v>
      </c>
      <c r="U431" s="139">
        <v>0</v>
      </c>
      <c r="V431" s="139">
        <v>0</v>
      </c>
      <c r="W431" s="139">
        <v>0</v>
      </c>
      <c r="X431" s="139">
        <v>0</v>
      </c>
      <c r="Y431" s="139">
        <v>0</v>
      </c>
      <c r="Z431" s="139">
        <v>0</v>
      </c>
      <c r="AA431" s="139">
        <v>0</v>
      </c>
      <c r="AB431" s="139">
        <v>0</v>
      </c>
      <c r="AC431" s="139">
        <v>0</v>
      </c>
      <c r="AD431" s="139">
        <v>0</v>
      </c>
      <c r="AE431" s="139">
        <v>7722</v>
      </c>
      <c r="AF431" s="139">
        <v>0</v>
      </c>
      <c r="AG431" s="140">
        <v>7722</v>
      </c>
      <c r="AH431" s="139">
        <v>0</v>
      </c>
      <c r="AI431" s="139">
        <v>0</v>
      </c>
      <c r="AJ431" s="139">
        <v>0</v>
      </c>
      <c r="AK431" s="139">
        <v>0</v>
      </c>
      <c r="AL431" s="139">
        <v>0</v>
      </c>
      <c r="AM431" s="139">
        <v>0</v>
      </c>
      <c r="AN431" s="139">
        <v>0</v>
      </c>
      <c r="AO431" s="139">
        <v>0</v>
      </c>
      <c r="AP431" s="139">
        <v>0</v>
      </c>
      <c r="AQ431" s="139">
        <v>0</v>
      </c>
      <c r="AR431" s="139">
        <v>0</v>
      </c>
      <c r="AS431" s="140">
        <v>0</v>
      </c>
      <c r="AT431" s="140">
        <f t="shared" si="10"/>
        <v>35267.21</v>
      </c>
      <c r="AU431" s="139"/>
    </row>
    <row r="432" spans="1:47" s="141" customFormat="1" ht="12.75" hidden="1" outlineLevel="1">
      <c r="A432" s="139" t="s">
        <v>3733</v>
      </c>
      <c r="B432" s="140"/>
      <c r="C432" s="140" t="s">
        <v>3734</v>
      </c>
      <c r="D432" s="140" t="s">
        <v>3735</v>
      </c>
      <c r="E432" s="140">
        <v>245134.37</v>
      </c>
      <c r="F432" s="140">
        <v>10447</v>
      </c>
      <c r="G432" s="140"/>
      <c r="H432" s="139">
        <v>0</v>
      </c>
      <c r="I432" s="139">
        <v>0</v>
      </c>
      <c r="J432" s="139">
        <v>0</v>
      </c>
      <c r="K432" s="139">
        <v>0</v>
      </c>
      <c r="L432" s="139">
        <v>0</v>
      </c>
      <c r="M432" s="139">
        <v>0</v>
      </c>
      <c r="N432" s="139">
        <v>0</v>
      </c>
      <c r="O432" s="139">
        <v>0</v>
      </c>
      <c r="P432" s="139">
        <v>0</v>
      </c>
      <c r="Q432" s="139">
        <v>0</v>
      </c>
      <c r="R432" s="139">
        <v>0</v>
      </c>
      <c r="S432" s="139">
        <v>0</v>
      </c>
      <c r="T432" s="139">
        <v>0</v>
      </c>
      <c r="U432" s="139">
        <v>0</v>
      </c>
      <c r="V432" s="139">
        <v>0</v>
      </c>
      <c r="W432" s="139">
        <v>0</v>
      </c>
      <c r="X432" s="139">
        <v>0</v>
      </c>
      <c r="Y432" s="139">
        <v>0</v>
      </c>
      <c r="Z432" s="139">
        <v>0</v>
      </c>
      <c r="AA432" s="139">
        <v>0</v>
      </c>
      <c r="AB432" s="139">
        <v>0</v>
      </c>
      <c r="AC432" s="139">
        <v>0</v>
      </c>
      <c r="AD432" s="139">
        <v>0</v>
      </c>
      <c r="AE432" s="139">
        <v>0</v>
      </c>
      <c r="AF432" s="139">
        <v>0</v>
      </c>
      <c r="AG432" s="140">
        <v>0</v>
      </c>
      <c r="AH432" s="139">
        <v>0</v>
      </c>
      <c r="AI432" s="139">
        <v>0</v>
      </c>
      <c r="AJ432" s="139">
        <v>0</v>
      </c>
      <c r="AK432" s="139">
        <v>0</v>
      </c>
      <c r="AL432" s="139">
        <v>0</v>
      </c>
      <c r="AM432" s="139">
        <v>0</v>
      </c>
      <c r="AN432" s="139">
        <v>0</v>
      </c>
      <c r="AO432" s="139">
        <v>0</v>
      </c>
      <c r="AP432" s="139">
        <v>0</v>
      </c>
      <c r="AQ432" s="139">
        <v>0</v>
      </c>
      <c r="AR432" s="139">
        <v>0</v>
      </c>
      <c r="AS432" s="140">
        <v>0</v>
      </c>
      <c r="AT432" s="140">
        <f t="shared" si="10"/>
        <v>255581.37</v>
      </c>
      <c r="AU432" s="139"/>
    </row>
    <row r="433" spans="1:47" s="141" customFormat="1" ht="12.75" hidden="1" outlineLevel="1">
      <c r="A433" s="139" t="s">
        <v>3736</v>
      </c>
      <c r="B433" s="140"/>
      <c r="C433" s="140" t="s">
        <v>3737</v>
      </c>
      <c r="D433" s="140" t="s">
        <v>3738</v>
      </c>
      <c r="E433" s="140">
        <v>271704.5</v>
      </c>
      <c r="F433" s="140">
        <v>1709.57</v>
      </c>
      <c r="G433" s="140"/>
      <c r="H433" s="139">
        <v>0</v>
      </c>
      <c r="I433" s="139">
        <v>0</v>
      </c>
      <c r="J433" s="139">
        <v>0</v>
      </c>
      <c r="K433" s="139">
        <v>0</v>
      </c>
      <c r="L433" s="139">
        <v>4593.6</v>
      </c>
      <c r="M433" s="139">
        <v>3087.28</v>
      </c>
      <c r="N433" s="139">
        <v>0</v>
      </c>
      <c r="O433" s="139">
        <v>0</v>
      </c>
      <c r="P433" s="139">
        <v>0</v>
      </c>
      <c r="Q433" s="139">
        <v>0</v>
      </c>
      <c r="R433" s="139">
        <v>0</v>
      </c>
      <c r="S433" s="139">
        <v>0</v>
      </c>
      <c r="T433" s="139">
        <v>0</v>
      </c>
      <c r="U433" s="139">
        <v>616</v>
      </c>
      <c r="V433" s="139">
        <v>0</v>
      </c>
      <c r="W433" s="139">
        <v>0</v>
      </c>
      <c r="X433" s="139">
        <v>0</v>
      </c>
      <c r="Y433" s="139">
        <v>0</v>
      </c>
      <c r="Z433" s="139">
        <v>0</v>
      </c>
      <c r="AA433" s="139">
        <v>0</v>
      </c>
      <c r="AB433" s="139">
        <v>0</v>
      </c>
      <c r="AC433" s="139">
        <v>361.78</v>
      </c>
      <c r="AD433" s="139">
        <v>0</v>
      </c>
      <c r="AE433" s="139">
        <v>1392.05</v>
      </c>
      <c r="AF433" s="139">
        <v>0</v>
      </c>
      <c r="AG433" s="140">
        <v>10050.71</v>
      </c>
      <c r="AH433" s="139">
        <v>0</v>
      </c>
      <c r="AI433" s="139">
        <v>0</v>
      </c>
      <c r="AJ433" s="139">
        <v>0</v>
      </c>
      <c r="AK433" s="139">
        <v>0</v>
      </c>
      <c r="AL433" s="139">
        <v>0</v>
      </c>
      <c r="AM433" s="139">
        <v>0</v>
      </c>
      <c r="AN433" s="139">
        <v>0</v>
      </c>
      <c r="AO433" s="139">
        <v>0</v>
      </c>
      <c r="AP433" s="139">
        <v>0</v>
      </c>
      <c r="AQ433" s="139">
        <v>0</v>
      </c>
      <c r="AR433" s="139">
        <v>0</v>
      </c>
      <c r="AS433" s="140">
        <v>0</v>
      </c>
      <c r="AT433" s="140">
        <f t="shared" si="10"/>
        <v>283464.78</v>
      </c>
      <c r="AU433" s="139"/>
    </row>
    <row r="434" spans="1:47" s="141" customFormat="1" ht="12.75" hidden="1" outlineLevel="1">
      <c r="A434" s="139" t="s">
        <v>3739</v>
      </c>
      <c r="B434" s="140"/>
      <c r="C434" s="140" t="s">
        <v>3740</v>
      </c>
      <c r="D434" s="140" t="s">
        <v>3741</v>
      </c>
      <c r="E434" s="140">
        <v>18756.5</v>
      </c>
      <c r="F434" s="140">
        <v>132.14</v>
      </c>
      <c r="G434" s="140"/>
      <c r="H434" s="139">
        <v>0</v>
      </c>
      <c r="I434" s="139">
        <v>0</v>
      </c>
      <c r="J434" s="139">
        <v>0</v>
      </c>
      <c r="K434" s="139">
        <v>0</v>
      </c>
      <c r="L434" s="139">
        <v>0</v>
      </c>
      <c r="M434" s="139">
        <v>500</v>
      </c>
      <c r="N434" s="139">
        <v>5</v>
      </c>
      <c r="O434" s="139">
        <v>0</v>
      </c>
      <c r="P434" s="139">
        <v>7.5</v>
      </c>
      <c r="Q434" s="139">
        <v>0</v>
      </c>
      <c r="R434" s="139">
        <v>0</v>
      </c>
      <c r="S434" s="139">
        <v>0</v>
      </c>
      <c r="T434" s="139">
        <v>0</v>
      </c>
      <c r="U434" s="139">
        <v>0</v>
      </c>
      <c r="V434" s="139">
        <v>353.5</v>
      </c>
      <c r="W434" s="139">
        <v>0</v>
      </c>
      <c r="X434" s="139">
        <v>0</v>
      </c>
      <c r="Y434" s="139">
        <v>0</v>
      </c>
      <c r="Z434" s="139">
        <v>0</v>
      </c>
      <c r="AA434" s="139">
        <v>0</v>
      </c>
      <c r="AB434" s="139">
        <v>0</v>
      </c>
      <c r="AC434" s="139">
        <v>10</v>
      </c>
      <c r="AD434" s="139">
        <v>0</v>
      </c>
      <c r="AE434" s="139">
        <v>1948.26</v>
      </c>
      <c r="AF434" s="139">
        <v>0</v>
      </c>
      <c r="AG434" s="140">
        <v>2824.26</v>
      </c>
      <c r="AH434" s="139">
        <v>0</v>
      </c>
      <c r="AI434" s="139">
        <v>0</v>
      </c>
      <c r="AJ434" s="139">
        <v>0</v>
      </c>
      <c r="AK434" s="139">
        <v>0</v>
      </c>
      <c r="AL434" s="139">
        <v>0</v>
      </c>
      <c r="AM434" s="139">
        <v>0</v>
      </c>
      <c r="AN434" s="139">
        <v>0</v>
      </c>
      <c r="AO434" s="139">
        <v>0</v>
      </c>
      <c r="AP434" s="139">
        <v>0</v>
      </c>
      <c r="AQ434" s="139">
        <v>0</v>
      </c>
      <c r="AR434" s="139">
        <v>0</v>
      </c>
      <c r="AS434" s="140">
        <v>0</v>
      </c>
      <c r="AT434" s="140">
        <f t="shared" si="10"/>
        <v>21712.9</v>
      </c>
      <c r="AU434" s="139"/>
    </row>
    <row r="435" spans="1:47" s="141" customFormat="1" ht="12.75" hidden="1" outlineLevel="1">
      <c r="A435" s="139" t="s">
        <v>3742</v>
      </c>
      <c r="B435" s="140"/>
      <c r="C435" s="140" t="s">
        <v>3743</v>
      </c>
      <c r="D435" s="140" t="s">
        <v>3744</v>
      </c>
      <c r="E435" s="140">
        <v>43122.49</v>
      </c>
      <c r="F435" s="140">
        <v>3.1</v>
      </c>
      <c r="G435" s="140"/>
      <c r="H435" s="139">
        <v>0</v>
      </c>
      <c r="I435" s="139">
        <v>0</v>
      </c>
      <c r="J435" s="139">
        <v>0</v>
      </c>
      <c r="K435" s="139">
        <v>0</v>
      </c>
      <c r="L435" s="139">
        <v>0</v>
      </c>
      <c r="M435" s="139">
        <v>0</v>
      </c>
      <c r="N435" s="139">
        <v>0</v>
      </c>
      <c r="O435" s="139">
        <v>0</v>
      </c>
      <c r="P435" s="139">
        <v>0</v>
      </c>
      <c r="Q435" s="139">
        <v>0</v>
      </c>
      <c r="R435" s="139">
        <v>0</v>
      </c>
      <c r="S435" s="139">
        <v>0</v>
      </c>
      <c r="T435" s="139">
        <v>0</v>
      </c>
      <c r="U435" s="139">
        <v>0</v>
      </c>
      <c r="V435" s="139">
        <v>-2293</v>
      </c>
      <c r="W435" s="139">
        <v>0</v>
      </c>
      <c r="X435" s="139">
        <v>0</v>
      </c>
      <c r="Y435" s="139">
        <v>0</v>
      </c>
      <c r="Z435" s="139">
        <v>0</v>
      </c>
      <c r="AA435" s="139">
        <v>0</v>
      </c>
      <c r="AB435" s="139">
        <v>0</v>
      </c>
      <c r="AC435" s="139">
        <v>0</v>
      </c>
      <c r="AD435" s="139">
        <v>0</v>
      </c>
      <c r="AE435" s="139">
        <v>743.1</v>
      </c>
      <c r="AF435" s="139">
        <v>0</v>
      </c>
      <c r="AG435" s="140">
        <v>-1549.9</v>
      </c>
      <c r="AH435" s="139">
        <v>0</v>
      </c>
      <c r="AI435" s="139">
        <v>0</v>
      </c>
      <c r="AJ435" s="139">
        <v>0</v>
      </c>
      <c r="AK435" s="139">
        <v>0</v>
      </c>
      <c r="AL435" s="139">
        <v>0</v>
      </c>
      <c r="AM435" s="139">
        <v>0</v>
      </c>
      <c r="AN435" s="139">
        <v>0</v>
      </c>
      <c r="AO435" s="139">
        <v>0</v>
      </c>
      <c r="AP435" s="139">
        <v>0</v>
      </c>
      <c r="AQ435" s="139">
        <v>0</v>
      </c>
      <c r="AR435" s="139">
        <v>0</v>
      </c>
      <c r="AS435" s="140">
        <v>0</v>
      </c>
      <c r="AT435" s="140">
        <f t="shared" si="10"/>
        <v>41575.689999999995</v>
      </c>
      <c r="AU435" s="139"/>
    </row>
    <row r="436" spans="1:47" s="141" customFormat="1" ht="12.75" hidden="1" outlineLevel="1">
      <c r="A436" s="139" t="s">
        <v>3745</v>
      </c>
      <c r="B436" s="140"/>
      <c r="C436" s="140" t="s">
        <v>3746</v>
      </c>
      <c r="D436" s="140" t="s">
        <v>3747</v>
      </c>
      <c r="E436" s="140">
        <v>38952.97</v>
      </c>
      <c r="F436" s="140">
        <v>3192</v>
      </c>
      <c r="G436" s="140"/>
      <c r="H436" s="139">
        <v>0</v>
      </c>
      <c r="I436" s="139">
        <v>0</v>
      </c>
      <c r="J436" s="139">
        <v>0</v>
      </c>
      <c r="K436" s="139">
        <v>0</v>
      </c>
      <c r="L436" s="139">
        <v>0</v>
      </c>
      <c r="M436" s="139">
        <v>0</v>
      </c>
      <c r="N436" s="139">
        <v>0</v>
      </c>
      <c r="O436" s="139">
        <v>0</v>
      </c>
      <c r="P436" s="139">
        <v>0</v>
      </c>
      <c r="Q436" s="139">
        <v>0</v>
      </c>
      <c r="R436" s="139">
        <v>0</v>
      </c>
      <c r="S436" s="139">
        <v>0</v>
      </c>
      <c r="T436" s="139">
        <v>0</v>
      </c>
      <c r="U436" s="139">
        <v>0</v>
      </c>
      <c r="V436" s="139">
        <v>0</v>
      </c>
      <c r="W436" s="139">
        <v>0</v>
      </c>
      <c r="X436" s="139">
        <v>0</v>
      </c>
      <c r="Y436" s="139">
        <v>0</v>
      </c>
      <c r="Z436" s="139">
        <v>0</v>
      </c>
      <c r="AA436" s="139">
        <v>0</v>
      </c>
      <c r="AB436" s="139">
        <v>0</v>
      </c>
      <c r="AC436" s="139">
        <v>0</v>
      </c>
      <c r="AD436" s="139">
        <v>0</v>
      </c>
      <c r="AE436" s="139">
        <v>0</v>
      </c>
      <c r="AF436" s="139">
        <v>0</v>
      </c>
      <c r="AG436" s="140">
        <v>0</v>
      </c>
      <c r="AH436" s="139">
        <v>0</v>
      </c>
      <c r="AI436" s="139">
        <v>0</v>
      </c>
      <c r="AJ436" s="139">
        <v>0</v>
      </c>
      <c r="AK436" s="139">
        <v>0</v>
      </c>
      <c r="AL436" s="139">
        <v>0</v>
      </c>
      <c r="AM436" s="139">
        <v>0</v>
      </c>
      <c r="AN436" s="139">
        <v>0</v>
      </c>
      <c r="AO436" s="139">
        <v>0</v>
      </c>
      <c r="AP436" s="139">
        <v>0</v>
      </c>
      <c r="AQ436" s="139">
        <v>0</v>
      </c>
      <c r="AR436" s="139">
        <v>0</v>
      </c>
      <c r="AS436" s="140">
        <v>0</v>
      </c>
      <c r="AT436" s="140">
        <f t="shared" si="10"/>
        <v>42144.97</v>
      </c>
      <c r="AU436" s="139"/>
    </row>
    <row r="437" spans="1:47" s="141" customFormat="1" ht="12.75" hidden="1" outlineLevel="1">
      <c r="A437" s="139" t="s">
        <v>3748</v>
      </c>
      <c r="B437" s="140"/>
      <c r="C437" s="140" t="s">
        <v>3749</v>
      </c>
      <c r="D437" s="140" t="s">
        <v>3750</v>
      </c>
      <c r="E437" s="140">
        <v>0</v>
      </c>
      <c r="F437" s="140">
        <v>0</v>
      </c>
      <c r="G437" s="140"/>
      <c r="H437" s="139">
        <v>0</v>
      </c>
      <c r="I437" s="139">
        <v>0</v>
      </c>
      <c r="J437" s="139">
        <v>0</v>
      </c>
      <c r="K437" s="139">
        <v>0</v>
      </c>
      <c r="L437" s="139">
        <v>0</v>
      </c>
      <c r="M437" s="139">
        <v>0</v>
      </c>
      <c r="N437" s="139">
        <v>0</v>
      </c>
      <c r="O437" s="139">
        <v>0</v>
      </c>
      <c r="P437" s="139">
        <v>0</v>
      </c>
      <c r="Q437" s="139">
        <v>0</v>
      </c>
      <c r="R437" s="139">
        <v>1557874.18</v>
      </c>
      <c r="S437" s="139">
        <v>0</v>
      </c>
      <c r="T437" s="139">
        <v>0</v>
      </c>
      <c r="U437" s="139">
        <v>0</v>
      </c>
      <c r="V437" s="139">
        <v>0</v>
      </c>
      <c r="W437" s="139">
        <v>0</v>
      </c>
      <c r="X437" s="139">
        <v>0</v>
      </c>
      <c r="Y437" s="139">
        <v>0</v>
      </c>
      <c r="Z437" s="139">
        <v>0</v>
      </c>
      <c r="AA437" s="139">
        <v>0</v>
      </c>
      <c r="AB437" s="139">
        <v>0</v>
      </c>
      <c r="AC437" s="139">
        <v>0</v>
      </c>
      <c r="AD437" s="139">
        <v>0</v>
      </c>
      <c r="AE437" s="139">
        <v>0</v>
      </c>
      <c r="AF437" s="139">
        <v>0</v>
      </c>
      <c r="AG437" s="140">
        <v>1557874.18</v>
      </c>
      <c r="AH437" s="139">
        <v>0</v>
      </c>
      <c r="AI437" s="139">
        <v>0</v>
      </c>
      <c r="AJ437" s="139">
        <v>0</v>
      </c>
      <c r="AK437" s="139">
        <v>0</v>
      </c>
      <c r="AL437" s="139">
        <v>0</v>
      </c>
      <c r="AM437" s="139">
        <v>0</v>
      </c>
      <c r="AN437" s="139">
        <v>0</v>
      </c>
      <c r="AO437" s="139">
        <v>0</v>
      </c>
      <c r="AP437" s="139">
        <v>0</v>
      </c>
      <c r="AQ437" s="139">
        <v>0</v>
      </c>
      <c r="AR437" s="139">
        <v>0</v>
      </c>
      <c r="AS437" s="140">
        <v>0</v>
      </c>
      <c r="AT437" s="140">
        <f t="shared" si="10"/>
        <v>1557874.18</v>
      </c>
      <c r="AU437" s="139"/>
    </row>
    <row r="438" spans="1:47" s="141" customFormat="1" ht="12.75" hidden="1" outlineLevel="1">
      <c r="A438" s="139" t="s">
        <v>3751</v>
      </c>
      <c r="B438" s="140"/>
      <c r="C438" s="140" t="s">
        <v>3752</v>
      </c>
      <c r="D438" s="140" t="s">
        <v>3753</v>
      </c>
      <c r="E438" s="140">
        <v>509472.87</v>
      </c>
      <c r="F438" s="140">
        <v>501.01</v>
      </c>
      <c r="G438" s="140"/>
      <c r="H438" s="139">
        <v>0</v>
      </c>
      <c r="I438" s="139">
        <v>-293.67</v>
      </c>
      <c r="J438" s="139">
        <v>0</v>
      </c>
      <c r="K438" s="139">
        <v>0</v>
      </c>
      <c r="L438" s="139">
        <v>6957.17</v>
      </c>
      <c r="M438" s="139">
        <v>8555.15</v>
      </c>
      <c r="N438" s="139">
        <v>0</v>
      </c>
      <c r="O438" s="139">
        <v>0</v>
      </c>
      <c r="P438" s="139">
        <v>0</v>
      </c>
      <c r="Q438" s="139">
        <v>0</v>
      </c>
      <c r="R438" s="139">
        <v>11079.75</v>
      </c>
      <c r="S438" s="139">
        <v>0</v>
      </c>
      <c r="T438" s="139">
        <v>0</v>
      </c>
      <c r="U438" s="139">
        <v>0</v>
      </c>
      <c r="V438" s="139">
        <v>131719.19</v>
      </c>
      <c r="W438" s="139">
        <v>0</v>
      </c>
      <c r="X438" s="139">
        <v>0</v>
      </c>
      <c r="Y438" s="139">
        <v>0</v>
      </c>
      <c r="Z438" s="139">
        <v>0</v>
      </c>
      <c r="AA438" s="139">
        <v>0</v>
      </c>
      <c r="AB438" s="139">
        <v>0</v>
      </c>
      <c r="AC438" s="139">
        <v>0</v>
      </c>
      <c r="AD438" s="139">
        <v>0</v>
      </c>
      <c r="AE438" s="139">
        <v>6233.82</v>
      </c>
      <c r="AF438" s="139">
        <v>0</v>
      </c>
      <c r="AG438" s="140">
        <v>164251.41</v>
      </c>
      <c r="AH438" s="139">
        <v>0</v>
      </c>
      <c r="AI438" s="139">
        <v>0</v>
      </c>
      <c r="AJ438" s="139">
        <v>0</v>
      </c>
      <c r="AK438" s="139">
        <v>0</v>
      </c>
      <c r="AL438" s="139">
        <v>0</v>
      </c>
      <c r="AM438" s="139">
        <v>0</v>
      </c>
      <c r="AN438" s="139">
        <v>0</v>
      </c>
      <c r="AO438" s="139">
        <v>0</v>
      </c>
      <c r="AP438" s="139">
        <v>0</v>
      </c>
      <c r="AQ438" s="139">
        <v>0</v>
      </c>
      <c r="AR438" s="139">
        <v>0</v>
      </c>
      <c r="AS438" s="140">
        <v>0</v>
      </c>
      <c r="AT438" s="140">
        <f t="shared" si="10"/>
        <v>674225.29</v>
      </c>
      <c r="AU438" s="139"/>
    </row>
    <row r="439" spans="1:47" s="141" customFormat="1" ht="12.75" hidden="1" outlineLevel="1">
      <c r="A439" s="139" t="s">
        <v>3754</v>
      </c>
      <c r="B439" s="140"/>
      <c r="C439" s="140" t="s">
        <v>3755</v>
      </c>
      <c r="D439" s="140" t="s">
        <v>3756</v>
      </c>
      <c r="E439" s="140">
        <v>5311615.44</v>
      </c>
      <c r="F439" s="140">
        <v>89308.91</v>
      </c>
      <c r="G439" s="140"/>
      <c r="H439" s="139">
        <v>0</v>
      </c>
      <c r="I439" s="139">
        <v>0</v>
      </c>
      <c r="J439" s="139">
        <v>0</v>
      </c>
      <c r="K439" s="139">
        <v>0</v>
      </c>
      <c r="L439" s="139">
        <v>1909</v>
      </c>
      <c r="M439" s="139">
        <v>0</v>
      </c>
      <c r="N439" s="139">
        <v>42755.61</v>
      </c>
      <c r="O439" s="139">
        <v>0</v>
      </c>
      <c r="P439" s="139">
        <v>0</v>
      </c>
      <c r="Q439" s="139">
        <v>0</v>
      </c>
      <c r="R439" s="139">
        <v>0</v>
      </c>
      <c r="S439" s="139">
        <v>0</v>
      </c>
      <c r="T439" s="139">
        <v>0</v>
      </c>
      <c r="U439" s="139">
        <v>0</v>
      </c>
      <c r="V439" s="139">
        <v>343.48</v>
      </c>
      <c r="W439" s="139">
        <v>0</v>
      </c>
      <c r="X439" s="139">
        <v>0</v>
      </c>
      <c r="Y439" s="139">
        <v>0</v>
      </c>
      <c r="Z439" s="139">
        <v>0</v>
      </c>
      <c r="AA439" s="139">
        <v>0</v>
      </c>
      <c r="AB439" s="139">
        <v>0</v>
      </c>
      <c r="AC439" s="139">
        <v>9870</v>
      </c>
      <c r="AD439" s="139">
        <v>150</v>
      </c>
      <c r="AE439" s="139">
        <v>206012.77</v>
      </c>
      <c r="AF439" s="139">
        <v>0</v>
      </c>
      <c r="AG439" s="140">
        <v>261040.86</v>
      </c>
      <c r="AH439" s="139">
        <v>0</v>
      </c>
      <c r="AI439" s="139">
        <v>0</v>
      </c>
      <c r="AJ439" s="139">
        <v>0</v>
      </c>
      <c r="AK439" s="139">
        <v>0</v>
      </c>
      <c r="AL439" s="139">
        <v>0</v>
      </c>
      <c r="AM439" s="139">
        <v>0</v>
      </c>
      <c r="AN439" s="139">
        <v>1675</v>
      </c>
      <c r="AO439" s="139">
        <v>0</v>
      </c>
      <c r="AP439" s="139">
        <v>0</v>
      </c>
      <c r="AQ439" s="139">
        <v>0</v>
      </c>
      <c r="AR439" s="139">
        <v>0</v>
      </c>
      <c r="AS439" s="140">
        <v>1675</v>
      </c>
      <c r="AT439" s="140">
        <f t="shared" si="10"/>
        <v>5663640.210000001</v>
      </c>
      <c r="AU439" s="139"/>
    </row>
    <row r="440" spans="1:47" s="141" customFormat="1" ht="12.75" hidden="1" outlineLevel="1">
      <c r="A440" s="139" t="s">
        <v>3757</v>
      </c>
      <c r="B440" s="140"/>
      <c r="C440" s="140" t="s">
        <v>3758</v>
      </c>
      <c r="D440" s="140" t="s">
        <v>3759</v>
      </c>
      <c r="E440" s="140">
        <v>283909.29</v>
      </c>
      <c r="F440" s="140">
        <v>12585.6</v>
      </c>
      <c r="G440" s="140"/>
      <c r="H440" s="139">
        <v>0</v>
      </c>
      <c r="I440" s="139">
        <v>0</v>
      </c>
      <c r="J440" s="139">
        <v>0</v>
      </c>
      <c r="K440" s="139">
        <v>0</v>
      </c>
      <c r="L440" s="139">
        <v>0</v>
      </c>
      <c r="M440" s="139">
        <v>0</v>
      </c>
      <c r="N440" s="139">
        <v>0</v>
      </c>
      <c r="O440" s="139">
        <v>0</v>
      </c>
      <c r="P440" s="139">
        <v>0</v>
      </c>
      <c r="Q440" s="139">
        <v>0</v>
      </c>
      <c r="R440" s="139">
        <v>0</v>
      </c>
      <c r="S440" s="139">
        <v>0</v>
      </c>
      <c r="T440" s="139">
        <v>0</v>
      </c>
      <c r="U440" s="139">
        <v>0</v>
      </c>
      <c r="V440" s="139">
        <v>0</v>
      </c>
      <c r="W440" s="139">
        <v>0</v>
      </c>
      <c r="X440" s="139">
        <v>0</v>
      </c>
      <c r="Y440" s="139">
        <v>0</v>
      </c>
      <c r="Z440" s="139">
        <v>0</v>
      </c>
      <c r="AA440" s="139">
        <v>0</v>
      </c>
      <c r="AB440" s="139">
        <v>0</v>
      </c>
      <c r="AC440" s="139">
        <v>0</v>
      </c>
      <c r="AD440" s="139">
        <v>0</v>
      </c>
      <c r="AE440" s="139">
        <v>1513.94</v>
      </c>
      <c r="AF440" s="139">
        <v>0</v>
      </c>
      <c r="AG440" s="140">
        <v>1513.94</v>
      </c>
      <c r="AH440" s="139">
        <v>0</v>
      </c>
      <c r="AI440" s="139">
        <v>0</v>
      </c>
      <c r="AJ440" s="139">
        <v>0</v>
      </c>
      <c r="AK440" s="139">
        <v>0</v>
      </c>
      <c r="AL440" s="139">
        <v>0</v>
      </c>
      <c r="AM440" s="139">
        <v>0</v>
      </c>
      <c r="AN440" s="139">
        <v>0</v>
      </c>
      <c r="AO440" s="139">
        <v>0</v>
      </c>
      <c r="AP440" s="139">
        <v>0</v>
      </c>
      <c r="AQ440" s="139">
        <v>0</v>
      </c>
      <c r="AR440" s="139">
        <v>0</v>
      </c>
      <c r="AS440" s="140">
        <v>0</v>
      </c>
      <c r="AT440" s="140">
        <f aca="true" t="shared" si="11" ref="AT440:AT503">E440+F440+G440+AG440+AS440</f>
        <v>298008.82999999996</v>
      </c>
      <c r="AU440" s="139"/>
    </row>
    <row r="441" spans="1:47" s="141" customFormat="1" ht="12.75" hidden="1" outlineLevel="1">
      <c r="A441" s="139" t="s">
        <v>3760</v>
      </c>
      <c r="B441" s="140"/>
      <c r="C441" s="140" t="s">
        <v>3761</v>
      </c>
      <c r="D441" s="140" t="s">
        <v>3762</v>
      </c>
      <c r="E441" s="140">
        <v>99290.63</v>
      </c>
      <c r="F441" s="140">
        <v>1110.03</v>
      </c>
      <c r="G441" s="140"/>
      <c r="H441" s="139">
        <v>0</v>
      </c>
      <c r="I441" s="139">
        <v>0</v>
      </c>
      <c r="J441" s="139">
        <v>0</v>
      </c>
      <c r="K441" s="139">
        <v>0</v>
      </c>
      <c r="L441" s="139">
        <v>0</v>
      </c>
      <c r="M441" s="139">
        <v>0</v>
      </c>
      <c r="N441" s="139">
        <v>0</v>
      </c>
      <c r="O441" s="139">
        <v>0</v>
      </c>
      <c r="P441" s="139">
        <v>0</v>
      </c>
      <c r="Q441" s="139">
        <v>0</v>
      </c>
      <c r="R441" s="139">
        <v>0</v>
      </c>
      <c r="S441" s="139">
        <v>0</v>
      </c>
      <c r="T441" s="139">
        <v>0</v>
      </c>
      <c r="U441" s="139">
        <v>0</v>
      </c>
      <c r="V441" s="139">
        <v>0</v>
      </c>
      <c r="W441" s="139">
        <v>0</v>
      </c>
      <c r="X441" s="139">
        <v>0</v>
      </c>
      <c r="Y441" s="139">
        <v>113.04</v>
      </c>
      <c r="Z441" s="139">
        <v>0</v>
      </c>
      <c r="AA441" s="139">
        <v>0</v>
      </c>
      <c r="AB441" s="139">
        <v>0</v>
      </c>
      <c r="AC441" s="139">
        <v>0</v>
      </c>
      <c r="AD441" s="139">
        <v>0</v>
      </c>
      <c r="AE441" s="139">
        <v>279.74</v>
      </c>
      <c r="AF441" s="139">
        <v>0</v>
      </c>
      <c r="AG441" s="140">
        <v>392.78</v>
      </c>
      <c r="AH441" s="139">
        <v>0</v>
      </c>
      <c r="AI441" s="139">
        <v>0</v>
      </c>
      <c r="AJ441" s="139">
        <v>0</v>
      </c>
      <c r="AK441" s="139">
        <v>0</v>
      </c>
      <c r="AL441" s="139">
        <v>0</v>
      </c>
      <c r="AM441" s="139">
        <v>0</v>
      </c>
      <c r="AN441" s="139">
        <v>0</v>
      </c>
      <c r="AO441" s="139">
        <v>0</v>
      </c>
      <c r="AP441" s="139">
        <v>0</v>
      </c>
      <c r="AQ441" s="139">
        <v>0</v>
      </c>
      <c r="AR441" s="139">
        <v>0</v>
      </c>
      <c r="AS441" s="140">
        <v>0</v>
      </c>
      <c r="AT441" s="140">
        <f t="shared" si="11"/>
        <v>100793.44</v>
      </c>
      <c r="AU441" s="139"/>
    </row>
    <row r="442" spans="1:47" s="141" customFormat="1" ht="12.75" hidden="1" outlineLevel="1">
      <c r="A442" s="139" t="s">
        <v>3763</v>
      </c>
      <c r="B442" s="140"/>
      <c r="C442" s="140" t="s">
        <v>3764</v>
      </c>
      <c r="D442" s="140" t="s">
        <v>3765</v>
      </c>
      <c r="E442" s="140">
        <v>22558.94</v>
      </c>
      <c r="F442" s="140">
        <v>-6300</v>
      </c>
      <c r="G442" s="140"/>
      <c r="H442" s="139">
        <v>0</v>
      </c>
      <c r="I442" s="139">
        <v>0</v>
      </c>
      <c r="J442" s="139">
        <v>0</v>
      </c>
      <c r="K442" s="139">
        <v>0</v>
      </c>
      <c r="L442" s="139">
        <v>0</v>
      </c>
      <c r="M442" s="139">
        <v>0</v>
      </c>
      <c r="N442" s="139">
        <v>0</v>
      </c>
      <c r="O442" s="139">
        <v>0</v>
      </c>
      <c r="P442" s="139">
        <v>0</v>
      </c>
      <c r="Q442" s="139">
        <v>0</v>
      </c>
      <c r="R442" s="139">
        <v>0</v>
      </c>
      <c r="S442" s="139">
        <v>0</v>
      </c>
      <c r="T442" s="139">
        <v>0</v>
      </c>
      <c r="U442" s="139">
        <v>0</v>
      </c>
      <c r="V442" s="139">
        <v>0</v>
      </c>
      <c r="W442" s="139">
        <v>0</v>
      </c>
      <c r="X442" s="139">
        <v>0</v>
      </c>
      <c r="Y442" s="139">
        <v>0</v>
      </c>
      <c r="Z442" s="139">
        <v>0</v>
      </c>
      <c r="AA442" s="139">
        <v>0</v>
      </c>
      <c r="AB442" s="139">
        <v>0</v>
      </c>
      <c r="AC442" s="139">
        <v>0</v>
      </c>
      <c r="AD442" s="139">
        <v>0</v>
      </c>
      <c r="AE442" s="139">
        <v>0</v>
      </c>
      <c r="AF442" s="139">
        <v>0</v>
      </c>
      <c r="AG442" s="140">
        <v>0</v>
      </c>
      <c r="AH442" s="139">
        <v>0</v>
      </c>
      <c r="AI442" s="139">
        <v>0</v>
      </c>
      <c r="AJ442" s="139">
        <v>0</v>
      </c>
      <c r="AK442" s="139">
        <v>0</v>
      </c>
      <c r="AL442" s="139">
        <v>0</v>
      </c>
      <c r="AM442" s="139">
        <v>0</v>
      </c>
      <c r="AN442" s="139">
        <v>0</v>
      </c>
      <c r="AO442" s="139">
        <v>0</v>
      </c>
      <c r="AP442" s="139">
        <v>0</v>
      </c>
      <c r="AQ442" s="139">
        <v>0</v>
      </c>
      <c r="AR442" s="139">
        <v>0</v>
      </c>
      <c r="AS442" s="140">
        <v>0</v>
      </c>
      <c r="AT442" s="140">
        <f t="shared" si="11"/>
        <v>16258.939999999999</v>
      </c>
      <c r="AU442" s="139"/>
    </row>
    <row r="443" spans="1:47" s="141" customFormat="1" ht="12.75" hidden="1" outlineLevel="1">
      <c r="A443" s="139" t="s">
        <v>3766</v>
      </c>
      <c r="B443" s="140"/>
      <c r="C443" s="140" t="s">
        <v>3767</v>
      </c>
      <c r="D443" s="140" t="s">
        <v>3768</v>
      </c>
      <c r="E443" s="140">
        <v>529131.5</v>
      </c>
      <c r="F443" s="140">
        <v>266160.2</v>
      </c>
      <c r="G443" s="140"/>
      <c r="H443" s="139">
        <v>0</v>
      </c>
      <c r="I443" s="139">
        <v>0</v>
      </c>
      <c r="J443" s="139">
        <v>0</v>
      </c>
      <c r="K443" s="139">
        <v>0</v>
      </c>
      <c r="L443" s="139">
        <v>0</v>
      </c>
      <c r="M443" s="139">
        <v>0</v>
      </c>
      <c r="N443" s="139">
        <v>0</v>
      </c>
      <c r="O443" s="139">
        <v>0</v>
      </c>
      <c r="P443" s="139">
        <v>0</v>
      </c>
      <c r="Q443" s="139">
        <v>0</v>
      </c>
      <c r="R443" s="139">
        <v>0</v>
      </c>
      <c r="S443" s="139">
        <v>0</v>
      </c>
      <c r="T443" s="139">
        <v>0</v>
      </c>
      <c r="U443" s="139">
        <v>0</v>
      </c>
      <c r="V443" s="139">
        <v>0</v>
      </c>
      <c r="W443" s="139">
        <v>0</v>
      </c>
      <c r="X443" s="139">
        <v>0</v>
      </c>
      <c r="Y443" s="139">
        <v>0</v>
      </c>
      <c r="Z443" s="139">
        <v>0</v>
      </c>
      <c r="AA443" s="139">
        <v>0</v>
      </c>
      <c r="AB443" s="139">
        <v>0</v>
      </c>
      <c r="AC443" s="139">
        <v>0</v>
      </c>
      <c r="AD443" s="139">
        <v>0</v>
      </c>
      <c r="AE443" s="139">
        <v>500</v>
      </c>
      <c r="AF443" s="139">
        <v>0</v>
      </c>
      <c r="AG443" s="140">
        <v>500</v>
      </c>
      <c r="AH443" s="139">
        <v>0</v>
      </c>
      <c r="AI443" s="139">
        <v>0</v>
      </c>
      <c r="AJ443" s="139">
        <v>0</v>
      </c>
      <c r="AK443" s="139">
        <v>0</v>
      </c>
      <c r="AL443" s="139">
        <v>0</v>
      </c>
      <c r="AM443" s="139">
        <v>0</v>
      </c>
      <c r="AN443" s="139">
        <v>0</v>
      </c>
      <c r="AO443" s="139">
        <v>0</v>
      </c>
      <c r="AP443" s="139">
        <v>0</v>
      </c>
      <c r="AQ443" s="139">
        <v>0</v>
      </c>
      <c r="AR443" s="139">
        <v>0</v>
      </c>
      <c r="AS443" s="140">
        <v>0</v>
      </c>
      <c r="AT443" s="140">
        <f t="shared" si="11"/>
        <v>795791.7</v>
      </c>
      <c r="AU443" s="139"/>
    </row>
    <row r="444" spans="1:47" s="141" customFormat="1" ht="12.75" hidden="1" outlineLevel="1">
      <c r="A444" s="139" t="s">
        <v>3769</v>
      </c>
      <c r="B444" s="140"/>
      <c r="C444" s="140" t="s">
        <v>3770</v>
      </c>
      <c r="D444" s="140" t="s">
        <v>3771</v>
      </c>
      <c r="E444" s="140">
        <v>364809.58</v>
      </c>
      <c r="F444" s="140">
        <v>891.71</v>
      </c>
      <c r="G444" s="140"/>
      <c r="H444" s="139">
        <v>0</v>
      </c>
      <c r="I444" s="139">
        <v>0</v>
      </c>
      <c r="J444" s="139">
        <v>0</v>
      </c>
      <c r="K444" s="139">
        <v>0</v>
      </c>
      <c r="L444" s="139">
        <v>0</v>
      </c>
      <c r="M444" s="139">
        <v>0</v>
      </c>
      <c r="N444" s="139">
        <v>0</v>
      </c>
      <c r="O444" s="139">
        <v>0</v>
      </c>
      <c r="P444" s="139">
        <v>0</v>
      </c>
      <c r="Q444" s="139">
        <v>0</v>
      </c>
      <c r="R444" s="139">
        <v>0</v>
      </c>
      <c r="S444" s="139">
        <v>0</v>
      </c>
      <c r="T444" s="139">
        <v>0</v>
      </c>
      <c r="U444" s="139">
        <v>0</v>
      </c>
      <c r="V444" s="139">
        <v>0</v>
      </c>
      <c r="W444" s="139">
        <v>0</v>
      </c>
      <c r="X444" s="139">
        <v>0</v>
      </c>
      <c r="Y444" s="139">
        <v>0</v>
      </c>
      <c r="Z444" s="139">
        <v>0</v>
      </c>
      <c r="AA444" s="139">
        <v>0</v>
      </c>
      <c r="AB444" s="139">
        <v>0</v>
      </c>
      <c r="AC444" s="139">
        <v>0</v>
      </c>
      <c r="AD444" s="139">
        <v>0</v>
      </c>
      <c r="AE444" s="139">
        <v>0</v>
      </c>
      <c r="AF444" s="139">
        <v>0</v>
      </c>
      <c r="AG444" s="140">
        <v>0</v>
      </c>
      <c r="AH444" s="139">
        <v>0</v>
      </c>
      <c r="AI444" s="139">
        <v>0</v>
      </c>
      <c r="AJ444" s="139">
        <v>0</v>
      </c>
      <c r="AK444" s="139">
        <v>0</v>
      </c>
      <c r="AL444" s="139">
        <v>0</v>
      </c>
      <c r="AM444" s="139">
        <v>0</v>
      </c>
      <c r="AN444" s="139">
        <v>0</v>
      </c>
      <c r="AO444" s="139">
        <v>0</v>
      </c>
      <c r="AP444" s="139">
        <v>0</v>
      </c>
      <c r="AQ444" s="139">
        <v>0</v>
      </c>
      <c r="AR444" s="139">
        <v>0</v>
      </c>
      <c r="AS444" s="140">
        <v>0</v>
      </c>
      <c r="AT444" s="140">
        <f t="shared" si="11"/>
        <v>365701.29000000004</v>
      </c>
      <c r="AU444" s="139"/>
    </row>
    <row r="445" spans="1:47" s="141" customFormat="1" ht="12.75" hidden="1" outlineLevel="1">
      <c r="A445" s="139" t="s">
        <v>3772</v>
      </c>
      <c r="B445" s="140"/>
      <c r="C445" s="140" t="s">
        <v>3773</v>
      </c>
      <c r="D445" s="140" t="s">
        <v>3774</v>
      </c>
      <c r="E445" s="140">
        <v>1722</v>
      </c>
      <c r="F445" s="140">
        <v>0</v>
      </c>
      <c r="G445" s="140"/>
      <c r="H445" s="139">
        <v>0</v>
      </c>
      <c r="I445" s="139">
        <v>0</v>
      </c>
      <c r="J445" s="139">
        <v>0</v>
      </c>
      <c r="K445" s="139">
        <v>0</v>
      </c>
      <c r="L445" s="139">
        <v>0</v>
      </c>
      <c r="M445" s="139">
        <v>0</v>
      </c>
      <c r="N445" s="139">
        <v>0</v>
      </c>
      <c r="O445" s="139">
        <v>0</v>
      </c>
      <c r="P445" s="139">
        <v>0</v>
      </c>
      <c r="Q445" s="139">
        <v>0</v>
      </c>
      <c r="R445" s="139">
        <v>0</v>
      </c>
      <c r="S445" s="139">
        <v>0</v>
      </c>
      <c r="T445" s="139">
        <v>0</v>
      </c>
      <c r="U445" s="139">
        <v>0</v>
      </c>
      <c r="V445" s="139">
        <v>0</v>
      </c>
      <c r="W445" s="139">
        <v>0</v>
      </c>
      <c r="X445" s="139">
        <v>0</v>
      </c>
      <c r="Y445" s="139">
        <v>0</v>
      </c>
      <c r="Z445" s="139">
        <v>0</v>
      </c>
      <c r="AA445" s="139">
        <v>0</v>
      </c>
      <c r="AB445" s="139">
        <v>0</v>
      </c>
      <c r="AC445" s="139">
        <v>0</v>
      </c>
      <c r="AD445" s="139">
        <v>0</v>
      </c>
      <c r="AE445" s="139">
        <v>0</v>
      </c>
      <c r="AF445" s="139">
        <v>0</v>
      </c>
      <c r="AG445" s="140">
        <v>0</v>
      </c>
      <c r="AH445" s="139">
        <v>0</v>
      </c>
      <c r="AI445" s="139">
        <v>0</v>
      </c>
      <c r="AJ445" s="139">
        <v>0</v>
      </c>
      <c r="AK445" s="139">
        <v>0</v>
      </c>
      <c r="AL445" s="139">
        <v>0</v>
      </c>
      <c r="AM445" s="139">
        <v>0</v>
      </c>
      <c r="AN445" s="139">
        <v>0</v>
      </c>
      <c r="AO445" s="139">
        <v>0</v>
      </c>
      <c r="AP445" s="139">
        <v>0</v>
      </c>
      <c r="AQ445" s="139">
        <v>0</v>
      </c>
      <c r="AR445" s="139">
        <v>0</v>
      </c>
      <c r="AS445" s="140">
        <v>0</v>
      </c>
      <c r="AT445" s="140">
        <f t="shared" si="11"/>
        <v>1722</v>
      </c>
      <c r="AU445" s="139"/>
    </row>
    <row r="446" spans="1:47" s="141" customFormat="1" ht="12.75" hidden="1" outlineLevel="1">
      <c r="A446" s="139" t="s">
        <v>3796</v>
      </c>
      <c r="B446" s="140"/>
      <c r="C446" s="140" t="s">
        <v>3797</v>
      </c>
      <c r="D446" s="140" t="s">
        <v>3798</v>
      </c>
      <c r="E446" s="140">
        <v>133876.42</v>
      </c>
      <c r="F446" s="140">
        <v>0</v>
      </c>
      <c r="G446" s="140"/>
      <c r="H446" s="139">
        <v>0</v>
      </c>
      <c r="I446" s="139">
        <v>0</v>
      </c>
      <c r="J446" s="139">
        <v>0</v>
      </c>
      <c r="K446" s="139">
        <v>0</v>
      </c>
      <c r="L446" s="139">
        <v>0</v>
      </c>
      <c r="M446" s="139">
        <v>0</v>
      </c>
      <c r="N446" s="139">
        <v>0</v>
      </c>
      <c r="O446" s="139">
        <v>0</v>
      </c>
      <c r="P446" s="139">
        <v>0</v>
      </c>
      <c r="Q446" s="139">
        <v>0</v>
      </c>
      <c r="R446" s="139">
        <v>0</v>
      </c>
      <c r="S446" s="139">
        <v>0</v>
      </c>
      <c r="T446" s="139">
        <v>0</v>
      </c>
      <c r="U446" s="139">
        <v>0</v>
      </c>
      <c r="V446" s="139">
        <v>0</v>
      </c>
      <c r="W446" s="139">
        <v>0</v>
      </c>
      <c r="X446" s="139">
        <v>0</v>
      </c>
      <c r="Y446" s="139">
        <v>0</v>
      </c>
      <c r="Z446" s="139">
        <v>0</v>
      </c>
      <c r="AA446" s="139">
        <v>0</v>
      </c>
      <c r="AB446" s="139">
        <v>0</v>
      </c>
      <c r="AC446" s="139">
        <v>0</v>
      </c>
      <c r="AD446" s="139">
        <v>0</v>
      </c>
      <c r="AE446" s="139">
        <v>0</v>
      </c>
      <c r="AF446" s="139">
        <v>0</v>
      </c>
      <c r="AG446" s="140">
        <v>0</v>
      </c>
      <c r="AH446" s="139">
        <v>0</v>
      </c>
      <c r="AI446" s="139">
        <v>0</v>
      </c>
      <c r="AJ446" s="139">
        <v>0</v>
      </c>
      <c r="AK446" s="139">
        <v>0</v>
      </c>
      <c r="AL446" s="139">
        <v>0</v>
      </c>
      <c r="AM446" s="139">
        <v>0</v>
      </c>
      <c r="AN446" s="139">
        <v>0</v>
      </c>
      <c r="AO446" s="139">
        <v>0</v>
      </c>
      <c r="AP446" s="139">
        <v>0</v>
      </c>
      <c r="AQ446" s="139">
        <v>0</v>
      </c>
      <c r="AR446" s="139">
        <v>0</v>
      </c>
      <c r="AS446" s="140">
        <v>0</v>
      </c>
      <c r="AT446" s="140">
        <f t="shared" si="11"/>
        <v>133876.42</v>
      </c>
      <c r="AU446" s="139"/>
    </row>
    <row r="447" spans="1:47" s="141" customFormat="1" ht="12.75" hidden="1" outlineLevel="1">
      <c r="A447" s="139" t="s">
        <v>3799</v>
      </c>
      <c r="B447" s="140"/>
      <c r="C447" s="140" t="s">
        <v>3800</v>
      </c>
      <c r="D447" s="140" t="s">
        <v>3801</v>
      </c>
      <c r="E447" s="140">
        <v>1689</v>
      </c>
      <c r="F447" s="140">
        <v>0</v>
      </c>
      <c r="G447" s="140"/>
      <c r="H447" s="139">
        <v>0</v>
      </c>
      <c r="I447" s="139">
        <v>0</v>
      </c>
      <c r="J447" s="139">
        <v>0</v>
      </c>
      <c r="K447" s="139">
        <v>0</v>
      </c>
      <c r="L447" s="139">
        <v>0</v>
      </c>
      <c r="M447" s="139">
        <v>0</v>
      </c>
      <c r="N447" s="139">
        <v>0</v>
      </c>
      <c r="O447" s="139">
        <v>0</v>
      </c>
      <c r="P447" s="139">
        <v>0</v>
      </c>
      <c r="Q447" s="139">
        <v>0</v>
      </c>
      <c r="R447" s="139">
        <v>0</v>
      </c>
      <c r="S447" s="139">
        <v>0</v>
      </c>
      <c r="T447" s="139">
        <v>0</v>
      </c>
      <c r="U447" s="139">
        <v>0</v>
      </c>
      <c r="V447" s="139">
        <v>0</v>
      </c>
      <c r="W447" s="139">
        <v>0</v>
      </c>
      <c r="X447" s="139">
        <v>0</v>
      </c>
      <c r="Y447" s="139">
        <v>0</v>
      </c>
      <c r="Z447" s="139">
        <v>0</v>
      </c>
      <c r="AA447" s="139">
        <v>0</v>
      </c>
      <c r="AB447" s="139">
        <v>0</v>
      </c>
      <c r="AC447" s="139">
        <v>0</v>
      </c>
      <c r="AD447" s="139">
        <v>0</v>
      </c>
      <c r="AE447" s="139">
        <v>0</v>
      </c>
      <c r="AF447" s="139">
        <v>0</v>
      </c>
      <c r="AG447" s="140">
        <v>0</v>
      </c>
      <c r="AH447" s="139">
        <v>0</v>
      </c>
      <c r="AI447" s="139">
        <v>0</v>
      </c>
      <c r="AJ447" s="139">
        <v>0</v>
      </c>
      <c r="AK447" s="139">
        <v>0</v>
      </c>
      <c r="AL447" s="139">
        <v>0</v>
      </c>
      <c r="AM447" s="139">
        <v>0</v>
      </c>
      <c r="AN447" s="139">
        <v>0</v>
      </c>
      <c r="AO447" s="139">
        <v>0</v>
      </c>
      <c r="AP447" s="139">
        <v>0</v>
      </c>
      <c r="AQ447" s="139">
        <v>0</v>
      </c>
      <c r="AR447" s="139">
        <v>0</v>
      </c>
      <c r="AS447" s="140">
        <v>0</v>
      </c>
      <c r="AT447" s="140">
        <f t="shared" si="11"/>
        <v>1689</v>
      </c>
      <c r="AU447" s="139"/>
    </row>
    <row r="448" spans="1:47" s="141" customFormat="1" ht="12.75" hidden="1" outlineLevel="1">
      <c r="A448" s="139" t="s">
        <v>3802</v>
      </c>
      <c r="B448" s="140"/>
      <c r="C448" s="140" t="s">
        <v>3803</v>
      </c>
      <c r="D448" s="140" t="s">
        <v>3804</v>
      </c>
      <c r="E448" s="140">
        <v>-160</v>
      </c>
      <c r="F448" s="140">
        <v>0</v>
      </c>
      <c r="G448" s="140"/>
      <c r="H448" s="139">
        <v>0</v>
      </c>
      <c r="I448" s="139">
        <v>0</v>
      </c>
      <c r="J448" s="139">
        <v>0</v>
      </c>
      <c r="K448" s="139">
        <v>0</v>
      </c>
      <c r="L448" s="139">
        <v>0</v>
      </c>
      <c r="M448" s="139">
        <v>0</v>
      </c>
      <c r="N448" s="139">
        <v>0</v>
      </c>
      <c r="O448" s="139">
        <v>0</v>
      </c>
      <c r="P448" s="139">
        <v>0</v>
      </c>
      <c r="Q448" s="139">
        <v>0</v>
      </c>
      <c r="R448" s="139">
        <v>0</v>
      </c>
      <c r="S448" s="139">
        <v>0</v>
      </c>
      <c r="T448" s="139">
        <v>0</v>
      </c>
      <c r="U448" s="139">
        <v>0</v>
      </c>
      <c r="V448" s="139">
        <v>0</v>
      </c>
      <c r="W448" s="139">
        <v>0</v>
      </c>
      <c r="X448" s="139">
        <v>0</v>
      </c>
      <c r="Y448" s="139">
        <v>0</v>
      </c>
      <c r="Z448" s="139">
        <v>0</v>
      </c>
      <c r="AA448" s="139">
        <v>0</v>
      </c>
      <c r="AB448" s="139">
        <v>0</v>
      </c>
      <c r="AC448" s="139">
        <v>0</v>
      </c>
      <c r="AD448" s="139">
        <v>0</v>
      </c>
      <c r="AE448" s="139">
        <v>0</v>
      </c>
      <c r="AF448" s="139">
        <v>0</v>
      </c>
      <c r="AG448" s="140">
        <v>0</v>
      </c>
      <c r="AH448" s="139">
        <v>0</v>
      </c>
      <c r="AI448" s="139">
        <v>0</v>
      </c>
      <c r="AJ448" s="139">
        <v>0</v>
      </c>
      <c r="AK448" s="139">
        <v>0</v>
      </c>
      <c r="AL448" s="139">
        <v>0</v>
      </c>
      <c r="AM448" s="139">
        <v>0</v>
      </c>
      <c r="AN448" s="139">
        <v>0</v>
      </c>
      <c r="AO448" s="139">
        <v>0</v>
      </c>
      <c r="AP448" s="139">
        <v>0</v>
      </c>
      <c r="AQ448" s="139">
        <v>0</v>
      </c>
      <c r="AR448" s="139">
        <v>0</v>
      </c>
      <c r="AS448" s="140">
        <v>0</v>
      </c>
      <c r="AT448" s="140">
        <f t="shared" si="11"/>
        <v>-160</v>
      </c>
      <c r="AU448" s="139"/>
    </row>
    <row r="449" spans="1:47" s="141" customFormat="1" ht="12.75" hidden="1" outlineLevel="1">
      <c r="A449" s="139" t="s">
        <v>3805</v>
      </c>
      <c r="B449" s="140"/>
      <c r="C449" s="140" t="s">
        <v>3806</v>
      </c>
      <c r="D449" s="140" t="s">
        <v>3807</v>
      </c>
      <c r="E449" s="140">
        <v>-100</v>
      </c>
      <c r="F449" s="140">
        <v>0</v>
      </c>
      <c r="G449" s="140"/>
      <c r="H449" s="139">
        <v>0</v>
      </c>
      <c r="I449" s="139">
        <v>0</v>
      </c>
      <c r="J449" s="139">
        <v>0</v>
      </c>
      <c r="K449" s="139">
        <v>0</v>
      </c>
      <c r="L449" s="139">
        <v>0</v>
      </c>
      <c r="M449" s="139">
        <v>0</v>
      </c>
      <c r="N449" s="139">
        <v>0</v>
      </c>
      <c r="O449" s="139">
        <v>0</v>
      </c>
      <c r="P449" s="139">
        <v>0</v>
      </c>
      <c r="Q449" s="139">
        <v>0</v>
      </c>
      <c r="R449" s="139">
        <v>0</v>
      </c>
      <c r="S449" s="139">
        <v>0</v>
      </c>
      <c r="T449" s="139">
        <v>0</v>
      </c>
      <c r="U449" s="139">
        <v>0</v>
      </c>
      <c r="V449" s="139">
        <v>0</v>
      </c>
      <c r="W449" s="139">
        <v>0</v>
      </c>
      <c r="X449" s="139">
        <v>0</v>
      </c>
      <c r="Y449" s="139">
        <v>0</v>
      </c>
      <c r="Z449" s="139">
        <v>0</v>
      </c>
      <c r="AA449" s="139">
        <v>0</v>
      </c>
      <c r="AB449" s="139">
        <v>0</v>
      </c>
      <c r="AC449" s="139">
        <v>0</v>
      </c>
      <c r="AD449" s="139">
        <v>0</v>
      </c>
      <c r="AE449" s="139">
        <v>63.25</v>
      </c>
      <c r="AF449" s="139">
        <v>0</v>
      </c>
      <c r="AG449" s="140">
        <v>63.25</v>
      </c>
      <c r="AH449" s="139">
        <v>0</v>
      </c>
      <c r="AI449" s="139">
        <v>0</v>
      </c>
      <c r="AJ449" s="139">
        <v>0</v>
      </c>
      <c r="AK449" s="139">
        <v>0</v>
      </c>
      <c r="AL449" s="139">
        <v>0</v>
      </c>
      <c r="AM449" s="139">
        <v>0</v>
      </c>
      <c r="AN449" s="139">
        <v>0</v>
      </c>
      <c r="AO449" s="139">
        <v>0</v>
      </c>
      <c r="AP449" s="139">
        <v>0</v>
      </c>
      <c r="AQ449" s="139">
        <v>0</v>
      </c>
      <c r="AR449" s="139">
        <v>0</v>
      </c>
      <c r="AS449" s="140">
        <v>0</v>
      </c>
      <c r="AT449" s="140">
        <f t="shared" si="11"/>
        <v>-36.75</v>
      </c>
      <c r="AU449" s="139"/>
    </row>
    <row r="450" spans="1:47" s="141" customFormat="1" ht="12.75" hidden="1" outlineLevel="1">
      <c r="A450" s="139" t="s">
        <v>3808</v>
      </c>
      <c r="B450" s="140"/>
      <c r="C450" s="140" t="s">
        <v>3809</v>
      </c>
      <c r="D450" s="140" t="s">
        <v>3810</v>
      </c>
      <c r="E450" s="140">
        <v>-117300</v>
      </c>
      <c r="F450" s="140">
        <v>0</v>
      </c>
      <c r="G450" s="140"/>
      <c r="H450" s="139">
        <v>0</v>
      </c>
      <c r="I450" s="139">
        <v>0</v>
      </c>
      <c r="J450" s="139">
        <v>0</v>
      </c>
      <c r="K450" s="139">
        <v>0</v>
      </c>
      <c r="L450" s="139">
        <v>0</v>
      </c>
      <c r="M450" s="139">
        <v>0</v>
      </c>
      <c r="N450" s="139">
        <v>0</v>
      </c>
      <c r="O450" s="139">
        <v>0</v>
      </c>
      <c r="P450" s="139">
        <v>0</v>
      </c>
      <c r="Q450" s="139">
        <v>0</v>
      </c>
      <c r="R450" s="139">
        <v>0</v>
      </c>
      <c r="S450" s="139">
        <v>0</v>
      </c>
      <c r="T450" s="139">
        <v>0</v>
      </c>
      <c r="U450" s="139">
        <v>0</v>
      </c>
      <c r="V450" s="139">
        <v>0</v>
      </c>
      <c r="W450" s="139">
        <v>0</v>
      </c>
      <c r="X450" s="139">
        <v>0</v>
      </c>
      <c r="Y450" s="139">
        <v>0</v>
      </c>
      <c r="Z450" s="139">
        <v>0</v>
      </c>
      <c r="AA450" s="139">
        <v>0</v>
      </c>
      <c r="AB450" s="139">
        <v>0</v>
      </c>
      <c r="AC450" s="139">
        <v>0</v>
      </c>
      <c r="AD450" s="139">
        <v>0</v>
      </c>
      <c r="AE450" s="139">
        <v>0</v>
      </c>
      <c r="AF450" s="139">
        <v>0</v>
      </c>
      <c r="AG450" s="140">
        <v>0</v>
      </c>
      <c r="AH450" s="139">
        <v>0</v>
      </c>
      <c r="AI450" s="139">
        <v>0</v>
      </c>
      <c r="AJ450" s="139">
        <v>0</v>
      </c>
      <c r="AK450" s="139">
        <v>0</v>
      </c>
      <c r="AL450" s="139">
        <v>0</v>
      </c>
      <c r="AM450" s="139">
        <v>0</v>
      </c>
      <c r="AN450" s="139">
        <v>0</v>
      </c>
      <c r="AO450" s="139">
        <v>0</v>
      </c>
      <c r="AP450" s="139">
        <v>0</v>
      </c>
      <c r="AQ450" s="139">
        <v>0</v>
      </c>
      <c r="AR450" s="139">
        <v>0</v>
      </c>
      <c r="AS450" s="140">
        <v>0</v>
      </c>
      <c r="AT450" s="140">
        <f t="shared" si="11"/>
        <v>-117300</v>
      </c>
      <c r="AU450" s="139"/>
    </row>
    <row r="451" spans="1:47" s="141" customFormat="1" ht="12.75" hidden="1" outlineLevel="1">
      <c r="A451" s="139" t="s">
        <v>3814</v>
      </c>
      <c r="B451" s="140"/>
      <c r="C451" s="140" t="s">
        <v>3815</v>
      </c>
      <c r="D451" s="140" t="s">
        <v>3816</v>
      </c>
      <c r="E451" s="140">
        <v>1327423.26</v>
      </c>
      <c r="F451" s="140">
        <v>67958.75</v>
      </c>
      <c r="G451" s="140"/>
      <c r="H451" s="139">
        <v>0</v>
      </c>
      <c r="I451" s="139">
        <v>0</v>
      </c>
      <c r="J451" s="139">
        <v>0</v>
      </c>
      <c r="K451" s="139">
        <v>0</v>
      </c>
      <c r="L451" s="139">
        <v>0</v>
      </c>
      <c r="M451" s="139">
        <v>0</v>
      </c>
      <c r="N451" s="139">
        <v>0</v>
      </c>
      <c r="O451" s="139">
        <v>0</v>
      </c>
      <c r="P451" s="139">
        <v>192.17</v>
      </c>
      <c r="Q451" s="139">
        <v>0</v>
      </c>
      <c r="R451" s="139">
        <v>0</v>
      </c>
      <c r="S451" s="139">
        <v>0</v>
      </c>
      <c r="T451" s="139">
        <v>0</v>
      </c>
      <c r="U451" s="139">
        <v>0</v>
      </c>
      <c r="V451" s="139">
        <v>0</v>
      </c>
      <c r="W451" s="139">
        <v>0</v>
      </c>
      <c r="X451" s="139">
        <v>0</v>
      </c>
      <c r="Y451" s="139">
        <v>0</v>
      </c>
      <c r="Z451" s="139">
        <v>0</v>
      </c>
      <c r="AA451" s="139">
        <v>0</v>
      </c>
      <c r="AB451" s="139">
        <v>0</v>
      </c>
      <c r="AC451" s="139">
        <v>0</v>
      </c>
      <c r="AD451" s="139">
        <v>0</v>
      </c>
      <c r="AE451" s="139">
        <v>5220</v>
      </c>
      <c r="AF451" s="139">
        <v>0</v>
      </c>
      <c r="AG451" s="140">
        <v>5412.17</v>
      </c>
      <c r="AH451" s="139">
        <v>0</v>
      </c>
      <c r="AI451" s="139">
        <v>0</v>
      </c>
      <c r="AJ451" s="139">
        <v>0</v>
      </c>
      <c r="AK451" s="139">
        <v>0</v>
      </c>
      <c r="AL451" s="139">
        <v>0</v>
      </c>
      <c r="AM451" s="139">
        <v>0</v>
      </c>
      <c r="AN451" s="139">
        <v>0</v>
      </c>
      <c r="AO451" s="139">
        <v>0</v>
      </c>
      <c r="AP451" s="139">
        <v>0</v>
      </c>
      <c r="AQ451" s="139">
        <v>0</v>
      </c>
      <c r="AR451" s="139">
        <v>0</v>
      </c>
      <c r="AS451" s="140">
        <v>0</v>
      </c>
      <c r="AT451" s="140">
        <f t="shared" si="11"/>
        <v>1400794.18</v>
      </c>
      <c r="AU451" s="139"/>
    </row>
    <row r="452" spans="1:47" s="141" customFormat="1" ht="12.75" hidden="1" outlineLevel="1">
      <c r="A452" s="139" t="s">
        <v>3817</v>
      </c>
      <c r="B452" s="140"/>
      <c r="C452" s="140" t="s">
        <v>3818</v>
      </c>
      <c r="D452" s="140" t="s">
        <v>3819</v>
      </c>
      <c r="E452" s="140">
        <v>975</v>
      </c>
      <c r="F452" s="140">
        <v>0</v>
      </c>
      <c r="G452" s="140"/>
      <c r="H452" s="139">
        <v>0</v>
      </c>
      <c r="I452" s="139">
        <v>0</v>
      </c>
      <c r="J452" s="139">
        <v>0</v>
      </c>
      <c r="K452" s="139">
        <v>0</v>
      </c>
      <c r="L452" s="139">
        <v>0</v>
      </c>
      <c r="M452" s="139">
        <v>0</v>
      </c>
      <c r="N452" s="139">
        <v>0</v>
      </c>
      <c r="O452" s="139">
        <v>0</v>
      </c>
      <c r="P452" s="139">
        <v>0</v>
      </c>
      <c r="Q452" s="139">
        <v>0</v>
      </c>
      <c r="R452" s="139">
        <v>0</v>
      </c>
      <c r="S452" s="139">
        <v>0</v>
      </c>
      <c r="T452" s="139">
        <v>0</v>
      </c>
      <c r="U452" s="139">
        <v>0</v>
      </c>
      <c r="V452" s="139">
        <v>0</v>
      </c>
      <c r="W452" s="139">
        <v>0</v>
      </c>
      <c r="X452" s="139">
        <v>0</v>
      </c>
      <c r="Y452" s="139">
        <v>0</v>
      </c>
      <c r="Z452" s="139">
        <v>0</v>
      </c>
      <c r="AA452" s="139">
        <v>0</v>
      </c>
      <c r="AB452" s="139">
        <v>0</v>
      </c>
      <c r="AC452" s="139">
        <v>0</v>
      </c>
      <c r="AD452" s="139">
        <v>0</v>
      </c>
      <c r="AE452" s="139">
        <v>0</v>
      </c>
      <c r="AF452" s="139">
        <v>0</v>
      </c>
      <c r="AG452" s="140">
        <v>0</v>
      </c>
      <c r="AH452" s="139">
        <v>0</v>
      </c>
      <c r="AI452" s="139">
        <v>0</v>
      </c>
      <c r="AJ452" s="139">
        <v>0</v>
      </c>
      <c r="AK452" s="139">
        <v>0</v>
      </c>
      <c r="AL452" s="139">
        <v>0</v>
      </c>
      <c r="AM452" s="139">
        <v>0</v>
      </c>
      <c r="AN452" s="139">
        <v>0</v>
      </c>
      <c r="AO452" s="139">
        <v>0</v>
      </c>
      <c r="AP452" s="139">
        <v>0</v>
      </c>
      <c r="AQ452" s="139">
        <v>0</v>
      </c>
      <c r="AR452" s="139">
        <v>0</v>
      </c>
      <c r="AS452" s="140">
        <v>0</v>
      </c>
      <c r="AT452" s="140">
        <f t="shared" si="11"/>
        <v>975</v>
      </c>
      <c r="AU452" s="139"/>
    </row>
    <row r="453" spans="1:47" s="141" customFormat="1" ht="12.75" hidden="1" outlineLevel="1">
      <c r="A453" s="139" t="s">
        <v>3820</v>
      </c>
      <c r="B453" s="140"/>
      <c r="C453" s="140" t="s">
        <v>3821</v>
      </c>
      <c r="D453" s="140" t="s">
        <v>3822</v>
      </c>
      <c r="E453" s="140">
        <v>330.26</v>
      </c>
      <c r="F453" s="140">
        <v>0</v>
      </c>
      <c r="G453" s="140"/>
      <c r="H453" s="139">
        <v>0</v>
      </c>
      <c r="I453" s="139">
        <v>0</v>
      </c>
      <c r="J453" s="139">
        <v>0</v>
      </c>
      <c r="K453" s="139">
        <v>0</v>
      </c>
      <c r="L453" s="139">
        <v>0</v>
      </c>
      <c r="M453" s="139">
        <v>0</v>
      </c>
      <c r="N453" s="139">
        <v>0</v>
      </c>
      <c r="O453" s="139">
        <v>0</v>
      </c>
      <c r="P453" s="139">
        <v>0</v>
      </c>
      <c r="Q453" s="139">
        <v>0</v>
      </c>
      <c r="R453" s="139">
        <v>0</v>
      </c>
      <c r="S453" s="139">
        <v>0</v>
      </c>
      <c r="T453" s="139">
        <v>0</v>
      </c>
      <c r="U453" s="139">
        <v>0</v>
      </c>
      <c r="V453" s="139">
        <v>0</v>
      </c>
      <c r="W453" s="139">
        <v>0</v>
      </c>
      <c r="X453" s="139">
        <v>0</v>
      </c>
      <c r="Y453" s="139">
        <v>0</v>
      </c>
      <c r="Z453" s="139">
        <v>0</v>
      </c>
      <c r="AA453" s="139">
        <v>0</v>
      </c>
      <c r="AB453" s="139">
        <v>0</v>
      </c>
      <c r="AC453" s="139">
        <v>0</v>
      </c>
      <c r="AD453" s="139">
        <v>0</v>
      </c>
      <c r="AE453" s="139">
        <v>0</v>
      </c>
      <c r="AF453" s="139">
        <v>0</v>
      </c>
      <c r="AG453" s="140">
        <v>0</v>
      </c>
      <c r="AH453" s="139">
        <v>0</v>
      </c>
      <c r="AI453" s="139">
        <v>0</v>
      </c>
      <c r="AJ453" s="139">
        <v>0</v>
      </c>
      <c r="AK453" s="139">
        <v>0</v>
      </c>
      <c r="AL453" s="139">
        <v>0</v>
      </c>
      <c r="AM453" s="139">
        <v>0</v>
      </c>
      <c r="AN453" s="139">
        <v>0</v>
      </c>
      <c r="AO453" s="139">
        <v>0</v>
      </c>
      <c r="AP453" s="139">
        <v>0</v>
      </c>
      <c r="AQ453" s="139">
        <v>0</v>
      </c>
      <c r="AR453" s="139">
        <v>0</v>
      </c>
      <c r="AS453" s="140">
        <v>0</v>
      </c>
      <c r="AT453" s="140">
        <f t="shared" si="11"/>
        <v>330.26</v>
      </c>
      <c r="AU453" s="139"/>
    </row>
    <row r="454" spans="1:47" s="141" customFormat="1" ht="12.75" hidden="1" outlineLevel="1">
      <c r="A454" s="139" t="s">
        <v>3823</v>
      </c>
      <c r="B454" s="140"/>
      <c r="C454" s="140" t="s">
        <v>3824</v>
      </c>
      <c r="D454" s="140" t="s">
        <v>3825</v>
      </c>
      <c r="E454" s="140">
        <v>50.54</v>
      </c>
      <c r="F454" s="140">
        <v>0</v>
      </c>
      <c r="G454" s="140"/>
      <c r="H454" s="139">
        <v>0</v>
      </c>
      <c r="I454" s="139">
        <v>0</v>
      </c>
      <c r="J454" s="139">
        <v>0</v>
      </c>
      <c r="K454" s="139">
        <v>0</v>
      </c>
      <c r="L454" s="139">
        <v>0</v>
      </c>
      <c r="M454" s="139">
        <v>0</v>
      </c>
      <c r="N454" s="139">
        <v>0</v>
      </c>
      <c r="O454" s="139">
        <v>0</v>
      </c>
      <c r="P454" s="139">
        <v>0</v>
      </c>
      <c r="Q454" s="139">
        <v>0</v>
      </c>
      <c r="R454" s="139">
        <v>0</v>
      </c>
      <c r="S454" s="139">
        <v>0</v>
      </c>
      <c r="T454" s="139">
        <v>0</v>
      </c>
      <c r="U454" s="139">
        <v>0</v>
      </c>
      <c r="V454" s="139">
        <v>0</v>
      </c>
      <c r="W454" s="139">
        <v>0</v>
      </c>
      <c r="X454" s="139">
        <v>0</v>
      </c>
      <c r="Y454" s="139">
        <v>0</v>
      </c>
      <c r="Z454" s="139">
        <v>0</v>
      </c>
      <c r="AA454" s="139">
        <v>0</v>
      </c>
      <c r="AB454" s="139">
        <v>0</v>
      </c>
      <c r="AC454" s="139">
        <v>0</v>
      </c>
      <c r="AD454" s="139">
        <v>0</v>
      </c>
      <c r="AE454" s="139">
        <v>32.35</v>
      </c>
      <c r="AF454" s="139">
        <v>0</v>
      </c>
      <c r="AG454" s="140">
        <v>32.35</v>
      </c>
      <c r="AH454" s="139">
        <v>0</v>
      </c>
      <c r="AI454" s="139">
        <v>0</v>
      </c>
      <c r="AJ454" s="139">
        <v>0</v>
      </c>
      <c r="AK454" s="139">
        <v>0</v>
      </c>
      <c r="AL454" s="139">
        <v>0</v>
      </c>
      <c r="AM454" s="139">
        <v>0</v>
      </c>
      <c r="AN454" s="139">
        <v>0</v>
      </c>
      <c r="AO454" s="139">
        <v>0</v>
      </c>
      <c r="AP454" s="139">
        <v>0</v>
      </c>
      <c r="AQ454" s="139">
        <v>0</v>
      </c>
      <c r="AR454" s="139">
        <v>0</v>
      </c>
      <c r="AS454" s="140">
        <v>0</v>
      </c>
      <c r="AT454" s="140">
        <f t="shared" si="11"/>
        <v>82.89</v>
      </c>
      <c r="AU454" s="139"/>
    </row>
    <row r="455" spans="1:47" s="141" customFormat="1" ht="12.75" hidden="1" outlineLevel="1">
      <c r="A455" s="139" t="s">
        <v>3844</v>
      </c>
      <c r="B455" s="140"/>
      <c r="C455" s="140" t="s">
        <v>3845</v>
      </c>
      <c r="D455" s="140" t="s">
        <v>3846</v>
      </c>
      <c r="E455" s="140">
        <v>26375.21</v>
      </c>
      <c r="F455" s="140">
        <v>0</v>
      </c>
      <c r="G455" s="140"/>
      <c r="H455" s="139">
        <v>0</v>
      </c>
      <c r="I455" s="139">
        <v>0</v>
      </c>
      <c r="J455" s="139">
        <v>0</v>
      </c>
      <c r="K455" s="139">
        <v>0</v>
      </c>
      <c r="L455" s="139">
        <v>0</v>
      </c>
      <c r="M455" s="139">
        <v>0</v>
      </c>
      <c r="N455" s="139">
        <v>0</v>
      </c>
      <c r="O455" s="139">
        <v>0</v>
      </c>
      <c r="P455" s="139">
        <v>94880.26</v>
      </c>
      <c r="Q455" s="139">
        <v>0</v>
      </c>
      <c r="R455" s="139">
        <v>0</v>
      </c>
      <c r="S455" s="139">
        <v>0</v>
      </c>
      <c r="T455" s="139">
        <v>0</v>
      </c>
      <c r="U455" s="139">
        <v>0</v>
      </c>
      <c r="V455" s="139">
        <v>0</v>
      </c>
      <c r="W455" s="139">
        <v>0</v>
      </c>
      <c r="X455" s="139">
        <v>0</v>
      </c>
      <c r="Y455" s="139">
        <v>0</v>
      </c>
      <c r="Z455" s="139">
        <v>0</v>
      </c>
      <c r="AA455" s="139">
        <v>0</v>
      </c>
      <c r="AB455" s="139">
        <v>0</v>
      </c>
      <c r="AC455" s="139">
        <v>0</v>
      </c>
      <c r="AD455" s="139">
        <v>0</v>
      </c>
      <c r="AE455" s="139">
        <v>0</v>
      </c>
      <c r="AF455" s="139">
        <v>0</v>
      </c>
      <c r="AG455" s="140">
        <v>94880.26</v>
      </c>
      <c r="AH455" s="139">
        <v>0</v>
      </c>
      <c r="AI455" s="139">
        <v>0</v>
      </c>
      <c r="AJ455" s="139">
        <v>0</v>
      </c>
      <c r="AK455" s="139">
        <v>0</v>
      </c>
      <c r="AL455" s="139">
        <v>0</v>
      </c>
      <c r="AM455" s="139">
        <v>0</v>
      </c>
      <c r="AN455" s="139">
        <v>0</v>
      </c>
      <c r="AO455" s="139">
        <v>0</v>
      </c>
      <c r="AP455" s="139">
        <v>0</v>
      </c>
      <c r="AQ455" s="139">
        <v>0</v>
      </c>
      <c r="AR455" s="139">
        <v>0</v>
      </c>
      <c r="AS455" s="140">
        <v>0</v>
      </c>
      <c r="AT455" s="140">
        <f t="shared" si="11"/>
        <v>121255.47</v>
      </c>
      <c r="AU455" s="139"/>
    </row>
    <row r="456" spans="1:47" s="141" customFormat="1" ht="12.75" hidden="1" outlineLevel="1">
      <c r="A456" s="139" t="s">
        <v>3847</v>
      </c>
      <c r="B456" s="140"/>
      <c r="C456" s="140" t="s">
        <v>3848</v>
      </c>
      <c r="D456" s="140" t="s">
        <v>3849</v>
      </c>
      <c r="E456" s="140">
        <v>26769</v>
      </c>
      <c r="F456" s="140">
        <v>0</v>
      </c>
      <c r="G456" s="140"/>
      <c r="H456" s="139">
        <v>0</v>
      </c>
      <c r="I456" s="139">
        <v>0</v>
      </c>
      <c r="J456" s="139">
        <v>0</v>
      </c>
      <c r="K456" s="139">
        <v>0</v>
      </c>
      <c r="L456" s="139">
        <v>0</v>
      </c>
      <c r="M456" s="139">
        <v>0</v>
      </c>
      <c r="N456" s="139">
        <v>0</v>
      </c>
      <c r="O456" s="139">
        <v>0</v>
      </c>
      <c r="P456" s="139">
        <v>0</v>
      </c>
      <c r="Q456" s="139">
        <v>0</v>
      </c>
      <c r="R456" s="139">
        <v>0</v>
      </c>
      <c r="S456" s="139">
        <v>0</v>
      </c>
      <c r="T456" s="139">
        <v>0</v>
      </c>
      <c r="U456" s="139">
        <v>0</v>
      </c>
      <c r="V456" s="139">
        <v>0</v>
      </c>
      <c r="W456" s="139">
        <v>0</v>
      </c>
      <c r="X456" s="139">
        <v>0</v>
      </c>
      <c r="Y456" s="139">
        <v>0</v>
      </c>
      <c r="Z456" s="139">
        <v>0</v>
      </c>
      <c r="AA456" s="139">
        <v>0</v>
      </c>
      <c r="AB456" s="139">
        <v>0</v>
      </c>
      <c r="AC456" s="139">
        <v>0</v>
      </c>
      <c r="AD456" s="139">
        <v>0</v>
      </c>
      <c r="AE456" s="139">
        <v>0</v>
      </c>
      <c r="AF456" s="139">
        <v>0</v>
      </c>
      <c r="AG456" s="140">
        <v>0</v>
      </c>
      <c r="AH456" s="139">
        <v>0</v>
      </c>
      <c r="AI456" s="139">
        <v>0</v>
      </c>
      <c r="AJ456" s="139">
        <v>0</v>
      </c>
      <c r="AK456" s="139">
        <v>0</v>
      </c>
      <c r="AL456" s="139">
        <v>0</v>
      </c>
      <c r="AM456" s="139">
        <v>0</v>
      </c>
      <c r="AN456" s="139">
        <v>0</v>
      </c>
      <c r="AO456" s="139">
        <v>0</v>
      </c>
      <c r="AP456" s="139">
        <v>0</v>
      </c>
      <c r="AQ456" s="139">
        <v>0</v>
      </c>
      <c r="AR456" s="139">
        <v>0</v>
      </c>
      <c r="AS456" s="140">
        <v>0</v>
      </c>
      <c r="AT456" s="140">
        <f t="shared" si="11"/>
        <v>26769</v>
      </c>
      <c r="AU456" s="139"/>
    </row>
    <row r="457" spans="1:47" s="141" customFormat="1" ht="12.75" hidden="1" outlineLevel="1">
      <c r="A457" s="139" t="s">
        <v>3853</v>
      </c>
      <c r="B457" s="140"/>
      <c r="C457" s="140" t="s">
        <v>3854</v>
      </c>
      <c r="D457" s="140" t="s">
        <v>3855</v>
      </c>
      <c r="E457" s="140">
        <v>50233.94</v>
      </c>
      <c r="F457" s="140">
        <v>0</v>
      </c>
      <c r="G457" s="140"/>
      <c r="H457" s="139">
        <v>0</v>
      </c>
      <c r="I457" s="139">
        <v>0</v>
      </c>
      <c r="J457" s="139">
        <v>0</v>
      </c>
      <c r="K457" s="139">
        <v>0</v>
      </c>
      <c r="L457" s="139">
        <v>0</v>
      </c>
      <c r="M457" s="139">
        <v>0</v>
      </c>
      <c r="N457" s="139">
        <v>0</v>
      </c>
      <c r="O457" s="139">
        <v>0</v>
      </c>
      <c r="P457" s="139">
        <v>0</v>
      </c>
      <c r="Q457" s="139">
        <v>0</v>
      </c>
      <c r="R457" s="139">
        <v>0</v>
      </c>
      <c r="S457" s="139">
        <v>0</v>
      </c>
      <c r="T457" s="139">
        <v>0</v>
      </c>
      <c r="U457" s="139">
        <v>0</v>
      </c>
      <c r="V457" s="139">
        <v>0</v>
      </c>
      <c r="W457" s="139">
        <v>0</v>
      </c>
      <c r="X457" s="139">
        <v>0</v>
      </c>
      <c r="Y457" s="139">
        <v>0</v>
      </c>
      <c r="Z457" s="139">
        <v>0</v>
      </c>
      <c r="AA457" s="139">
        <v>0</v>
      </c>
      <c r="AB457" s="139">
        <v>0</v>
      </c>
      <c r="AC457" s="139">
        <v>0</v>
      </c>
      <c r="AD457" s="139">
        <v>0</v>
      </c>
      <c r="AE457" s="139">
        <v>0</v>
      </c>
      <c r="AF457" s="139">
        <v>0</v>
      </c>
      <c r="AG457" s="140">
        <v>0</v>
      </c>
      <c r="AH457" s="139">
        <v>0</v>
      </c>
      <c r="AI457" s="139">
        <v>0</v>
      </c>
      <c r="AJ457" s="139">
        <v>0</v>
      </c>
      <c r="AK457" s="139">
        <v>0</v>
      </c>
      <c r="AL457" s="139">
        <v>0</v>
      </c>
      <c r="AM457" s="139">
        <v>0</v>
      </c>
      <c r="AN457" s="139">
        <v>0</v>
      </c>
      <c r="AO457" s="139">
        <v>0</v>
      </c>
      <c r="AP457" s="139">
        <v>0</v>
      </c>
      <c r="AQ457" s="139">
        <v>0</v>
      </c>
      <c r="AR457" s="139">
        <v>0</v>
      </c>
      <c r="AS457" s="140">
        <v>0</v>
      </c>
      <c r="AT457" s="140">
        <f t="shared" si="11"/>
        <v>50233.94</v>
      </c>
      <c r="AU457" s="139"/>
    </row>
    <row r="458" spans="1:47" s="141" customFormat="1" ht="12.75" hidden="1" outlineLevel="1">
      <c r="A458" s="139" t="s">
        <v>3856</v>
      </c>
      <c r="B458" s="140"/>
      <c r="C458" s="140" t="s">
        <v>3857</v>
      </c>
      <c r="D458" s="140" t="s">
        <v>3858</v>
      </c>
      <c r="E458" s="140">
        <v>292042.51</v>
      </c>
      <c r="F458" s="140">
        <v>0</v>
      </c>
      <c r="G458" s="140"/>
      <c r="H458" s="139">
        <v>0</v>
      </c>
      <c r="I458" s="139">
        <v>0</v>
      </c>
      <c r="J458" s="139">
        <v>0</v>
      </c>
      <c r="K458" s="139">
        <v>0</v>
      </c>
      <c r="L458" s="139">
        <v>0</v>
      </c>
      <c r="M458" s="139">
        <v>0</v>
      </c>
      <c r="N458" s="139">
        <v>0</v>
      </c>
      <c r="O458" s="139">
        <v>0</v>
      </c>
      <c r="P458" s="139">
        <v>0</v>
      </c>
      <c r="Q458" s="139">
        <v>0</v>
      </c>
      <c r="R458" s="139">
        <v>0</v>
      </c>
      <c r="S458" s="139">
        <v>0</v>
      </c>
      <c r="T458" s="139">
        <v>0</v>
      </c>
      <c r="U458" s="139">
        <v>0</v>
      </c>
      <c r="V458" s="139">
        <v>0</v>
      </c>
      <c r="W458" s="139">
        <v>0</v>
      </c>
      <c r="X458" s="139">
        <v>0</v>
      </c>
      <c r="Y458" s="139">
        <v>0</v>
      </c>
      <c r="Z458" s="139">
        <v>0</v>
      </c>
      <c r="AA458" s="139">
        <v>0</v>
      </c>
      <c r="AB458" s="139">
        <v>0</v>
      </c>
      <c r="AC458" s="139">
        <v>0</v>
      </c>
      <c r="AD458" s="139">
        <v>0</v>
      </c>
      <c r="AE458" s="139">
        <v>0</v>
      </c>
      <c r="AF458" s="139">
        <v>0</v>
      </c>
      <c r="AG458" s="140">
        <v>0</v>
      </c>
      <c r="AH458" s="139">
        <v>0</v>
      </c>
      <c r="AI458" s="139">
        <v>0</v>
      </c>
      <c r="AJ458" s="139">
        <v>0</v>
      </c>
      <c r="AK458" s="139">
        <v>0</v>
      </c>
      <c r="AL458" s="139">
        <v>0</v>
      </c>
      <c r="AM458" s="139">
        <v>0</v>
      </c>
      <c r="AN458" s="139">
        <v>0</v>
      </c>
      <c r="AO458" s="139">
        <v>0</v>
      </c>
      <c r="AP458" s="139">
        <v>0</v>
      </c>
      <c r="AQ458" s="139">
        <v>0</v>
      </c>
      <c r="AR458" s="139">
        <v>0</v>
      </c>
      <c r="AS458" s="140">
        <v>0</v>
      </c>
      <c r="AT458" s="140">
        <f t="shared" si="11"/>
        <v>292042.51</v>
      </c>
      <c r="AU458" s="139"/>
    </row>
    <row r="459" spans="1:47" s="141" customFormat="1" ht="12.75" hidden="1" outlineLevel="1">
      <c r="A459" s="139" t="s">
        <v>3862</v>
      </c>
      <c r="B459" s="140"/>
      <c r="C459" s="140" t="s">
        <v>3863</v>
      </c>
      <c r="D459" s="140" t="s">
        <v>3864</v>
      </c>
      <c r="E459" s="140">
        <v>2662066.89</v>
      </c>
      <c r="F459" s="140">
        <v>0</v>
      </c>
      <c r="G459" s="140"/>
      <c r="H459" s="139">
        <v>0</v>
      </c>
      <c r="I459" s="139">
        <v>0</v>
      </c>
      <c r="J459" s="139">
        <v>0</v>
      </c>
      <c r="K459" s="139">
        <v>0</v>
      </c>
      <c r="L459" s="139">
        <v>0</v>
      </c>
      <c r="M459" s="139">
        <v>0</v>
      </c>
      <c r="N459" s="139">
        <v>0</v>
      </c>
      <c r="O459" s="139">
        <v>0</v>
      </c>
      <c r="P459" s="139">
        <v>0</v>
      </c>
      <c r="Q459" s="139">
        <v>0</v>
      </c>
      <c r="R459" s="139">
        <v>0</v>
      </c>
      <c r="S459" s="139">
        <v>0</v>
      </c>
      <c r="T459" s="139">
        <v>0</v>
      </c>
      <c r="U459" s="139">
        <v>110</v>
      </c>
      <c r="V459" s="139">
        <v>0</v>
      </c>
      <c r="W459" s="139">
        <v>0</v>
      </c>
      <c r="X459" s="139">
        <v>0</v>
      </c>
      <c r="Y459" s="139">
        <v>0</v>
      </c>
      <c r="Z459" s="139">
        <v>0</v>
      </c>
      <c r="AA459" s="139">
        <v>0</v>
      </c>
      <c r="AB459" s="139">
        <v>0</v>
      </c>
      <c r="AC459" s="139">
        <v>0</v>
      </c>
      <c r="AD459" s="139">
        <v>0</v>
      </c>
      <c r="AE459" s="139">
        <v>3177</v>
      </c>
      <c r="AF459" s="139">
        <v>0</v>
      </c>
      <c r="AG459" s="140">
        <v>3287</v>
      </c>
      <c r="AH459" s="139">
        <v>0</v>
      </c>
      <c r="AI459" s="139">
        <v>0</v>
      </c>
      <c r="AJ459" s="139">
        <v>0</v>
      </c>
      <c r="AK459" s="139">
        <v>0</v>
      </c>
      <c r="AL459" s="139">
        <v>0</v>
      </c>
      <c r="AM459" s="139">
        <v>0</v>
      </c>
      <c r="AN459" s="139">
        <v>0</v>
      </c>
      <c r="AO459" s="139">
        <v>0</v>
      </c>
      <c r="AP459" s="139">
        <v>0</v>
      </c>
      <c r="AQ459" s="139">
        <v>0</v>
      </c>
      <c r="AR459" s="139">
        <v>0</v>
      </c>
      <c r="AS459" s="140">
        <v>0</v>
      </c>
      <c r="AT459" s="140">
        <f t="shared" si="11"/>
        <v>2665353.89</v>
      </c>
      <c r="AU459" s="139"/>
    </row>
    <row r="460" spans="1:47" s="141" customFormat="1" ht="12.75" hidden="1" outlineLevel="1">
      <c r="A460" s="139" t="s">
        <v>3865</v>
      </c>
      <c r="B460" s="140"/>
      <c r="C460" s="140" t="s">
        <v>3866</v>
      </c>
      <c r="D460" s="140" t="s">
        <v>3867</v>
      </c>
      <c r="E460" s="140">
        <v>2473691.2</v>
      </c>
      <c r="F460" s="140">
        <v>22652.99</v>
      </c>
      <c r="G460" s="140"/>
      <c r="H460" s="139">
        <v>4513.48</v>
      </c>
      <c r="I460" s="139">
        <v>5888.89</v>
      </c>
      <c r="J460" s="139">
        <v>4.24</v>
      </c>
      <c r="K460" s="139">
        <v>0</v>
      </c>
      <c r="L460" s="139">
        <v>24.96</v>
      </c>
      <c r="M460" s="139">
        <v>30570.05</v>
      </c>
      <c r="N460" s="139">
        <v>15821.94</v>
      </c>
      <c r="O460" s="139">
        <v>0</v>
      </c>
      <c r="P460" s="139">
        <v>778167.71</v>
      </c>
      <c r="Q460" s="139">
        <v>100</v>
      </c>
      <c r="R460" s="139">
        <v>695679.46</v>
      </c>
      <c r="S460" s="139">
        <v>10694</v>
      </c>
      <c r="T460" s="139">
        <v>775.75</v>
      </c>
      <c r="U460" s="139">
        <v>58348.29</v>
      </c>
      <c r="V460" s="139">
        <v>16992.94</v>
      </c>
      <c r="W460" s="139">
        <v>0</v>
      </c>
      <c r="X460" s="139">
        <v>0</v>
      </c>
      <c r="Y460" s="139">
        <v>266452.13</v>
      </c>
      <c r="Z460" s="139">
        <v>0</v>
      </c>
      <c r="AA460" s="139">
        <v>0</v>
      </c>
      <c r="AB460" s="139">
        <v>238.06</v>
      </c>
      <c r="AC460" s="139">
        <v>641463.19</v>
      </c>
      <c r="AD460" s="139">
        <v>16.87</v>
      </c>
      <c r="AE460" s="139">
        <v>441218.42</v>
      </c>
      <c r="AF460" s="139">
        <v>0</v>
      </c>
      <c r="AG460" s="140">
        <v>2966970.38</v>
      </c>
      <c r="AH460" s="139">
        <v>0</v>
      </c>
      <c r="AI460" s="139">
        <v>0</v>
      </c>
      <c r="AJ460" s="139">
        <v>0</v>
      </c>
      <c r="AK460" s="139">
        <v>0</v>
      </c>
      <c r="AL460" s="139">
        <v>0</v>
      </c>
      <c r="AM460" s="139">
        <v>0</v>
      </c>
      <c r="AN460" s="139">
        <v>0</v>
      </c>
      <c r="AO460" s="139">
        <v>0</v>
      </c>
      <c r="AP460" s="139">
        <v>0</v>
      </c>
      <c r="AQ460" s="139">
        <v>0</v>
      </c>
      <c r="AR460" s="139">
        <v>0</v>
      </c>
      <c r="AS460" s="140">
        <v>0</v>
      </c>
      <c r="AT460" s="140">
        <f t="shared" si="11"/>
        <v>5463314.57</v>
      </c>
      <c r="AU460" s="139"/>
    </row>
    <row r="461" spans="1:47" s="141" customFormat="1" ht="12.75" hidden="1" outlineLevel="1">
      <c r="A461" s="139" t="s">
        <v>3868</v>
      </c>
      <c r="B461" s="140"/>
      <c r="C461" s="140" t="s">
        <v>3869</v>
      </c>
      <c r="D461" s="140" t="s">
        <v>3870</v>
      </c>
      <c r="E461" s="140">
        <v>370521.35</v>
      </c>
      <c r="F461" s="140">
        <v>1659.34</v>
      </c>
      <c r="G461" s="140"/>
      <c r="H461" s="139">
        <v>489</v>
      </c>
      <c r="I461" s="139">
        <v>0</v>
      </c>
      <c r="J461" s="139">
        <v>27241.39</v>
      </c>
      <c r="K461" s="139">
        <v>0</v>
      </c>
      <c r="L461" s="139">
        <v>74755.67</v>
      </c>
      <c r="M461" s="139">
        <v>57490.4</v>
      </c>
      <c r="N461" s="139">
        <v>21183.85</v>
      </c>
      <c r="O461" s="139">
        <v>0</v>
      </c>
      <c r="P461" s="139">
        <v>5964.91</v>
      </c>
      <c r="Q461" s="139">
        <v>0</v>
      </c>
      <c r="R461" s="139">
        <v>40690.15</v>
      </c>
      <c r="S461" s="139">
        <v>286.48</v>
      </c>
      <c r="T461" s="139">
        <v>5834.52</v>
      </c>
      <c r="U461" s="139">
        <v>3240.86</v>
      </c>
      <c r="V461" s="139">
        <v>10511.45</v>
      </c>
      <c r="W461" s="139">
        <v>0</v>
      </c>
      <c r="X461" s="139">
        <v>0</v>
      </c>
      <c r="Y461" s="139">
        <v>19838.51</v>
      </c>
      <c r="Z461" s="139">
        <v>0</v>
      </c>
      <c r="AA461" s="139">
        <v>0</v>
      </c>
      <c r="AB461" s="139">
        <v>0</v>
      </c>
      <c r="AC461" s="139">
        <v>6234.43</v>
      </c>
      <c r="AD461" s="139">
        <v>33</v>
      </c>
      <c r="AE461" s="139">
        <v>37814.96</v>
      </c>
      <c r="AF461" s="139">
        <v>0</v>
      </c>
      <c r="AG461" s="140">
        <v>311609.58</v>
      </c>
      <c r="AH461" s="139">
        <v>0</v>
      </c>
      <c r="AI461" s="139">
        <v>0</v>
      </c>
      <c r="AJ461" s="139">
        <v>0</v>
      </c>
      <c r="AK461" s="139">
        <v>0</v>
      </c>
      <c r="AL461" s="139">
        <v>0</v>
      </c>
      <c r="AM461" s="139">
        <v>0</v>
      </c>
      <c r="AN461" s="139">
        <v>0</v>
      </c>
      <c r="AO461" s="139">
        <v>0</v>
      </c>
      <c r="AP461" s="139">
        <v>0</v>
      </c>
      <c r="AQ461" s="139">
        <v>0</v>
      </c>
      <c r="AR461" s="139">
        <v>0</v>
      </c>
      <c r="AS461" s="140">
        <v>0</v>
      </c>
      <c r="AT461" s="140">
        <f t="shared" si="11"/>
        <v>683790.27</v>
      </c>
      <c r="AU461" s="139"/>
    </row>
    <row r="462" spans="1:47" s="141" customFormat="1" ht="12.75" hidden="1" outlineLevel="1">
      <c r="A462" s="139" t="s">
        <v>3871</v>
      </c>
      <c r="B462" s="140"/>
      <c r="C462" s="140" t="s">
        <v>3872</v>
      </c>
      <c r="D462" s="140" t="s">
        <v>3873</v>
      </c>
      <c r="E462" s="140">
        <v>3589.62</v>
      </c>
      <c r="F462" s="140">
        <v>0</v>
      </c>
      <c r="G462" s="140"/>
      <c r="H462" s="139">
        <v>0</v>
      </c>
      <c r="I462" s="139">
        <v>0</v>
      </c>
      <c r="J462" s="139">
        <v>0</v>
      </c>
      <c r="K462" s="139">
        <v>0</v>
      </c>
      <c r="L462" s="139">
        <v>0</v>
      </c>
      <c r="M462" s="139">
        <v>0</v>
      </c>
      <c r="N462" s="139">
        <v>0</v>
      </c>
      <c r="O462" s="139">
        <v>0</v>
      </c>
      <c r="P462" s="139">
        <v>0</v>
      </c>
      <c r="Q462" s="139">
        <v>0</v>
      </c>
      <c r="R462" s="139">
        <v>0</v>
      </c>
      <c r="S462" s="139">
        <v>0</v>
      </c>
      <c r="T462" s="139">
        <v>0</v>
      </c>
      <c r="U462" s="139">
        <v>0</v>
      </c>
      <c r="V462" s="139">
        <v>0</v>
      </c>
      <c r="W462" s="139">
        <v>0</v>
      </c>
      <c r="X462" s="139">
        <v>0</v>
      </c>
      <c r="Y462" s="139">
        <v>0</v>
      </c>
      <c r="Z462" s="139">
        <v>0</v>
      </c>
      <c r="AA462" s="139">
        <v>0</v>
      </c>
      <c r="AB462" s="139">
        <v>0</v>
      </c>
      <c r="AC462" s="139">
        <v>0</v>
      </c>
      <c r="AD462" s="139">
        <v>0</v>
      </c>
      <c r="AE462" s="139">
        <v>0</v>
      </c>
      <c r="AF462" s="139">
        <v>0</v>
      </c>
      <c r="AG462" s="140">
        <v>0</v>
      </c>
      <c r="AH462" s="139">
        <v>0</v>
      </c>
      <c r="AI462" s="139">
        <v>0</v>
      </c>
      <c r="AJ462" s="139">
        <v>0</v>
      </c>
      <c r="AK462" s="139">
        <v>0</v>
      </c>
      <c r="AL462" s="139">
        <v>0</v>
      </c>
      <c r="AM462" s="139">
        <v>0</v>
      </c>
      <c r="AN462" s="139">
        <v>0</v>
      </c>
      <c r="AO462" s="139">
        <v>0</v>
      </c>
      <c r="AP462" s="139">
        <v>0</v>
      </c>
      <c r="AQ462" s="139">
        <v>0</v>
      </c>
      <c r="AR462" s="139">
        <v>0</v>
      </c>
      <c r="AS462" s="140">
        <v>0</v>
      </c>
      <c r="AT462" s="140">
        <f t="shared" si="11"/>
        <v>3589.62</v>
      </c>
      <c r="AU462" s="139"/>
    </row>
    <row r="463" spans="1:47" s="141" customFormat="1" ht="12.75" hidden="1" outlineLevel="1">
      <c r="A463" s="139" t="s">
        <v>3880</v>
      </c>
      <c r="B463" s="140"/>
      <c r="C463" s="140" t="s">
        <v>3881</v>
      </c>
      <c r="D463" s="140" t="s">
        <v>3882</v>
      </c>
      <c r="E463" s="140">
        <v>5040.55</v>
      </c>
      <c r="F463" s="140">
        <v>0</v>
      </c>
      <c r="G463" s="140"/>
      <c r="H463" s="139">
        <v>0</v>
      </c>
      <c r="I463" s="139">
        <v>0</v>
      </c>
      <c r="J463" s="139">
        <v>0</v>
      </c>
      <c r="K463" s="139">
        <v>0</v>
      </c>
      <c r="L463" s="139">
        <v>0</v>
      </c>
      <c r="M463" s="139">
        <v>0</v>
      </c>
      <c r="N463" s="139">
        <v>0</v>
      </c>
      <c r="O463" s="139">
        <v>0</v>
      </c>
      <c r="P463" s="139">
        <v>0</v>
      </c>
      <c r="Q463" s="139">
        <v>0</v>
      </c>
      <c r="R463" s="139">
        <v>0</v>
      </c>
      <c r="S463" s="139">
        <v>0</v>
      </c>
      <c r="T463" s="139">
        <v>0</v>
      </c>
      <c r="U463" s="139">
        <v>0</v>
      </c>
      <c r="V463" s="139">
        <v>0</v>
      </c>
      <c r="W463" s="139">
        <v>0</v>
      </c>
      <c r="X463" s="139">
        <v>0</v>
      </c>
      <c r="Y463" s="139">
        <v>0</v>
      </c>
      <c r="Z463" s="139">
        <v>0</v>
      </c>
      <c r="AA463" s="139">
        <v>0</v>
      </c>
      <c r="AB463" s="139">
        <v>0</v>
      </c>
      <c r="AC463" s="139">
        <v>0</v>
      </c>
      <c r="AD463" s="139">
        <v>0</v>
      </c>
      <c r="AE463" s="139">
        <v>0</v>
      </c>
      <c r="AF463" s="139">
        <v>0</v>
      </c>
      <c r="AG463" s="140">
        <v>0</v>
      </c>
      <c r="AH463" s="139">
        <v>0</v>
      </c>
      <c r="AI463" s="139">
        <v>0</v>
      </c>
      <c r="AJ463" s="139">
        <v>0</v>
      </c>
      <c r="AK463" s="139">
        <v>0</v>
      </c>
      <c r="AL463" s="139">
        <v>0</v>
      </c>
      <c r="AM463" s="139">
        <v>0</v>
      </c>
      <c r="AN463" s="139">
        <v>0</v>
      </c>
      <c r="AO463" s="139">
        <v>0</v>
      </c>
      <c r="AP463" s="139">
        <v>0</v>
      </c>
      <c r="AQ463" s="139">
        <v>0</v>
      </c>
      <c r="AR463" s="139">
        <v>0</v>
      </c>
      <c r="AS463" s="140">
        <v>0</v>
      </c>
      <c r="AT463" s="140">
        <f t="shared" si="11"/>
        <v>5040.55</v>
      </c>
      <c r="AU463" s="139"/>
    </row>
    <row r="464" spans="1:47" s="141" customFormat="1" ht="12.75" hidden="1" outlineLevel="1">
      <c r="A464" s="139" t="s">
        <v>3883</v>
      </c>
      <c r="B464" s="140"/>
      <c r="C464" s="140" t="s">
        <v>3884</v>
      </c>
      <c r="D464" s="140" t="s">
        <v>3885</v>
      </c>
      <c r="E464" s="140">
        <v>483742.84</v>
      </c>
      <c r="F464" s="140">
        <v>1213.17</v>
      </c>
      <c r="G464" s="140"/>
      <c r="H464" s="139">
        <v>0</v>
      </c>
      <c r="I464" s="139">
        <v>0</v>
      </c>
      <c r="J464" s="139">
        <v>0</v>
      </c>
      <c r="K464" s="139">
        <v>0</v>
      </c>
      <c r="L464" s="139">
        <v>0</v>
      </c>
      <c r="M464" s="139">
        <v>583.12</v>
      </c>
      <c r="N464" s="139">
        <v>35511.34</v>
      </c>
      <c r="O464" s="139">
        <v>0</v>
      </c>
      <c r="P464" s="139">
        <v>0</v>
      </c>
      <c r="Q464" s="139">
        <v>0</v>
      </c>
      <c r="R464" s="139">
        <v>0</v>
      </c>
      <c r="S464" s="139">
        <v>0</v>
      </c>
      <c r="T464" s="139">
        <v>3787</v>
      </c>
      <c r="U464" s="139">
        <v>0</v>
      </c>
      <c r="V464" s="139">
        <v>0</v>
      </c>
      <c r="W464" s="139">
        <v>0</v>
      </c>
      <c r="X464" s="139">
        <v>0</v>
      </c>
      <c r="Y464" s="139">
        <v>362826.8</v>
      </c>
      <c r="Z464" s="139">
        <v>0</v>
      </c>
      <c r="AA464" s="139">
        <v>0</v>
      </c>
      <c r="AB464" s="139">
        <v>0</v>
      </c>
      <c r="AC464" s="139">
        <v>177</v>
      </c>
      <c r="AD464" s="139">
        <v>0</v>
      </c>
      <c r="AE464" s="139">
        <v>9079.35</v>
      </c>
      <c r="AF464" s="139">
        <v>0</v>
      </c>
      <c r="AG464" s="140">
        <v>411964.61</v>
      </c>
      <c r="AH464" s="139">
        <v>0</v>
      </c>
      <c r="AI464" s="139">
        <v>0</v>
      </c>
      <c r="AJ464" s="139">
        <v>0</v>
      </c>
      <c r="AK464" s="139">
        <v>0</v>
      </c>
      <c r="AL464" s="139">
        <v>0</v>
      </c>
      <c r="AM464" s="139">
        <v>0</v>
      </c>
      <c r="AN464" s="139">
        <v>0</v>
      </c>
      <c r="AO464" s="139">
        <v>0</v>
      </c>
      <c r="AP464" s="139">
        <v>0</v>
      </c>
      <c r="AQ464" s="139">
        <v>0</v>
      </c>
      <c r="AR464" s="139">
        <v>0</v>
      </c>
      <c r="AS464" s="140">
        <v>0</v>
      </c>
      <c r="AT464" s="140">
        <f t="shared" si="11"/>
        <v>896920.62</v>
      </c>
      <c r="AU464" s="139"/>
    </row>
    <row r="465" spans="1:47" s="141" customFormat="1" ht="12.75" hidden="1" outlineLevel="1">
      <c r="A465" s="139" t="s">
        <v>3886</v>
      </c>
      <c r="B465" s="140"/>
      <c r="C465" s="140" t="s">
        <v>3887</v>
      </c>
      <c r="D465" s="140" t="s">
        <v>3888</v>
      </c>
      <c r="E465" s="140">
        <v>45398.84</v>
      </c>
      <c r="F465" s="140">
        <v>0</v>
      </c>
      <c r="G465" s="140"/>
      <c r="H465" s="139">
        <v>0</v>
      </c>
      <c r="I465" s="139">
        <v>0</v>
      </c>
      <c r="J465" s="139">
        <v>0</v>
      </c>
      <c r="K465" s="139">
        <v>0</v>
      </c>
      <c r="L465" s="139">
        <v>0</v>
      </c>
      <c r="M465" s="139">
        <v>0</v>
      </c>
      <c r="N465" s="139">
        <v>0</v>
      </c>
      <c r="O465" s="139">
        <v>0</v>
      </c>
      <c r="P465" s="139">
        <v>0</v>
      </c>
      <c r="Q465" s="139">
        <v>0</v>
      </c>
      <c r="R465" s="139">
        <v>0</v>
      </c>
      <c r="S465" s="139">
        <v>0</v>
      </c>
      <c r="T465" s="139">
        <v>0</v>
      </c>
      <c r="U465" s="139">
        <v>0</v>
      </c>
      <c r="V465" s="139">
        <v>0</v>
      </c>
      <c r="W465" s="139">
        <v>0</v>
      </c>
      <c r="X465" s="139">
        <v>0</v>
      </c>
      <c r="Y465" s="139">
        <v>0</v>
      </c>
      <c r="Z465" s="139">
        <v>0</v>
      </c>
      <c r="AA465" s="139">
        <v>0</v>
      </c>
      <c r="AB465" s="139">
        <v>0</v>
      </c>
      <c r="AC465" s="139">
        <v>0</v>
      </c>
      <c r="AD465" s="139">
        <v>0</v>
      </c>
      <c r="AE465" s="139">
        <v>1067.71</v>
      </c>
      <c r="AF465" s="139">
        <v>0</v>
      </c>
      <c r="AG465" s="140">
        <v>1067.71</v>
      </c>
      <c r="AH465" s="139">
        <v>0</v>
      </c>
      <c r="AI465" s="139">
        <v>0</v>
      </c>
      <c r="AJ465" s="139">
        <v>0</v>
      </c>
      <c r="AK465" s="139">
        <v>0</v>
      </c>
      <c r="AL465" s="139">
        <v>0</v>
      </c>
      <c r="AM465" s="139">
        <v>0</v>
      </c>
      <c r="AN465" s="139">
        <v>0</v>
      </c>
      <c r="AO465" s="139">
        <v>0</v>
      </c>
      <c r="AP465" s="139">
        <v>0</v>
      </c>
      <c r="AQ465" s="139">
        <v>0</v>
      </c>
      <c r="AR465" s="139">
        <v>0</v>
      </c>
      <c r="AS465" s="140">
        <v>0</v>
      </c>
      <c r="AT465" s="140">
        <f t="shared" si="11"/>
        <v>46466.549999999996</v>
      </c>
      <c r="AU465" s="139"/>
    </row>
    <row r="466" spans="1:47" s="141" customFormat="1" ht="12.75" hidden="1" outlineLevel="1">
      <c r="A466" s="139" t="s">
        <v>3889</v>
      </c>
      <c r="B466" s="140"/>
      <c r="C466" s="140" t="s">
        <v>3890</v>
      </c>
      <c r="D466" s="140" t="s">
        <v>3891</v>
      </c>
      <c r="E466" s="140">
        <v>460928.77</v>
      </c>
      <c r="F466" s="140">
        <v>153970.01</v>
      </c>
      <c r="G466" s="140"/>
      <c r="H466" s="139">
        <v>0</v>
      </c>
      <c r="I466" s="139">
        <v>0</v>
      </c>
      <c r="J466" s="139">
        <v>23.71</v>
      </c>
      <c r="K466" s="139">
        <v>0</v>
      </c>
      <c r="L466" s="139">
        <v>0</v>
      </c>
      <c r="M466" s="139">
        <v>0</v>
      </c>
      <c r="N466" s="139">
        <v>0</v>
      </c>
      <c r="O466" s="139">
        <v>0</v>
      </c>
      <c r="P466" s="139">
        <v>0</v>
      </c>
      <c r="Q466" s="139">
        <v>0</v>
      </c>
      <c r="R466" s="139">
        <v>0</v>
      </c>
      <c r="S466" s="139">
        <v>0</v>
      </c>
      <c r="T466" s="139">
        <v>0</v>
      </c>
      <c r="U466" s="139">
        <v>0</v>
      </c>
      <c r="V466" s="139">
        <v>0</v>
      </c>
      <c r="W466" s="139">
        <v>0</v>
      </c>
      <c r="X466" s="139">
        <v>0</v>
      </c>
      <c r="Y466" s="139">
        <v>90</v>
      </c>
      <c r="Z466" s="139">
        <v>0</v>
      </c>
      <c r="AA466" s="139">
        <v>0</v>
      </c>
      <c r="AB466" s="139">
        <v>0</v>
      </c>
      <c r="AC466" s="139">
        <v>975</v>
      </c>
      <c r="AD466" s="139">
        <v>0</v>
      </c>
      <c r="AE466" s="139">
        <v>3125</v>
      </c>
      <c r="AF466" s="139">
        <v>0</v>
      </c>
      <c r="AG466" s="140">
        <v>4213.71</v>
      </c>
      <c r="AH466" s="139">
        <v>0</v>
      </c>
      <c r="AI466" s="139">
        <v>0</v>
      </c>
      <c r="AJ466" s="139">
        <v>0</v>
      </c>
      <c r="AK466" s="139">
        <v>0</v>
      </c>
      <c r="AL466" s="139">
        <v>0</v>
      </c>
      <c r="AM466" s="139">
        <v>0</v>
      </c>
      <c r="AN466" s="139">
        <v>0</v>
      </c>
      <c r="AO466" s="139">
        <v>0</v>
      </c>
      <c r="AP466" s="139">
        <v>0</v>
      </c>
      <c r="AQ466" s="139">
        <v>0</v>
      </c>
      <c r="AR466" s="139">
        <v>0</v>
      </c>
      <c r="AS466" s="140">
        <v>0</v>
      </c>
      <c r="AT466" s="140">
        <f t="shared" si="11"/>
        <v>619112.49</v>
      </c>
      <c r="AU466" s="139"/>
    </row>
    <row r="467" spans="1:47" s="141" customFormat="1" ht="12.75" hidden="1" outlineLevel="1">
      <c r="A467" s="139" t="s">
        <v>3892</v>
      </c>
      <c r="B467" s="140"/>
      <c r="C467" s="140" t="s">
        <v>3893</v>
      </c>
      <c r="D467" s="140" t="s">
        <v>3894</v>
      </c>
      <c r="E467" s="140">
        <v>1239513.11</v>
      </c>
      <c r="F467" s="140">
        <v>607953.11</v>
      </c>
      <c r="G467" s="140"/>
      <c r="H467" s="139">
        <v>0</v>
      </c>
      <c r="I467" s="139">
        <v>0</v>
      </c>
      <c r="J467" s="139">
        <v>0</v>
      </c>
      <c r="K467" s="139">
        <v>0</v>
      </c>
      <c r="L467" s="139">
        <v>0</v>
      </c>
      <c r="M467" s="139">
        <v>0</v>
      </c>
      <c r="N467" s="139">
        <v>0</v>
      </c>
      <c r="O467" s="139">
        <v>0</v>
      </c>
      <c r="P467" s="139">
        <v>0</v>
      </c>
      <c r="Q467" s="139">
        <v>0</v>
      </c>
      <c r="R467" s="139">
        <v>0</v>
      </c>
      <c r="S467" s="139">
        <v>0</v>
      </c>
      <c r="T467" s="139">
        <v>0</v>
      </c>
      <c r="U467" s="139">
        <v>5350</v>
      </c>
      <c r="V467" s="139">
        <v>0</v>
      </c>
      <c r="W467" s="139">
        <v>0</v>
      </c>
      <c r="X467" s="139">
        <v>0</v>
      </c>
      <c r="Y467" s="139">
        <v>13800</v>
      </c>
      <c r="Z467" s="139">
        <v>0</v>
      </c>
      <c r="AA467" s="139">
        <v>0</v>
      </c>
      <c r="AB467" s="139">
        <v>0</v>
      </c>
      <c r="AC467" s="139">
        <v>0</v>
      </c>
      <c r="AD467" s="139">
        <v>0</v>
      </c>
      <c r="AE467" s="139">
        <v>8767.48</v>
      </c>
      <c r="AF467" s="139">
        <v>0</v>
      </c>
      <c r="AG467" s="140">
        <v>27917.48</v>
      </c>
      <c r="AH467" s="139">
        <v>0</v>
      </c>
      <c r="AI467" s="139">
        <v>0</v>
      </c>
      <c r="AJ467" s="139">
        <v>0</v>
      </c>
      <c r="AK467" s="139">
        <v>0</v>
      </c>
      <c r="AL467" s="139">
        <v>0</v>
      </c>
      <c r="AM467" s="139">
        <v>0</v>
      </c>
      <c r="AN467" s="139">
        <v>0</v>
      </c>
      <c r="AO467" s="139">
        <v>0</v>
      </c>
      <c r="AP467" s="139">
        <v>0</v>
      </c>
      <c r="AQ467" s="139">
        <v>0</v>
      </c>
      <c r="AR467" s="139">
        <v>0</v>
      </c>
      <c r="AS467" s="140">
        <v>0</v>
      </c>
      <c r="AT467" s="140">
        <f t="shared" si="11"/>
        <v>1875383.7000000002</v>
      </c>
      <c r="AU467" s="139"/>
    </row>
    <row r="468" spans="1:47" s="141" customFormat="1" ht="12.75" hidden="1" outlineLevel="1">
      <c r="A468" s="139" t="s">
        <v>3895</v>
      </c>
      <c r="B468" s="140"/>
      <c r="C468" s="140" t="s">
        <v>3896</v>
      </c>
      <c r="D468" s="140" t="s">
        <v>3897</v>
      </c>
      <c r="E468" s="140">
        <v>193345.61</v>
      </c>
      <c r="F468" s="140">
        <v>28125</v>
      </c>
      <c r="G468" s="140"/>
      <c r="H468" s="139">
        <v>0</v>
      </c>
      <c r="I468" s="139">
        <v>10100.5</v>
      </c>
      <c r="J468" s="139">
        <v>-1625</v>
      </c>
      <c r="K468" s="139">
        <v>0</v>
      </c>
      <c r="L468" s="139">
        <v>0</v>
      </c>
      <c r="M468" s="139">
        <v>0</v>
      </c>
      <c r="N468" s="139">
        <v>0</v>
      </c>
      <c r="O468" s="139">
        <v>0</v>
      </c>
      <c r="P468" s="139">
        <v>0</v>
      </c>
      <c r="Q468" s="139">
        <v>0</v>
      </c>
      <c r="R468" s="139">
        <v>0</v>
      </c>
      <c r="S468" s="139">
        <v>242.25</v>
      </c>
      <c r="T468" s="139">
        <v>0</v>
      </c>
      <c r="U468" s="139">
        <v>0</v>
      </c>
      <c r="V468" s="139">
        <v>0</v>
      </c>
      <c r="W468" s="139">
        <v>0</v>
      </c>
      <c r="X468" s="139">
        <v>0</v>
      </c>
      <c r="Y468" s="139">
        <v>0</v>
      </c>
      <c r="Z468" s="139">
        <v>0</v>
      </c>
      <c r="AA468" s="139">
        <v>0</v>
      </c>
      <c r="AB468" s="139">
        <v>0</v>
      </c>
      <c r="AC468" s="139">
        <v>0</v>
      </c>
      <c r="AD468" s="139">
        <v>0</v>
      </c>
      <c r="AE468" s="139">
        <v>0</v>
      </c>
      <c r="AF468" s="139">
        <v>0</v>
      </c>
      <c r="AG468" s="140">
        <v>8717.75</v>
      </c>
      <c r="AH468" s="139">
        <v>0</v>
      </c>
      <c r="AI468" s="139">
        <v>0</v>
      </c>
      <c r="AJ468" s="139">
        <v>0</v>
      </c>
      <c r="AK468" s="139">
        <v>0</v>
      </c>
      <c r="AL468" s="139">
        <v>0</v>
      </c>
      <c r="AM468" s="139">
        <v>0</v>
      </c>
      <c r="AN468" s="139">
        <v>0</v>
      </c>
      <c r="AO468" s="139">
        <v>0</v>
      </c>
      <c r="AP468" s="139">
        <v>0</v>
      </c>
      <c r="AQ468" s="139">
        <v>0</v>
      </c>
      <c r="AR468" s="139">
        <v>0</v>
      </c>
      <c r="AS468" s="140">
        <v>0</v>
      </c>
      <c r="AT468" s="140">
        <f t="shared" si="11"/>
        <v>230188.36</v>
      </c>
      <c r="AU468" s="139"/>
    </row>
    <row r="469" spans="1:47" s="141" customFormat="1" ht="12.75" hidden="1" outlineLevel="1">
      <c r="A469" s="139" t="s">
        <v>3898</v>
      </c>
      <c r="B469" s="140"/>
      <c r="C469" s="140" t="s">
        <v>3899</v>
      </c>
      <c r="D469" s="140" t="s">
        <v>3900</v>
      </c>
      <c r="E469" s="140">
        <v>6588</v>
      </c>
      <c r="F469" s="140">
        <v>0</v>
      </c>
      <c r="G469" s="140"/>
      <c r="H469" s="139">
        <v>0</v>
      </c>
      <c r="I469" s="139">
        <v>0</v>
      </c>
      <c r="J469" s="139">
        <v>0</v>
      </c>
      <c r="K469" s="139">
        <v>0</v>
      </c>
      <c r="L469" s="139">
        <v>0</v>
      </c>
      <c r="M469" s="139">
        <v>0</v>
      </c>
      <c r="N469" s="139">
        <v>0</v>
      </c>
      <c r="O469" s="139">
        <v>0</v>
      </c>
      <c r="P469" s="139">
        <v>76</v>
      </c>
      <c r="Q469" s="139">
        <v>0</v>
      </c>
      <c r="R469" s="139">
        <v>0</v>
      </c>
      <c r="S469" s="139">
        <v>0</v>
      </c>
      <c r="T469" s="139">
        <v>0</v>
      </c>
      <c r="U469" s="139">
        <v>0</v>
      </c>
      <c r="V469" s="139">
        <v>0</v>
      </c>
      <c r="W469" s="139">
        <v>0</v>
      </c>
      <c r="X469" s="139">
        <v>0</v>
      </c>
      <c r="Y469" s="139">
        <v>0</v>
      </c>
      <c r="Z469" s="139">
        <v>0</v>
      </c>
      <c r="AA469" s="139">
        <v>0</v>
      </c>
      <c r="AB469" s="139">
        <v>0</v>
      </c>
      <c r="AC469" s="139">
        <v>0</v>
      </c>
      <c r="AD469" s="139">
        <v>0</v>
      </c>
      <c r="AE469" s="139">
        <v>0</v>
      </c>
      <c r="AF469" s="139">
        <v>0</v>
      </c>
      <c r="AG469" s="140">
        <v>76</v>
      </c>
      <c r="AH469" s="139">
        <v>0</v>
      </c>
      <c r="AI469" s="139">
        <v>0</v>
      </c>
      <c r="AJ469" s="139">
        <v>0</v>
      </c>
      <c r="AK469" s="139">
        <v>0</v>
      </c>
      <c r="AL469" s="139">
        <v>0</v>
      </c>
      <c r="AM469" s="139">
        <v>0</v>
      </c>
      <c r="AN469" s="139">
        <v>0</v>
      </c>
      <c r="AO469" s="139">
        <v>0</v>
      </c>
      <c r="AP469" s="139">
        <v>0</v>
      </c>
      <c r="AQ469" s="139">
        <v>0</v>
      </c>
      <c r="AR469" s="139">
        <v>0</v>
      </c>
      <c r="AS469" s="140">
        <v>0</v>
      </c>
      <c r="AT469" s="140">
        <f t="shared" si="11"/>
        <v>6664</v>
      </c>
      <c r="AU469" s="139"/>
    </row>
    <row r="470" spans="1:47" s="141" customFormat="1" ht="12.75" hidden="1" outlineLevel="1">
      <c r="A470" s="139" t="s">
        <v>3901</v>
      </c>
      <c r="B470" s="140"/>
      <c r="C470" s="140" t="s">
        <v>3902</v>
      </c>
      <c r="D470" s="140" t="s">
        <v>3903</v>
      </c>
      <c r="E470" s="140">
        <v>405567.38</v>
      </c>
      <c r="F470" s="140">
        <v>0</v>
      </c>
      <c r="G470" s="140"/>
      <c r="H470" s="139">
        <v>0</v>
      </c>
      <c r="I470" s="139">
        <v>0</v>
      </c>
      <c r="J470" s="139">
        <v>0</v>
      </c>
      <c r="K470" s="139">
        <v>0</v>
      </c>
      <c r="L470" s="139">
        <v>0</v>
      </c>
      <c r="M470" s="139">
        <v>0</v>
      </c>
      <c r="N470" s="139">
        <v>0</v>
      </c>
      <c r="O470" s="139">
        <v>0</v>
      </c>
      <c r="P470" s="139">
        <v>2690.82</v>
      </c>
      <c r="Q470" s="139">
        <v>0</v>
      </c>
      <c r="R470" s="139">
        <v>0</v>
      </c>
      <c r="S470" s="139">
        <v>0</v>
      </c>
      <c r="T470" s="139">
        <v>0</v>
      </c>
      <c r="U470" s="139">
        <v>0</v>
      </c>
      <c r="V470" s="139">
        <v>0</v>
      </c>
      <c r="W470" s="139">
        <v>0</v>
      </c>
      <c r="X470" s="139">
        <v>0</v>
      </c>
      <c r="Y470" s="139">
        <v>3040.2</v>
      </c>
      <c r="Z470" s="139">
        <v>0</v>
      </c>
      <c r="AA470" s="139">
        <v>0</v>
      </c>
      <c r="AB470" s="139">
        <v>0</v>
      </c>
      <c r="AC470" s="139">
        <v>0</v>
      </c>
      <c r="AD470" s="139">
        <v>0</v>
      </c>
      <c r="AE470" s="139">
        <v>9919.9</v>
      </c>
      <c r="AF470" s="139">
        <v>0</v>
      </c>
      <c r="AG470" s="140">
        <v>15650.92</v>
      </c>
      <c r="AH470" s="139">
        <v>0</v>
      </c>
      <c r="AI470" s="139">
        <v>0</v>
      </c>
      <c r="AJ470" s="139">
        <v>0</v>
      </c>
      <c r="AK470" s="139">
        <v>0</v>
      </c>
      <c r="AL470" s="139">
        <v>0</v>
      </c>
      <c r="AM470" s="139">
        <v>0</v>
      </c>
      <c r="AN470" s="139">
        <v>0</v>
      </c>
      <c r="AO470" s="139">
        <v>0</v>
      </c>
      <c r="AP470" s="139">
        <v>0</v>
      </c>
      <c r="AQ470" s="139">
        <v>0</v>
      </c>
      <c r="AR470" s="139">
        <v>0</v>
      </c>
      <c r="AS470" s="140">
        <v>0</v>
      </c>
      <c r="AT470" s="140">
        <f t="shared" si="11"/>
        <v>421218.3</v>
      </c>
      <c r="AU470" s="139"/>
    </row>
    <row r="471" spans="1:47" s="141" customFormat="1" ht="12.75" hidden="1" outlineLevel="1">
      <c r="A471" s="139" t="s">
        <v>3904</v>
      </c>
      <c r="B471" s="140"/>
      <c r="C471" s="140" t="s">
        <v>3905</v>
      </c>
      <c r="D471" s="140" t="s">
        <v>3906</v>
      </c>
      <c r="E471" s="140">
        <v>611992.98</v>
      </c>
      <c r="F471" s="140">
        <v>0</v>
      </c>
      <c r="G471" s="140"/>
      <c r="H471" s="139">
        <v>0</v>
      </c>
      <c r="I471" s="139">
        <v>0</v>
      </c>
      <c r="J471" s="139">
        <v>0</v>
      </c>
      <c r="K471" s="139">
        <v>0</v>
      </c>
      <c r="L471" s="139">
        <v>0</v>
      </c>
      <c r="M471" s="139">
        <v>1081.18</v>
      </c>
      <c r="N471" s="139">
        <v>0</v>
      </c>
      <c r="O471" s="139">
        <v>0</v>
      </c>
      <c r="P471" s="139">
        <v>0</v>
      </c>
      <c r="Q471" s="139">
        <v>0</v>
      </c>
      <c r="R471" s="139">
        <v>3764.25</v>
      </c>
      <c r="S471" s="139">
        <v>0</v>
      </c>
      <c r="T471" s="139">
        <v>0</v>
      </c>
      <c r="U471" s="139">
        <v>0</v>
      </c>
      <c r="V471" s="139">
        <v>0</v>
      </c>
      <c r="W471" s="139">
        <v>0</v>
      </c>
      <c r="X471" s="139">
        <v>0</v>
      </c>
      <c r="Y471" s="139">
        <v>0</v>
      </c>
      <c r="Z471" s="139">
        <v>0</v>
      </c>
      <c r="AA471" s="139">
        <v>0</v>
      </c>
      <c r="AB471" s="139">
        <v>0</v>
      </c>
      <c r="AC471" s="139">
        <v>0</v>
      </c>
      <c r="AD471" s="139">
        <v>0</v>
      </c>
      <c r="AE471" s="139">
        <v>1022.15</v>
      </c>
      <c r="AF471" s="139">
        <v>0</v>
      </c>
      <c r="AG471" s="140">
        <v>5867.58</v>
      </c>
      <c r="AH471" s="139">
        <v>0</v>
      </c>
      <c r="AI471" s="139">
        <v>0</v>
      </c>
      <c r="AJ471" s="139">
        <v>0</v>
      </c>
      <c r="AK471" s="139">
        <v>0</v>
      </c>
      <c r="AL471" s="139">
        <v>0</v>
      </c>
      <c r="AM471" s="139">
        <v>0</v>
      </c>
      <c r="AN471" s="139">
        <v>0</v>
      </c>
      <c r="AO471" s="139">
        <v>0</v>
      </c>
      <c r="AP471" s="139">
        <v>0</v>
      </c>
      <c r="AQ471" s="139">
        <v>0</v>
      </c>
      <c r="AR471" s="139">
        <v>0</v>
      </c>
      <c r="AS471" s="140">
        <v>0</v>
      </c>
      <c r="AT471" s="140">
        <f t="shared" si="11"/>
        <v>617860.5599999999</v>
      </c>
      <c r="AU471" s="139"/>
    </row>
    <row r="472" spans="1:47" s="141" customFormat="1" ht="12.75" hidden="1" outlineLevel="1">
      <c r="A472" s="139" t="s">
        <v>3907</v>
      </c>
      <c r="B472" s="140"/>
      <c r="C472" s="140" t="s">
        <v>3908</v>
      </c>
      <c r="D472" s="140" t="s">
        <v>3909</v>
      </c>
      <c r="E472" s="140">
        <v>1710610.21</v>
      </c>
      <c r="F472" s="140">
        <v>11808.61</v>
      </c>
      <c r="G472" s="140"/>
      <c r="H472" s="139">
        <v>0</v>
      </c>
      <c r="I472" s="139">
        <v>0</v>
      </c>
      <c r="J472" s="139">
        <v>0</v>
      </c>
      <c r="K472" s="139">
        <v>0</v>
      </c>
      <c r="L472" s="139">
        <v>2320</v>
      </c>
      <c r="M472" s="139">
        <v>14591.57</v>
      </c>
      <c r="N472" s="139">
        <v>0</v>
      </c>
      <c r="O472" s="139">
        <v>0</v>
      </c>
      <c r="P472" s="139">
        <v>16374.7</v>
      </c>
      <c r="Q472" s="139">
        <v>0</v>
      </c>
      <c r="R472" s="139">
        <v>27619.05</v>
      </c>
      <c r="S472" s="139">
        <v>0</v>
      </c>
      <c r="T472" s="139">
        <v>0</v>
      </c>
      <c r="U472" s="139">
        <v>4018.8</v>
      </c>
      <c r="V472" s="139">
        <v>-2408</v>
      </c>
      <c r="W472" s="139">
        <v>0</v>
      </c>
      <c r="X472" s="139">
        <v>0</v>
      </c>
      <c r="Y472" s="139">
        <v>3808.26</v>
      </c>
      <c r="Z472" s="139">
        <v>0</v>
      </c>
      <c r="AA472" s="139">
        <v>0</v>
      </c>
      <c r="AB472" s="139">
        <v>252</v>
      </c>
      <c r="AC472" s="139">
        <v>751.4</v>
      </c>
      <c r="AD472" s="139">
        <v>0</v>
      </c>
      <c r="AE472" s="139">
        <v>79874.83</v>
      </c>
      <c r="AF472" s="139">
        <v>0</v>
      </c>
      <c r="AG472" s="140">
        <v>147202.61</v>
      </c>
      <c r="AH472" s="139">
        <v>0</v>
      </c>
      <c r="AI472" s="139">
        <v>0</v>
      </c>
      <c r="AJ472" s="139">
        <v>0</v>
      </c>
      <c r="AK472" s="139">
        <v>0</v>
      </c>
      <c r="AL472" s="139">
        <v>0</v>
      </c>
      <c r="AM472" s="139">
        <v>0</v>
      </c>
      <c r="AN472" s="139">
        <v>0</v>
      </c>
      <c r="AO472" s="139">
        <v>0</v>
      </c>
      <c r="AP472" s="139">
        <v>0</v>
      </c>
      <c r="AQ472" s="139">
        <v>0</v>
      </c>
      <c r="AR472" s="139">
        <v>0</v>
      </c>
      <c r="AS472" s="140">
        <v>0</v>
      </c>
      <c r="AT472" s="140">
        <f t="shared" si="11"/>
        <v>1869621.4300000002</v>
      </c>
      <c r="AU472" s="139"/>
    </row>
    <row r="473" spans="1:47" s="141" customFormat="1" ht="12.75" hidden="1" outlineLevel="1">
      <c r="A473" s="139" t="s">
        <v>3910</v>
      </c>
      <c r="B473" s="140"/>
      <c r="C473" s="140" t="s">
        <v>3911</v>
      </c>
      <c r="D473" s="140" t="s">
        <v>3912</v>
      </c>
      <c r="E473" s="140">
        <v>9438032.52</v>
      </c>
      <c r="F473" s="140">
        <v>156815.26</v>
      </c>
      <c r="G473" s="140"/>
      <c r="H473" s="139">
        <v>4341.45</v>
      </c>
      <c r="I473" s="139">
        <v>0</v>
      </c>
      <c r="J473" s="139">
        <v>0</v>
      </c>
      <c r="K473" s="139">
        <v>0</v>
      </c>
      <c r="L473" s="139">
        <v>7707.31</v>
      </c>
      <c r="M473" s="139">
        <v>88067.95</v>
      </c>
      <c r="N473" s="139">
        <v>295.39</v>
      </c>
      <c r="O473" s="139">
        <v>415.29</v>
      </c>
      <c r="P473" s="139">
        <v>34887.33</v>
      </c>
      <c r="Q473" s="139">
        <v>0</v>
      </c>
      <c r="R473" s="139">
        <v>75516.09</v>
      </c>
      <c r="S473" s="139">
        <v>200.13</v>
      </c>
      <c r="T473" s="139">
        <v>110.76</v>
      </c>
      <c r="U473" s="139">
        <v>23631.8</v>
      </c>
      <c r="V473" s="139">
        <v>17.54</v>
      </c>
      <c r="W473" s="139">
        <v>0</v>
      </c>
      <c r="X473" s="139">
        <v>0</v>
      </c>
      <c r="Y473" s="139">
        <v>59194.52</v>
      </c>
      <c r="Z473" s="139">
        <v>0</v>
      </c>
      <c r="AA473" s="139">
        <v>0</v>
      </c>
      <c r="AB473" s="139">
        <v>168.25</v>
      </c>
      <c r="AC473" s="139">
        <v>34940.19</v>
      </c>
      <c r="AD473" s="139">
        <v>3746.03</v>
      </c>
      <c r="AE473" s="139">
        <v>-65692.35</v>
      </c>
      <c r="AF473" s="139">
        <v>0</v>
      </c>
      <c r="AG473" s="140">
        <v>267547.68</v>
      </c>
      <c r="AH473" s="139">
        <v>0</v>
      </c>
      <c r="AI473" s="139">
        <v>0</v>
      </c>
      <c r="AJ473" s="139">
        <v>0</v>
      </c>
      <c r="AK473" s="139">
        <v>0</v>
      </c>
      <c r="AL473" s="139">
        <v>0</v>
      </c>
      <c r="AM473" s="139">
        <v>0</v>
      </c>
      <c r="AN473" s="139">
        <v>0</v>
      </c>
      <c r="AO473" s="139">
        <v>0</v>
      </c>
      <c r="AP473" s="139">
        <v>0</v>
      </c>
      <c r="AQ473" s="139">
        <v>0</v>
      </c>
      <c r="AR473" s="139">
        <v>0</v>
      </c>
      <c r="AS473" s="140">
        <v>0</v>
      </c>
      <c r="AT473" s="140">
        <f t="shared" si="11"/>
        <v>9862395.459999999</v>
      </c>
      <c r="AU473" s="139"/>
    </row>
    <row r="474" spans="1:47" s="141" customFormat="1" ht="12.75" hidden="1" outlineLevel="1">
      <c r="A474" s="139" t="s">
        <v>3913</v>
      </c>
      <c r="B474" s="140"/>
      <c r="C474" s="140" t="s">
        <v>3914</v>
      </c>
      <c r="D474" s="140" t="s">
        <v>3915</v>
      </c>
      <c r="E474" s="140">
        <v>2212534.12</v>
      </c>
      <c r="F474" s="140">
        <v>19156.87</v>
      </c>
      <c r="G474" s="140"/>
      <c r="H474" s="139">
        <v>3535.2</v>
      </c>
      <c r="I474" s="139">
        <v>0</v>
      </c>
      <c r="J474" s="139">
        <v>0</v>
      </c>
      <c r="K474" s="139">
        <v>0</v>
      </c>
      <c r="L474" s="139">
        <v>25471.98</v>
      </c>
      <c r="M474" s="139">
        <v>15694.63</v>
      </c>
      <c r="N474" s="139">
        <v>0</v>
      </c>
      <c r="O474" s="139">
        <v>0</v>
      </c>
      <c r="P474" s="139">
        <v>20359.75</v>
      </c>
      <c r="Q474" s="139">
        <v>0</v>
      </c>
      <c r="R474" s="139">
        <v>500</v>
      </c>
      <c r="S474" s="139">
        <v>0</v>
      </c>
      <c r="T474" s="139">
        <v>0</v>
      </c>
      <c r="U474" s="139">
        <v>0</v>
      </c>
      <c r="V474" s="139">
        <v>0</v>
      </c>
      <c r="W474" s="139">
        <v>0</v>
      </c>
      <c r="X474" s="139">
        <v>0</v>
      </c>
      <c r="Y474" s="139">
        <v>0</v>
      </c>
      <c r="Z474" s="139">
        <v>0</v>
      </c>
      <c r="AA474" s="139">
        <v>0</v>
      </c>
      <c r="AB474" s="139">
        <v>0</v>
      </c>
      <c r="AC474" s="139">
        <v>19913.82</v>
      </c>
      <c r="AD474" s="139">
        <v>0</v>
      </c>
      <c r="AE474" s="139">
        <v>76913.15</v>
      </c>
      <c r="AF474" s="139">
        <v>0</v>
      </c>
      <c r="AG474" s="140">
        <v>162388.53</v>
      </c>
      <c r="AH474" s="139">
        <v>0</v>
      </c>
      <c r="AI474" s="139">
        <v>0</v>
      </c>
      <c r="AJ474" s="139">
        <v>0</v>
      </c>
      <c r="AK474" s="139">
        <v>0</v>
      </c>
      <c r="AL474" s="139">
        <v>0</v>
      </c>
      <c r="AM474" s="139">
        <v>0</v>
      </c>
      <c r="AN474" s="139">
        <v>0</v>
      </c>
      <c r="AO474" s="139">
        <v>0</v>
      </c>
      <c r="AP474" s="139">
        <v>0</v>
      </c>
      <c r="AQ474" s="139">
        <v>0</v>
      </c>
      <c r="AR474" s="139">
        <v>0</v>
      </c>
      <c r="AS474" s="140">
        <v>0</v>
      </c>
      <c r="AT474" s="140">
        <f t="shared" si="11"/>
        <v>2394079.52</v>
      </c>
      <c r="AU474" s="139"/>
    </row>
    <row r="475" spans="1:47" s="141" customFormat="1" ht="12.75" hidden="1" outlineLevel="1">
      <c r="A475" s="139" t="s">
        <v>3916</v>
      </c>
      <c r="B475" s="140"/>
      <c r="C475" s="140" t="s">
        <v>3917</v>
      </c>
      <c r="D475" s="140" t="s">
        <v>3918</v>
      </c>
      <c r="E475" s="140">
        <v>190548.5</v>
      </c>
      <c r="F475" s="140">
        <v>0</v>
      </c>
      <c r="G475" s="140"/>
      <c r="H475" s="139">
        <v>0</v>
      </c>
      <c r="I475" s="139">
        <v>0</v>
      </c>
      <c r="J475" s="139">
        <v>0</v>
      </c>
      <c r="K475" s="139">
        <v>0</v>
      </c>
      <c r="L475" s="139">
        <v>0</v>
      </c>
      <c r="M475" s="139">
        <v>0</v>
      </c>
      <c r="N475" s="139">
        <v>0</v>
      </c>
      <c r="O475" s="139">
        <v>0</v>
      </c>
      <c r="P475" s="139">
        <v>0</v>
      </c>
      <c r="Q475" s="139">
        <v>0</v>
      </c>
      <c r="R475" s="139">
        <v>64617.28</v>
      </c>
      <c r="S475" s="139">
        <v>0</v>
      </c>
      <c r="T475" s="139">
        <v>0</v>
      </c>
      <c r="U475" s="139">
        <v>0</v>
      </c>
      <c r="V475" s="139">
        <v>105.22</v>
      </c>
      <c r="W475" s="139">
        <v>0</v>
      </c>
      <c r="X475" s="139">
        <v>0</v>
      </c>
      <c r="Y475" s="139">
        <v>0</v>
      </c>
      <c r="Z475" s="139">
        <v>0</v>
      </c>
      <c r="AA475" s="139">
        <v>0</v>
      </c>
      <c r="AB475" s="139">
        <v>0</v>
      </c>
      <c r="AC475" s="139">
        <v>36.33</v>
      </c>
      <c r="AD475" s="139">
        <v>0</v>
      </c>
      <c r="AE475" s="139">
        <v>0</v>
      </c>
      <c r="AF475" s="139">
        <v>0</v>
      </c>
      <c r="AG475" s="140">
        <v>64758.83</v>
      </c>
      <c r="AH475" s="139">
        <v>0</v>
      </c>
      <c r="AI475" s="139">
        <v>0</v>
      </c>
      <c r="AJ475" s="139">
        <v>0</v>
      </c>
      <c r="AK475" s="139">
        <v>0</v>
      </c>
      <c r="AL475" s="139">
        <v>0</v>
      </c>
      <c r="AM475" s="139">
        <v>0</v>
      </c>
      <c r="AN475" s="139">
        <v>0</v>
      </c>
      <c r="AO475" s="139">
        <v>0</v>
      </c>
      <c r="AP475" s="139">
        <v>0</v>
      </c>
      <c r="AQ475" s="139">
        <v>0</v>
      </c>
      <c r="AR475" s="139">
        <v>0</v>
      </c>
      <c r="AS475" s="140">
        <v>0</v>
      </c>
      <c r="AT475" s="140">
        <f t="shared" si="11"/>
        <v>255307.33000000002</v>
      </c>
      <c r="AU475" s="139"/>
    </row>
    <row r="476" spans="1:47" s="141" customFormat="1" ht="12.75" hidden="1" outlineLevel="1">
      <c r="A476" s="139" t="s">
        <v>3919</v>
      </c>
      <c r="B476" s="140"/>
      <c r="C476" s="140" t="s">
        <v>3920</v>
      </c>
      <c r="D476" s="140" t="s">
        <v>3921</v>
      </c>
      <c r="E476" s="140">
        <v>7600</v>
      </c>
      <c r="F476" s="140">
        <v>0</v>
      </c>
      <c r="G476" s="140"/>
      <c r="H476" s="139">
        <v>0</v>
      </c>
      <c r="I476" s="139">
        <v>0</v>
      </c>
      <c r="J476" s="139">
        <v>0</v>
      </c>
      <c r="K476" s="139">
        <v>0</v>
      </c>
      <c r="L476" s="139">
        <v>0</v>
      </c>
      <c r="M476" s="139">
        <v>0</v>
      </c>
      <c r="N476" s="139">
        <v>0</v>
      </c>
      <c r="O476" s="139">
        <v>0</v>
      </c>
      <c r="P476" s="139">
        <v>0</v>
      </c>
      <c r="Q476" s="139">
        <v>0</v>
      </c>
      <c r="R476" s="139">
        <v>0</v>
      </c>
      <c r="S476" s="139">
        <v>0</v>
      </c>
      <c r="T476" s="139">
        <v>0</v>
      </c>
      <c r="U476" s="139">
        <v>0</v>
      </c>
      <c r="V476" s="139">
        <v>0</v>
      </c>
      <c r="W476" s="139">
        <v>0</v>
      </c>
      <c r="X476" s="139">
        <v>0</v>
      </c>
      <c r="Y476" s="139">
        <v>0</v>
      </c>
      <c r="Z476" s="139">
        <v>0</v>
      </c>
      <c r="AA476" s="139">
        <v>0</v>
      </c>
      <c r="AB476" s="139">
        <v>0</v>
      </c>
      <c r="AC476" s="139">
        <v>0</v>
      </c>
      <c r="AD476" s="139">
        <v>0</v>
      </c>
      <c r="AE476" s="139">
        <v>0</v>
      </c>
      <c r="AF476" s="139">
        <v>0</v>
      </c>
      <c r="AG476" s="140">
        <v>0</v>
      </c>
      <c r="AH476" s="139">
        <v>0</v>
      </c>
      <c r="AI476" s="139">
        <v>0</v>
      </c>
      <c r="AJ476" s="139">
        <v>0</v>
      </c>
      <c r="AK476" s="139">
        <v>0</v>
      </c>
      <c r="AL476" s="139">
        <v>0</v>
      </c>
      <c r="AM476" s="139">
        <v>0</v>
      </c>
      <c r="AN476" s="139">
        <v>0</v>
      </c>
      <c r="AO476" s="139">
        <v>0</v>
      </c>
      <c r="AP476" s="139">
        <v>0</v>
      </c>
      <c r="AQ476" s="139">
        <v>0</v>
      </c>
      <c r="AR476" s="139">
        <v>0</v>
      </c>
      <c r="AS476" s="140">
        <v>0</v>
      </c>
      <c r="AT476" s="140">
        <f t="shared" si="11"/>
        <v>7600</v>
      </c>
      <c r="AU476" s="139"/>
    </row>
    <row r="477" spans="1:47" s="141" customFormat="1" ht="12.75" hidden="1" outlineLevel="1">
      <c r="A477" s="139" t="s">
        <v>3922</v>
      </c>
      <c r="B477" s="140"/>
      <c r="C477" s="140" t="s">
        <v>3923</v>
      </c>
      <c r="D477" s="140" t="s">
        <v>3924</v>
      </c>
      <c r="E477" s="140">
        <v>786456.85</v>
      </c>
      <c r="F477" s="140">
        <v>0</v>
      </c>
      <c r="G477" s="140"/>
      <c r="H477" s="139">
        <v>0</v>
      </c>
      <c r="I477" s="139">
        <v>0</v>
      </c>
      <c r="J477" s="139">
        <v>0</v>
      </c>
      <c r="K477" s="139">
        <v>0</v>
      </c>
      <c r="L477" s="139">
        <v>0</v>
      </c>
      <c r="M477" s="139">
        <v>0</v>
      </c>
      <c r="N477" s="139">
        <v>0</v>
      </c>
      <c r="O477" s="139">
        <v>0</v>
      </c>
      <c r="P477" s="139">
        <v>83.49</v>
      </c>
      <c r="Q477" s="139">
        <v>0</v>
      </c>
      <c r="R477" s="139">
        <v>0</v>
      </c>
      <c r="S477" s="139">
        <v>0</v>
      </c>
      <c r="T477" s="139">
        <v>0</v>
      </c>
      <c r="U477" s="139">
        <v>0</v>
      </c>
      <c r="V477" s="139">
        <v>0</v>
      </c>
      <c r="W477" s="139">
        <v>0</v>
      </c>
      <c r="X477" s="139">
        <v>0</v>
      </c>
      <c r="Y477" s="139">
        <v>125280.07</v>
      </c>
      <c r="Z477" s="139">
        <v>0</v>
      </c>
      <c r="AA477" s="139">
        <v>0</v>
      </c>
      <c r="AB477" s="139">
        <v>0</v>
      </c>
      <c r="AC477" s="139">
        <v>0</v>
      </c>
      <c r="AD477" s="139">
        <v>0</v>
      </c>
      <c r="AE477" s="139">
        <v>11060.04</v>
      </c>
      <c r="AF477" s="139">
        <v>0</v>
      </c>
      <c r="AG477" s="140">
        <v>136423.6</v>
      </c>
      <c r="AH477" s="139">
        <v>0</v>
      </c>
      <c r="AI477" s="139">
        <v>0</v>
      </c>
      <c r="AJ477" s="139">
        <v>0</v>
      </c>
      <c r="AK477" s="139">
        <v>0</v>
      </c>
      <c r="AL477" s="139">
        <v>0</v>
      </c>
      <c r="AM477" s="139">
        <v>0</v>
      </c>
      <c r="AN477" s="139">
        <v>0</v>
      </c>
      <c r="AO477" s="139">
        <v>0</v>
      </c>
      <c r="AP477" s="139">
        <v>0</v>
      </c>
      <c r="AQ477" s="139">
        <v>0</v>
      </c>
      <c r="AR477" s="139">
        <v>0</v>
      </c>
      <c r="AS477" s="140">
        <v>0</v>
      </c>
      <c r="AT477" s="140">
        <f t="shared" si="11"/>
        <v>922880.45</v>
      </c>
      <c r="AU477" s="139"/>
    </row>
    <row r="478" spans="1:47" s="141" customFormat="1" ht="12.75" hidden="1" outlineLevel="1">
      <c r="A478" s="139" t="s">
        <v>3925</v>
      </c>
      <c r="B478" s="140"/>
      <c r="C478" s="140" t="s">
        <v>3926</v>
      </c>
      <c r="D478" s="140" t="s">
        <v>3927</v>
      </c>
      <c r="E478" s="140">
        <v>8382160.33</v>
      </c>
      <c r="F478" s="140">
        <v>0</v>
      </c>
      <c r="G478" s="140"/>
      <c r="H478" s="139">
        <v>0</v>
      </c>
      <c r="I478" s="139">
        <v>0</v>
      </c>
      <c r="J478" s="139">
        <v>0</v>
      </c>
      <c r="K478" s="139">
        <v>0</v>
      </c>
      <c r="L478" s="139">
        <v>0</v>
      </c>
      <c r="M478" s="139">
        <v>4693.17</v>
      </c>
      <c r="N478" s="139">
        <v>0</v>
      </c>
      <c r="O478" s="139">
        <v>0</v>
      </c>
      <c r="P478" s="139">
        <v>247995.88</v>
      </c>
      <c r="Q478" s="139">
        <v>0</v>
      </c>
      <c r="R478" s="139">
        <v>0</v>
      </c>
      <c r="S478" s="139">
        <v>0</v>
      </c>
      <c r="T478" s="139">
        <v>0</v>
      </c>
      <c r="U478" s="139">
        <v>0</v>
      </c>
      <c r="V478" s="139">
        <v>0</v>
      </c>
      <c r="W478" s="139">
        <v>0</v>
      </c>
      <c r="X478" s="139">
        <v>0</v>
      </c>
      <c r="Y478" s="139">
        <v>0</v>
      </c>
      <c r="Z478" s="139">
        <v>0</v>
      </c>
      <c r="AA478" s="139">
        <v>0</v>
      </c>
      <c r="AB478" s="139">
        <v>0</v>
      </c>
      <c r="AC478" s="139">
        <v>10446.51</v>
      </c>
      <c r="AD478" s="139">
        <v>0</v>
      </c>
      <c r="AE478" s="139">
        <v>714.61</v>
      </c>
      <c r="AF478" s="139">
        <v>0</v>
      </c>
      <c r="AG478" s="140">
        <v>263850.17</v>
      </c>
      <c r="AH478" s="139">
        <v>0</v>
      </c>
      <c r="AI478" s="139">
        <v>0</v>
      </c>
      <c r="AJ478" s="139">
        <v>0</v>
      </c>
      <c r="AK478" s="139">
        <v>0</v>
      </c>
      <c r="AL478" s="139">
        <v>0</v>
      </c>
      <c r="AM478" s="139">
        <v>0</v>
      </c>
      <c r="AN478" s="139">
        <v>0</v>
      </c>
      <c r="AO478" s="139">
        <v>0</v>
      </c>
      <c r="AP478" s="139">
        <v>0</v>
      </c>
      <c r="AQ478" s="139">
        <v>0</v>
      </c>
      <c r="AR478" s="139">
        <v>0</v>
      </c>
      <c r="AS478" s="140">
        <v>0</v>
      </c>
      <c r="AT478" s="140">
        <f t="shared" si="11"/>
        <v>8646010.5</v>
      </c>
      <c r="AU478" s="139"/>
    </row>
    <row r="479" spans="1:47" s="141" customFormat="1" ht="12.75" hidden="1" outlineLevel="1">
      <c r="A479" s="139" t="s">
        <v>3928</v>
      </c>
      <c r="B479" s="140"/>
      <c r="C479" s="140" t="s">
        <v>3929</v>
      </c>
      <c r="D479" s="140" t="s">
        <v>3930</v>
      </c>
      <c r="E479" s="140">
        <v>327331.16</v>
      </c>
      <c r="F479" s="140">
        <v>0</v>
      </c>
      <c r="G479" s="140"/>
      <c r="H479" s="139">
        <v>0</v>
      </c>
      <c r="I479" s="139">
        <v>0</v>
      </c>
      <c r="J479" s="139">
        <v>0</v>
      </c>
      <c r="K479" s="139">
        <v>0</v>
      </c>
      <c r="L479" s="139">
        <v>0</v>
      </c>
      <c r="M479" s="139">
        <v>0</v>
      </c>
      <c r="N479" s="139">
        <v>0</v>
      </c>
      <c r="O479" s="139">
        <v>0</v>
      </c>
      <c r="P479" s="139">
        <v>0</v>
      </c>
      <c r="Q479" s="139">
        <v>0</v>
      </c>
      <c r="R479" s="139">
        <v>5214.72</v>
      </c>
      <c r="S479" s="139">
        <v>0</v>
      </c>
      <c r="T479" s="139">
        <v>0</v>
      </c>
      <c r="U479" s="139">
        <v>0</v>
      </c>
      <c r="V479" s="139">
        <v>0</v>
      </c>
      <c r="W479" s="139">
        <v>0</v>
      </c>
      <c r="X479" s="139">
        <v>0</v>
      </c>
      <c r="Y479" s="139">
        <v>0</v>
      </c>
      <c r="Z479" s="139">
        <v>0</v>
      </c>
      <c r="AA479" s="139">
        <v>0</v>
      </c>
      <c r="AB479" s="139">
        <v>0</v>
      </c>
      <c r="AC479" s="139">
        <v>0</v>
      </c>
      <c r="AD479" s="139">
        <v>0</v>
      </c>
      <c r="AE479" s="139">
        <v>0</v>
      </c>
      <c r="AF479" s="139">
        <v>0</v>
      </c>
      <c r="AG479" s="140">
        <v>5214.72</v>
      </c>
      <c r="AH479" s="139">
        <v>0</v>
      </c>
      <c r="AI479" s="139">
        <v>0</v>
      </c>
      <c r="AJ479" s="139">
        <v>0</v>
      </c>
      <c r="AK479" s="139">
        <v>0</v>
      </c>
      <c r="AL479" s="139">
        <v>0</v>
      </c>
      <c r="AM479" s="139">
        <v>0</v>
      </c>
      <c r="AN479" s="139">
        <v>0</v>
      </c>
      <c r="AO479" s="139">
        <v>0</v>
      </c>
      <c r="AP479" s="139">
        <v>0</v>
      </c>
      <c r="AQ479" s="139">
        <v>0</v>
      </c>
      <c r="AR479" s="139">
        <v>0</v>
      </c>
      <c r="AS479" s="140">
        <v>0</v>
      </c>
      <c r="AT479" s="140">
        <f t="shared" si="11"/>
        <v>332545.87999999995</v>
      </c>
      <c r="AU479" s="139"/>
    </row>
    <row r="480" spans="1:47" s="141" customFormat="1" ht="12.75" hidden="1" outlineLevel="1">
      <c r="A480" s="139" t="s">
        <v>3931</v>
      </c>
      <c r="B480" s="140"/>
      <c r="C480" s="140" t="s">
        <v>3932</v>
      </c>
      <c r="D480" s="140" t="s">
        <v>3933</v>
      </c>
      <c r="E480" s="140">
        <v>264939.56</v>
      </c>
      <c r="F480" s="140">
        <v>0</v>
      </c>
      <c r="G480" s="140"/>
      <c r="H480" s="139">
        <v>0</v>
      </c>
      <c r="I480" s="139">
        <v>0</v>
      </c>
      <c r="J480" s="139">
        <v>0</v>
      </c>
      <c r="K480" s="139">
        <v>0</v>
      </c>
      <c r="L480" s="139">
        <v>0</v>
      </c>
      <c r="M480" s="139">
        <v>0</v>
      </c>
      <c r="N480" s="139">
        <v>0</v>
      </c>
      <c r="O480" s="139">
        <v>0</v>
      </c>
      <c r="P480" s="139">
        <v>1002.12</v>
      </c>
      <c r="Q480" s="139">
        <v>0</v>
      </c>
      <c r="R480" s="139">
        <v>197281.56</v>
      </c>
      <c r="S480" s="139">
        <v>0</v>
      </c>
      <c r="T480" s="139">
        <v>0</v>
      </c>
      <c r="U480" s="139">
        <v>0</v>
      </c>
      <c r="V480" s="139">
        <v>0</v>
      </c>
      <c r="W480" s="139">
        <v>0</v>
      </c>
      <c r="X480" s="139">
        <v>0</v>
      </c>
      <c r="Y480" s="139">
        <v>548.04</v>
      </c>
      <c r="Z480" s="139">
        <v>0</v>
      </c>
      <c r="AA480" s="139">
        <v>0</v>
      </c>
      <c r="AB480" s="139">
        <v>0</v>
      </c>
      <c r="AC480" s="139">
        <v>0</v>
      </c>
      <c r="AD480" s="139">
        <v>0</v>
      </c>
      <c r="AE480" s="139">
        <v>18.63</v>
      </c>
      <c r="AF480" s="139">
        <v>0</v>
      </c>
      <c r="AG480" s="140">
        <v>198850.35</v>
      </c>
      <c r="AH480" s="139">
        <v>0</v>
      </c>
      <c r="AI480" s="139">
        <v>0</v>
      </c>
      <c r="AJ480" s="139">
        <v>0</v>
      </c>
      <c r="AK480" s="139">
        <v>0</v>
      </c>
      <c r="AL480" s="139">
        <v>0</v>
      </c>
      <c r="AM480" s="139">
        <v>0</v>
      </c>
      <c r="AN480" s="139">
        <v>0</v>
      </c>
      <c r="AO480" s="139">
        <v>0</v>
      </c>
      <c r="AP480" s="139">
        <v>0</v>
      </c>
      <c r="AQ480" s="139">
        <v>0</v>
      </c>
      <c r="AR480" s="139">
        <v>0</v>
      </c>
      <c r="AS480" s="140">
        <v>0</v>
      </c>
      <c r="AT480" s="140">
        <f t="shared" si="11"/>
        <v>463789.91000000003</v>
      </c>
      <c r="AU480" s="139"/>
    </row>
    <row r="481" spans="1:47" s="141" customFormat="1" ht="12.75" hidden="1" outlineLevel="1">
      <c r="A481" s="139" t="s">
        <v>3934</v>
      </c>
      <c r="B481" s="140"/>
      <c r="C481" s="140" t="s">
        <v>3935</v>
      </c>
      <c r="D481" s="140" t="s">
        <v>3936</v>
      </c>
      <c r="E481" s="140">
        <v>4346188.76</v>
      </c>
      <c r="F481" s="140">
        <v>0</v>
      </c>
      <c r="G481" s="140"/>
      <c r="H481" s="139">
        <v>0</v>
      </c>
      <c r="I481" s="139">
        <v>0</v>
      </c>
      <c r="J481" s="139">
        <v>0</v>
      </c>
      <c r="K481" s="139">
        <v>0</v>
      </c>
      <c r="L481" s="139">
        <v>0</v>
      </c>
      <c r="M481" s="139">
        <v>0</v>
      </c>
      <c r="N481" s="139">
        <v>0</v>
      </c>
      <c r="O481" s="139">
        <v>0</v>
      </c>
      <c r="P481" s="139">
        <v>0</v>
      </c>
      <c r="Q481" s="139">
        <v>0</v>
      </c>
      <c r="R481" s="139">
        <v>11282.34</v>
      </c>
      <c r="S481" s="139">
        <v>0</v>
      </c>
      <c r="T481" s="139">
        <v>0</v>
      </c>
      <c r="U481" s="139">
        <v>0</v>
      </c>
      <c r="V481" s="139">
        <v>0</v>
      </c>
      <c r="W481" s="139">
        <v>0</v>
      </c>
      <c r="X481" s="139">
        <v>0</v>
      </c>
      <c r="Y481" s="139">
        <v>0</v>
      </c>
      <c r="Z481" s="139">
        <v>0</v>
      </c>
      <c r="AA481" s="139">
        <v>0</v>
      </c>
      <c r="AB481" s="139">
        <v>0</v>
      </c>
      <c r="AC481" s="139">
        <v>0</v>
      </c>
      <c r="AD481" s="139">
        <v>0</v>
      </c>
      <c r="AE481" s="139">
        <v>303.63</v>
      </c>
      <c r="AF481" s="139">
        <v>0</v>
      </c>
      <c r="AG481" s="140">
        <v>11585.97</v>
      </c>
      <c r="AH481" s="139">
        <v>0</v>
      </c>
      <c r="AI481" s="139">
        <v>0</v>
      </c>
      <c r="AJ481" s="139">
        <v>0</v>
      </c>
      <c r="AK481" s="139">
        <v>0</v>
      </c>
      <c r="AL481" s="139">
        <v>0</v>
      </c>
      <c r="AM481" s="139">
        <v>0</v>
      </c>
      <c r="AN481" s="139">
        <v>0</v>
      </c>
      <c r="AO481" s="139">
        <v>0</v>
      </c>
      <c r="AP481" s="139">
        <v>0</v>
      </c>
      <c r="AQ481" s="139">
        <v>0</v>
      </c>
      <c r="AR481" s="139">
        <v>0</v>
      </c>
      <c r="AS481" s="140">
        <v>0</v>
      </c>
      <c r="AT481" s="140">
        <f t="shared" si="11"/>
        <v>4357774.7299999995</v>
      </c>
      <c r="AU481" s="139"/>
    </row>
    <row r="482" spans="1:47" s="141" customFormat="1" ht="12.75" hidden="1" outlineLevel="1">
      <c r="A482" s="139" t="s">
        <v>3937</v>
      </c>
      <c r="B482" s="140"/>
      <c r="C482" s="140" t="s">
        <v>3938</v>
      </c>
      <c r="D482" s="140" t="s">
        <v>3939</v>
      </c>
      <c r="E482" s="140">
        <v>6825828.93</v>
      </c>
      <c r="F482" s="140">
        <v>0</v>
      </c>
      <c r="G482" s="140"/>
      <c r="H482" s="139">
        <v>0</v>
      </c>
      <c r="I482" s="139">
        <v>0</v>
      </c>
      <c r="J482" s="139">
        <v>0</v>
      </c>
      <c r="K482" s="139">
        <v>0</v>
      </c>
      <c r="L482" s="139">
        <v>0</v>
      </c>
      <c r="M482" s="139">
        <v>0</v>
      </c>
      <c r="N482" s="139">
        <v>0</v>
      </c>
      <c r="O482" s="139">
        <v>0</v>
      </c>
      <c r="P482" s="139">
        <v>0</v>
      </c>
      <c r="Q482" s="139">
        <v>0</v>
      </c>
      <c r="R482" s="139">
        <v>15940.12</v>
      </c>
      <c r="S482" s="139">
        <v>0</v>
      </c>
      <c r="T482" s="139">
        <v>0</v>
      </c>
      <c r="U482" s="139">
        <v>0</v>
      </c>
      <c r="V482" s="139">
        <v>0</v>
      </c>
      <c r="W482" s="139">
        <v>0</v>
      </c>
      <c r="X482" s="139">
        <v>0</v>
      </c>
      <c r="Y482" s="139">
        <v>0</v>
      </c>
      <c r="Z482" s="139">
        <v>0</v>
      </c>
      <c r="AA482" s="139">
        <v>0</v>
      </c>
      <c r="AB482" s="139">
        <v>0</v>
      </c>
      <c r="AC482" s="139">
        <v>0</v>
      </c>
      <c r="AD482" s="139">
        <v>0</v>
      </c>
      <c r="AE482" s="139">
        <v>952.77</v>
      </c>
      <c r="AF482" s="139">
        <v>0</v>
      </c>
      <c r="AG482" s="140">
        <v>16892.89</v>
      </c>
      <c r="AH482" s="139">
        <v>0</v>
      </c>
      <c r="AI482" s="139">
        <v>0</v>
      </c>
      <c r="AJ482" s="139">
        <v>0</v>
      </c>
      <c r="AK482" s="139">
        <v>0</v>
      </c>
      <c r="AL482" s="139">
        <v>0</v>
      </c>
      <c r="AM482" s="139">
        <v>0</v>
      </c>
      <c r="AN482" s="139">
        <v>0</v>
      </c>
      <c r="AO482" s="139">
        <v>0</v>
      </c>
      <c r="AP482" s="139">
        <v>0</v>
      </c>
      <c r="AQ482" s="139">
        <v>0</v>
      </c>
      <c r="AR482" s="139">
        <v>0</v>
      </c>
      <c r="AS482" s="140">
        <v>0</v>
      </c>
      <c r="AT482" s="140">
        <f t="shared" si="11"/>
        <v>6842721.819999999</v>
      </c>
      <c r="AU482" s="139"/>
    </row>
    <row r="483" spans="1:47" s="141" customFormat="1" ht="12.75" hidden="1" outlineLevel="1">
      <c r="A483" s="139" t="s">
        <v>3940</v>
      </c>
      <c r="B483" s="140"/>
      <c r="C483" s="140" t="s">
        <v>3941</v>
      </c>
      <c r="D483" s="140" t="s">
        <v>3942</v>
      </c>
      <c r="E483" s="140">
        <v>-292580.84</v>
      </c>
      <c r="F483" s="140">
        <v>1611.32</v>
      </c>
      <c r="G483" s="140"/>
      <c r="H483" s="139">
        <v>0</v>
      </c>
      <c r="I483" s="139">
        <v>0</v>
      </c>
      <c r="J483" s="139">
        <v>0</v>
      </c>
      <c r="K483" s="139">
        <v>0</v>
      </c>
      <c r="L483" s="139">
        <v>0</v>
      </c>
      <c r="M483" s="139">
        <v>0</v>
      </c>
      <c r="N483" s="139">
        <v>0</v>
      </c>
      <c r="O483" s="139">
        <v>0</v>
      </c>
      <c r="P483" s="139">
        <v>0</v>
      </c>
      <c r="Q483" s="139">
        <v>0</v>
      </c>
      <c r="R483" s="139">
        <v>0</v>
      </c>
      <c r="S483" s="139">
        <v>0</v>
      </c>
      <c r="T483" s="139">
        <v>0</v>
      </c>
      <c r="U483" s="139">
        <v>0</v>
      </c>
      <c r="V483" s="139">
        <v>0</v>
      </c>
      <c r="W483" s="139">
        <v>0</v>
      </c>
      <c r="X483" s="139">
        <v>0</v>
      </c>
      <c r="Y483" s="139">
        <v>0</v>
      </c>
      <c r="Z483" s="139">
        <v>0</v>
      </c>
      <c r="AA483" s="139">
        <v>0</v>
      </c>
      <c r="AB483" s="139">
        <v>0</v>
      </c>
      <c r="AC483" s="139">
        <v>0</v>
      </c>
      <c r="AD483" s="139">
        <v>0</v>
      </c>
      <c r="AE483" s="139">
        <v>4013.48</v>
      </c>
      <c r="AF483" s="139">
        <v>0</v>
      </c>
      <c r="AG483" s="140">
        <v>4013.48</v>
      </c>
      <c r="AH483" s="139">
        <v>0</v>
      </c>
      <c r="AI483" s="139">
        <v>0</v>
      </c>
      <c r="AJ483" s="139">
        <v>0</v>
      </c>
      <c r="AK483" s="139">
        <v>0</v>
      </c>
      <c r="AL483" s="139">
        <v>0</v>
      </c>
      <c r="AM483" s="139">
        <v>0</v>
      </c>
      <c r="AN483" s="139">
        <v>0</v>
      </c>
      <c r="AO483" s="139">
        <v>0</v>
      </c>
      <c r="AP483" s="139">
        <v>0</v>
      </c>
      <c r="AQ483" s="139">
        <v>0</v>
      </c>
      <c r="AR483" s="139">
        <v>0</v>
      </c>
      <c r="AS483" s="140">
        <v>0</v>
      </c>
      <c r="AT483" s="140">
        <f t="shared" si="11"/>
        <v>-286956.04000000004</v>
      </c>
      <c r="AU483" s="139"/>
    </row>
    <row r="484" spans="1:47" s="141" customFormat="1" ht="12.75" hidden="1" outlineLevel="1">
      <c r="A484" s="139" t="s">
        <v>3943</v>
      </c>
      <c r="B484" s="140"/>
      <c r="C484" s="140" t="s">
        <v>3944</v>
      </c>
      <c r="D484" s="140" t="s">
        <v>3945</v>
      </c>
      <c r="E484" s="140">
        <v>7607887.69</v>
      </c>
      <c r="F484" s="140">
        <v>42595.66</v>
      </c>
      <c r="G484" s="140"/>
      <c r="H484" s="139">
        <v>0</v>
      </c>
      <c r="I484" s="139">
        <v>0</v>
      </c>
      <c r="J484" s="139">
        <v>0</v>
      </c>
      <c r="K484" s="139">
        <v>0</v>
      </c>
      <c r="L484" s="139">
        <v>0</v>
      </c>
      <c r="M484" s="139">
        <v>0</v>
      </c>
      <c r="N484" s="139">
        <v>0</v>
      </c>
      <c r="O484" s="139">
        <v>0</v>
      </c>
      <c r="P484" s="139">
        <v>9419.31</v>
      </c>
      <c r="Q484" s="139">
        <v>0</v>
      </c>
      <c r="R484" s="139">
        <v>3528505.13</v>
      </c>
      <c r="S484" s="139">
        <v>4125.11</v>
      </c>
      <c r="T484" s="139">
        <v>0</v>
      </c>
      <c r="U484" s="139">
        <v>0</v>
      </c>
      <c r="V484" s="139">
        <v>0</v>
      </c>
      <c r="W484" s="139">
        <v>0</v>
      </c>
      <c r="X484" s="139">
        <v>0</v>
      </c>
      <c r="Y484" s="139">
        <v>0</v>
      </c>
      <c r="Z484" s="139">
        <v>0</v>
      </c>
      <c r="AA484" s="139">
        <v>0</v>
      </c>
      <c r="AB484" s="139">
        <v>0</v>
      </c>
      <c r="AC484" s="139">
        <v>0</v>
      </c>
      <c r="AD484" s="139">
        <v>0</v>
      </c>
      <c r="AE484" s="139">
        <v>51752.53</v>
      </c>
      <c r="AF484" s="139">
        <v>0</v>
      </c>
      <c r="AG484" s="140">
        <v>3593802.08</v>
      </c>
      <c r="AH484" s="139">
        <v>0</v>
      </c>
      <c r="AI484" s="139">
        <v>0</v>
      </c>
      <c r="AJ484" s="139">
        <v>0</v>
      </c>
      <c r="AK484" s="139">
        <v>0</v>
      </c>
      <c r="AL484" s="139">
        <v>0</v>
      </c>
      <c r="AM484" s="139">
        <v>0</v>
      </c>
      <c r="AN484" s="139">
        <v>0</v>
      </c>
      <c r="AO484" s="139">
        <v>0</v>
      </c>
      <c r="AP484" s="139">
        <v>0</v>
      </c>
      <c r="AQ484" s="139">
        <v>0</v>
      </c>
      <c r="AR484" s="139">
        <v>0</v>
      </c>
      <c r="AS484" s="140">
        <v>0</v>
      </c>
      <c r="AT484" s="140">
        <f t="shared" si="11"/>
        <v>11244285.43</v>
      </c>
      <c r="AU484" s="139"/>
    </row>
    <row r="485" spans="1:47" s="141" customFormat="1" ht="12.75" hidden="1" outlineLevel="1">
      <c r="A485" s="139" t="s">
        <v>3946</v>
      </c>
      <c r="B485" s="140"/>
      <c r="C485" s="140" t="s">
        <v>3947</v>
      </c>
      <c r="D485" s="140" t="s">
        <v>3948</v>
      </c>
      <c r="E485" s="140">
        <v>805376.59</v>
      </c>
      <c r="F485" s="140">
        <v>921.17</v>
      </c>
      <c r="G485" s="140"/>
      <c r="H485" s="139">
        <v>0</v>
      </c>
      <c r="I485" s="139">
        <v>0</v>
      </c>
      <c r="J485" s="139">
        <v>0</v>
      </c>
      <c r="K485" s="139">
        <v>0</v>
      </c>
      <c r="L485" s="139">
        <v>0</v>
      </c>
      <c r="M485" s="139">
        <v>0</v>
      </c>
      <c r="N485" s="139">
        <v>0</v>
      </c>
      <c r="O485" s="139">
        <v>0</v>
      </c>
      <c r="P485" s="139">
        <v>227.36</v>
      </c>
      <c r="Q485" s="139">
        <v>0</v>
      </c>
      <c r="R485" s="139">
        <v>0</v>
      </c>
      <c r="S485" s="139">
        <v>0</v>
      </c>
      <c r="T485" s="139">
        <v>0</v>
      </c>
      <c r="U485" s="139">
        <v>0</v>
      </c>
      <c r="V485" s="139">
        <v>0</v>
      </c>
      <c r="W485" s="139">
        <v>0</v>
      </c>
      <c r="X485" s="139">
        <v>0</v>
      </c>
      <c r="Y485" s="139">
        <v>0</v>
      </c>
      <c r="Z485" s="139">
        <v>0</v>
      </c>
      <c r="AA485" s="139">
        <v>0</v>
      </c>
      <c r="AB485" s="139">
        <v>0</v>
      </c>
      <c r="AC485" s="139">
        <v>0</v>
      </c>
      <c r="AD485" s="139">
        <v>0</v>
      </c>
      <c r="AE485" s="139">
        <v>9662.07</v>
      </c>
      <c r="AF485" s="139">
        <v>0</v>
      </c>
      <c r="AG485" s="140">
        <v>9889.43</v>
      </c>
      <c r="AH485" s="139">
        <v>0</v>
      </c>
      <c r="AI485" s="139">
        <v>0</v>
      </c>
      <c r="AJ485" s="139">
        <v>0</v>
      </c>
      <c r="AK485" s="139">
        <v>0</v>
      </c>
      <c r="AL485" s="139">
        <v>0</v>
      </c>
      <c r="AM485" s="139">
        <v>0</v>
      </c>
      <c r="AN485" s="139">
        <v>0</v>
      </c>
      <c r="AO485" s="139">
        <v>0</v>
      </c>
      <c r="AP485" s="139">
        <v>0</v>
      </c>
      <c r="AQ485" s="139">
        <v>0</v>
      </c>
      <c r="AR485" s="139">
        <v>0</v>
      </c>
      <c r="AS485" s="140">
        <v>0</v>
      </c>
      <c r="AT485" s="140">
        <f t="shared" si="11"/>
        <v>816187.1900000001</v>
      </c>
      <c r="AU485" s="139"/>
    </row>
    <row r="486" spans="1:47" s="141" customFormat="1" ht="12.75" hidden="1" outlineLevel="1">
      <c r="A486" s="139" t="s">
        <v>3949</v>
      </c>
      <c r="B486" s="140"/>
      <c r="C486" s="140" t="s">
        <v>3950</v>
      </c>
      <c r="D486" s="140" t="s">
        <v>3951</v>
      </c>
      <c r="E486" s="140">
        <v>483526.09</v>
      </c>
      <c r="F486" s="140">
        <v>0</v>
      </c>
      <c r="G486" s="140"/>
      <c r="H486" s="139">
        <v>0</v>
      </c>
      <c r="I486" s="139">
        <v>0</v>
      </c>
      <c r="J486" s="139">
        <v>0</v>
      </c>
      <c r="K486" s="139">
        <v>0</v>
      </c>
      <c r="L486" s="139">
        <v>0</v>
      </c>
      <c r="M486" s="139">
        <v>0</v>
      </c>
      <c r="N486" s="139">
        <v>0</v>
      </c>
      <c r="O486" s="139">
        <v>0</v>
      </c>
      <c r="P486" s="139">
        <v>31.79</v>
      </c>
      <c r="Q486" s="139">
        <v>0</v>
      </c>
      <c r="R486" s="139">
        <v>583268.1</v>
      </c>
      <c r="S486" s="139">
        <v>0</v>
      </c>
      <c r="T486" s="139">
        <v>0</v>
      </c>
      <c r="U486" s="139">
        <v>0</v>
      </c>
      <c r="V486" s="139">
        <v>0</v>
      </c>
      <c r="W486" s="139">
        <v>0</v>
      </c>
      <c r="X486" s="139">
        <v>0</v>
      </c>
      <c r="Y486" s="139">
        <v>452.76</v>
      </c>
      <c r="Z486" s="139">
        <v>0</v>
      </c>
      <c r="AA486" s="139">
        <v>0</v>
      </c>
      <c r="AB486" s="139">
        <v>0</v>
      </c>
      <c r="AC486" s="139">
        <v>0</v>
      </c>
      <c r="AD486" s="139">
        <v>0</v>
      </c>
      <c r="AE486" s="139">
        <v>516.97</v>
      </c>
      <c r="AF486" s="139">
        <v>0</v>
      </c>
      <c r="AG486" s="140">
        <v>584269.62</v>
      </c>
      <c r="AH486" s="139">
        <v>0</v>
      </c>
      <c r="AI486" s="139">
        <v>0</v>
      </c>
      <c r="AJ486" s="139">
        <v>0</v>
      </c>
      <c r="AK486" s="139">
        <v>0</v>
      </c>
      <c r="AL486" s="139">
        <v>0</v>
      </c>
      <c r="AM486" s="139">
        <v>0</v>
      </c>
      <c r="AN486" s="139">
        <v>0</v>
      </c>
      <c r="AO486" s="139">
        <v>0</v>
      </c>
      <c r="AP486" s="139">
        <v>0</v>
      </c>
      <c r="AQ486" s="139">
        <v>0</v>
      </c>
      <c r="AR486" s="139">
        <v>0</v>
      </c>
      <c r="AS486" s="140">
        <v>0</v>
      </c>
      <c r="AT486" s="140">
        <f t="shared" si="11"/>
        <v>1067795.71</v>
      </c>
      <c r="AU486" s="139"/>
    </row>
    <row r="487" spans="1:47" s="141" customFormat="1" ht="12.75" hidden="1" outlineLevel="1">
      <c r="A487" s="139" t="s">
        <v>3952</v>
      </c>
      <c r="B487" s="140"/>
      <c r="C487" s="140" t="s">
        <v>3953</v>
      </c>
      <c r="D487" s="140" t="s">
        <v>3954</v>
      </c>
      <c r="E487" s="140">
        <v>65371.61</v>
      </c>
      <c r="F487" s="140">
        <v>0</v>
      </c>
      <c r="G487" s="140"/>
      <c r="H487" s="139">
        <v>0</v>
      </c>
      <c r="I487" s="139">
        <v>0</v>
      </c>
      <c r="J487" s="139">
        <v>0</v>
      </c>
      <c r="K487" s="139">
        <v>0</v>
      </c>
      <c r="L487" s="139">
        <v>0</v>
      </c>
      <c r="M487" s="139">
        <v>0</v>
      </c>
      <c r="N487" s="139">
        <v>0</v>
      </c>
      <c r="O487" s="139">
        <v>0</v>
      </c>
      <c r="P487" s="139">
        <v>0</v>
      </c>
      <c r="Q487" s="139">
        <v>0</v>
      </c>
      <c r="R487" s="139">
        <v>0</v>
      </c>
      <c r="S487" s="139">
        <v>0</v>
      </c>
      <c r="T487" s="139">
        <v>0</v>
      </c>
      <c r="U487" s="139">
        <v>0</v>
      </c>
      <c r="V487" s="139">
        <v>0</v>
      </c>
      <c r="W487" s="139">
        <v>0</v>
      </c>
      <c r="X487" s="139">
        <v>0</v>
      </c>
      <c r="Y487" s="139">
        <v>0</v>
      </c>
      <c r="Z487" s="139">
        <v>0</v>
      </c>
      <c r="AA487" s="139">
        <v>0</v>
      </c>
      <c r="AB487" s="139">
        <v>0</v>
      </c>
      <c r="AC487" s="139">
        <v>0</v>
      </c>
      <c r="AD487" s="139">
        <v>0</v>
      </c>
      <c r="AE487" s="139">
        <v>35920.56</v>
      </c>
      <c r="AF487" s="139">
        <v>0</v>
      </c>
      <c r="AG487" s="140">
        <v>35920.56</v>
      </c>
      <c r="AH487" s="139">
        <v>0</v>
      </c>
      <c r="AI487" s="139">
        <v>0</v>
      </c>
      <c r="AJ487" s="139">
        <v>0</v>
      </c>
      <c r="AK487" s="139">
        <v>0</v>
      </c>
      <c r="AL487" s="139">
        <v>0</v>
      </c>
      <c r="AM487" s="139">
        <v>0</v>
      </c>
      <c r="AN487" s="139">
        <v>0</v>
      </c>
      <c r="AO487" s="139">
        <v>0</v>
      </c>
      <c r="AP487" s="139">
        <v>0</v>
      </c>
      <c r="AQ487" s="139">
        <v>0</v>
      </c>
      <c r="AR487" s="139">
        <v>0</v>
      </c>
      <c r="AS487" s="140">
        <v>0</v>
      </c>
      <c r="AT487" s="140">
        <f t="shared" si="11"/>
        <v>101292.17</v>
      </c>
      <c r="AU487" s="139"/>
    </row>
    <row r="488" spans="1:47" s="141" customFormat="1" ht="12.75" hidden="1" outlineLevel="1">
      <c r="A488" s="139" t="s">
        <v>3955</v>
      </c>
      <c r="B488" s="140"/>
      <c r="C488" s="140" t="s">
        <v>3956</v>
      </c>
      <c r="D488" s="140" t="s">
        <v>3957</v>
      </c>
      <c r="E488" s="140">
        <v>3645224.34</v>
      </c>
      <c r="F488" s="140">
        <v>0</v>
      </c>
      <c r="G488" s="140"/>
      <c r="H488" s="139">
        <v>0</v>
      </c>
      <c r="I488" s="139">
        <v>0</v>
      </c>
      <c r="J488" s="139">
        <v>0</v>
      </c>
      <c r="K488" s="139">
        <v>0</v>
      </c>
      <c r="L488" s="139">
        <v>0</v>
      </c>
      <c r="M488" s="139">
        <v>123.32</v>
      </c>
      <c r="N488" s="139">
        <v>0</v>
      </c>
      <c r="O488" s="139">
        <v>0</v>
      </c>
      <c r="P488" s="139">
        <v>4666.27</v>
      </c>
      <c r="Q488" s="139">
        <v>0</v>
      </c>
      <c r="R488" s="139">
        <v>1945365.34</v>
      </c>
      <c r="S488" s="139">
        <v>15119.83</v>
      </c>
      <c r="T488" s="139">
        <v>0</v>
      </c>
      <c r="U488" s="139">
        <v>0</v>
      </c>
      <c r="V488" s="139">
        <v>0</v>
      </c>
      <c r="W488" s="139">
        <v>0</v>
      </c>
      <c r="X488" s="139">
        <v>0</v>
      </c>
      <c r="Y488" s="139">
        <v>0</v>
      </c>
      <c r="Z488" s="139">
        <v>0</v>
      </c>
      <c r="AA488" s="139">
        <v>0</v>
      </c>
      <c r="AB488" s="139">
        <v>0</v>
      </c>
      <c r="AC488" s="139">
        <v>0</v>
      </c>
      <c r="AD488" s="139">
        <v>0</v>
      </c>
      <c r="AE488" s="139">
        <v>1523.39</v>
      </c>
      <c r="AF488" s="139">
        <v>0</v>
      </c>
      <c r="AG488" s="140">
        <v>1966798.15</v>
      </c>
      <c r="AH488" s="139">
        <v>0</v>
      </c>
      <c r="AI488" s="139">
        <v>0</v>
      </c>
      <c r="AJ488" s="139">
        <v>0</v>
      </c>
      <c r="AK488" s="139">
        <v>0</v>
      </c>
      <c r="AL488" s="139">
        <v>0</v>
      </c>
      <c r="AM488" s="139">
        <v>0</v>
      </c>
      <c r="AN488" s="139">
        <v>0</v>
      </c>
      <c r="AO488" s="139">
        <v>0</v>
      </c>
      <c r="AP488" s="139">
        <v>0</v>
      </c>
      <c r="AQ488" s="139">
        <v>0</v>
      </c>
      <c r="AR488" s="139">
        <v>0</v>
      </c>
      <c r="AS488" s="140">
        <v>0</v>
      </c>
      <c r="AT488" s="140">
        <f t="shared" si="11"/>
        <v>5612022.49</v>
      </c>
      <c r="AU488" s="139"/>
    </row>
    <row r="489" spans="1:47" s="141" customFormat="1" ht="12.75" hidden="1" outlineLevel="1">
      <c r="A489" s="139" t="s">
        <v>3958</v>
      </c>
      <c r="B489" s="140"/>
      <c r="C489" s="140" t="s">
        <v>3959</v>
      </c>
      <c r="D489" s="140" t="s">
        <v>3960</v>
      </c>
      <c r="E489" s="140">
        <v>7045.66</v>
      </c>
      <c r="F489" s="140">
        <v>0</v>
      </c>
      <c r="G489" s="140"/>
      <c r="H489" s="139">
        <v>0</v>
      </c>
      <c r="I489" s="139">
        <v>0</v>
      </c>
      <c r="J489" s="139">
        <v>0</v>
      </c>
      <c r="K489" s="139">
        <v>0</v>
      </c>
      <c r="L489" s="139">
        <v>0</v>
      </c>
      <c r="M489" s="139">
        <v>0</v>
      </c>
      <c r="N489" s="139">
        <v>0</v>
      </c>
      <c r="O489" s="139">
        <v>0</v>
      </c>
      <c r="P489" s="139">
        <v>0</v>
      </c>
      <c r="Q489" s="139">
        <v>0</v>
      </c>
      <c r="R489" s="139">
        <v>0</v>
      </c>
      <c r="S489" s="139">
        <v>0</v>
      </c>
      <c r="T489" s="139">
        <v>0</v>
      </c>
      <c r="U489" s="139">
        <v>0</v>
      </c>
      <c r="V489" s="139">
        <v>0</v>
      </c>
      <c r="W489" s="139">
        <v>0</v>
      </c>
      <c r="X489" s="139">
        <v>0</v>
      </c>
      <c r="Y489" s="139">
        <v>0</v>
      </c>
      <c r="Z489" s="139">
        <v>0</v>
      </c>
      <c r="AA489" s="139">
        <v>0</v>
      </c>
      <c r="AB489" s="139">
        <v>0</v>
      </c>
      <c r="AC489" s="139">
        <v>0</v>
      </c>
      <c r="AD489" s="139">
        <v>0</v>
      </c>
      <c r="AE489" s="139">
        <v>40176.18</v>
      </c>
      <c r="AF489" s="139">
        <v>0</v>
      </c>
      <c r="AG489" s="140">
        <v>40176.18</v>
      </c>
      <c r="AH489" s="139">
        <v>0</v>
      </c>
      <c r="AI489" s="139">
        <v>0</v>
      </c>
      <c r="AJ489" s="139">
        <v>0</v>
      </c>
      <c r="AK489" s="139">
        <v>0</v>
      </c>
      <c r="AL489" s="139">
        <v>0</v>
      </c>
      <c r="AM489" s="139">
        <v>0</v>
      </c>
      <c r="AN489" s="139">
        <v>0</v>
      </c>
      <c r="AO489" s="139">
        <v>0</v>
      </c>
      <c r="AP489" s="139">
        <v>0</v>
      </c>
      <c r="AQ489" s="139">
        <v>0</v>
      </c>
      <c r="AR489" s="139">
        <v>0</v>
      </c>
      <c r="AS489" s="140">
        <v>0</v>
      </c>
      <c r="AT489" s="140">
        <f t="shared" si="11"/>
        <v>47221.84</v>
      </c>
      <c r="AU489" s="139"/>
    </row>
    <row r="490" spans="1:47" s="141" customFormat="1" ht="12.75" hidden="1" outlineLevel="1">
      <c r="A490" s="139" t="s">
        <v>3961</v>
      </c>
      <c r="B490" s="140"/>
      <c r="C490" s="140" t="s">
        <v>3962</v>
      </c>
      <c r="D490" s="140" t="s">
        <v>3963</v>
      </c>
      <c r="E490" s="140">
        <v>27423.89</v>
      </c>
      <c r="F490" s="140">
        <v>0</v>
      </c>
      <c r="G490" s="140"/>
      <c r="H490" s="139">
        <v>0</v>
      </c>
      <c r="I490" s="139">
        <v>0</v>
      </c>
      <c r="J490" s="139">
        <v>0</v>
      </c>
      <c r="K490" s="139">
        <v>0</v>
      </c>
      <c r="L490" s="139">
        <v>0</v>
      </c>
      <c r="M490" s="139">
        <v>0</v>
      </c>
      <c r="N490" s="139">
        <v>0</v>
      </c>
      <c r="O490" s="139">
        <v>0</v>
      </c>
      <c r="P490" s="139">
        <v>0</v>
      </c>
      <c r="Q490" s="139">
        <v>0</v>
      </c>
      <c r="R490" s="139">
        <v>0</v>
      </c>
      <c r="S490" s="139">
        <v>0</v>
      </c>
      <c r="T490" s="139">
        <v>0</v>
      </c>
      <c r="U490" s="139">
        <v>0</v>
      </c>
      <c r="V490" s="139">
        <v>0</v>
      </c>
      <c r="W490" s="139">
        <v>0</v>
      </c>
      <c r="X490" s="139">
        <v>0</v>
      </c>
      <c r="Y490" s="139">
        <v>0</v>
      </c>
      <c r="Z490" s="139">
        <v>0</v>
      </c>
      <c r="AA490" s="139">
        <v>0</v>
      </c>
      <c r="AB490" s="139">
        <v>0</v>
      </c>
      <c r="AC490" s="139">
        <v>0</v>
      </c>
      <c r="AD490" s="139">
        <v>0</v>
      </c>
      <c r="AE490" s="139">
        <v>0</v>
      </c>
      <c r="AF490" s="139">
        <v>0</v>
      </c>
      <c r="AG490" s="140">
        <v>0</v>
      </c>
      <c r="AH490" s="139">
        <v>0</v>
      </c>
      <c r="AI490" s="139">
        <v>0</v>
      </c>
      <c r="AJ490" s="139">
        <v>0</v>
      </c>
      <c r="AK490" s="139">
        <v>0</v>
      </c>
      <c r="AL490" s="139">
        <v>0</v>
      </c>
      <c r="AM490" s="139">
        <v>0</v>
      </c>
      <c r="AN490" s="139">
        <v>0</v>
      </c>
      <c r="AO490" s="139">
        <v>0</v>
      </c>
      <c r="AP490" s="139">
        <v>0</v>
      </c>
      <c r="AQ490" s="139">
        <v>0</v>
      </c>
      <c r="AR490" s="139">
        <v>0</v>
      </c>
      <c r="AS490" s="140">
        <v>0</v>
      </c>
      <c r="AT490" s="140">
        <f t="shared" si="11"/>
        <v>27423.89</v>
      </c>
      <c r="AU490" s="139"/>
    </row>
    <row r="491" spans="1:47" s="141" customFormat="1" ht="12.75" hidden="1" outlineLevel="1">
      <c r="A491" s="139" t="s">
        <v>3964</v>
      </c>
      <c r="B491" s="140"/>
      <c r="C491" s="140" t="s">
        <v>3965</v>
      </c>
      <c r="D491" s="140" t="s">
        <v>3966</v>
      </c>
      <c r="E491" s="140">
        <v>1027.07</v>
      </c>
      <c r="F491" s="140">
        <v>0</v>
      </c>
      <c r="G491" s="140"/>
      <c r="H491" s="139">
        <v>0</v>
      </c>
      <c r="I491" s="139">
        <v>0</v>
      </c>
      <c r="J491" s="139">
        <v>0</v>
      </c>
      <c r="K491" s="139">
        <v>0</v>
      </c>
      <c r="L491" s="139">
        <v>0</v>
      </c>
      <c r="M491" s="139">
        <v>0</v>
      </c>
      <c r="N491" s="139">
        <v>0</v>
      </c>
      <c r="O491" s="139">
        <v>0</v>
      </c>
      <c r="P491" s="139">
        <v>0</v>
      </c>
      <c r="Q491" s="139">
        <v>0</v>
      </c>
      <c r="R491" s="139">
        <v>0</v>
      </c>
      <c r="S491" s="139">
        <v>0</v>
      </c>
      <c r="T491" s="139">
        <v>0</v>
      </c>
      <c r="U491" s="139">
        <v>0</v>
      </c>
      <c r="V491" s="139">
        <v>0</v>
      </c>
      <c r="W491" s="139">
        <v>0</v>
      </c>
      <c r="X491" s="139">
        <v>0</v>
      </c>
      <c r="Y491" s="139">
        <v>0</v>
      </c>
      <c r="Z491" s="139">
        <v>0</v>
      </c>
      <c r="AA491" s="139">
        <v>0</v>
      </c>
      <c r="AB491" s="139">
        <v>0</v>
      </c>
      <c r="AC491" s="139">
        <v>0</v>
      </c>
      <c r="AD491" s="139">
        <v>0</v>
      </c>
      <c r="AE491" s="139">
        <v>0</v>
      </c>
      <c r="AF491" s="139">
        <v>0</v>
      </c>
      <c r="AG491" s="140">
        <v>0</v>
      </c>
      <c r="AH491" s="139">
        <v>0</v>
      </c>
      <c r="AI491" s="139">
        <v>0</v>
      </c>
      <c r="AJ491" s="139">
        <v>0</v>
      </c>
      <c r="AK491" s="139">
        <v>0</v>
      </c>
      <c r="AL491" s="139">
        <v>0</v>
      </c>
      <c r="AM491" s="139">
        <v>0</v>
      </c>
      <c r="AN491" s="139">
        <v>0</v>
      </c>
      <c r="AO491" s="139">
        <v>0</v>
      </c>
      <c r="AP491" s="139">
        <v>0</v>
      </c>
      <c r="AQ491" s="139">
        <v>0</v>
      </c>
      <c r="AR491" s="139">
        <v>0</v>
      </c>
      <c r="AS491" s="140">
        <v>0</v>
      </c>
      <c r="AT491" s="140">
        <f t="shared" si="11"/>
        <v>1027.07</v>
      </c>
      <c r="AU491" s="139"/>
    </row>
    <row r="492" spans="1:47" s="141" customFormat="1" ht="12.75" hidden="1" outlineLevel="1">
      <c r="A492" s="139" t="s">
        <v>3967</v>
      </c>
      <c r="B492" s="140"/>
      <c r="C492" s="140" t="s">
        <v>3968</v>
      </c>
      <c r="D492" s="140" t="s">
        <v>3969</v>
      </c>
      <c r="E492" s="140">
        <v>-10044.76</v>
      </c>
      <c r="F492" s="140">
        <v>-1.5</v>
      </c>
      <c r="G492" s="140"/>
      <c r="H492" s="139">
        <v>0</v>
      </c>
      <c r="I492" s="139">
        <v>0</v>
      </c>
      <c r="J492" s="139">
        <v>0</v>
      </c>
      <c r="K492" s="139">
        <v>0</v>
      </c>
      <c r="L492" s="139">
        <v>0</v>
      </c>
      <c r="M492" s="139">
        <v>0</v>
      </c>
      <c r="N492" s="139">
        <v>0</v>
      </c>
      <c r="O492" s="139">
        <v>0</v>
      </c>
      <c r="P492" s="139">
        <v>0</v>
      </c>
      <c r="Q492" s="139">
        <v>0</v>
      </c>
      <c r="R492" s="139">
        <v>0</v>
      </c>
      <c r="S492" s="139">
        <v>0</v>
      </c>
      <c r="T492" s="139">
        <v>0</v>
      </c>
      <c r="U492" s="139">
        <v>-82.43</v>
      </c>
      <c r="V492" s="139">
        <v>0</v>
      </c>
      <c r="W492" s="139">
        <v>0</v>
      </c>
      <c r="X492" s="139">
        <v>0</v>
      </c>
      <c r="Y492" s="139">
        <v>0</v>
      </c>
      <c r="Z492" s="139">
        <v>0</v>
      </c>
      <c r="AA492" s="139">
        <v>0</v>
      </c>
      <c r="AB492" s="139">
        <v>0</v>
      </c>
      <c r="AC492" s="139">
        <v>0</v>
      </c>
      <c r="AD492" s="139">
        <v>0</v>
      </c>
      <c r="AE492" s="139">
        <v>0</v>
      </c>
      <c r="AF492" s="139">
        <v>0</v>
      </c>
      <c r="AG492" s="140">
        <v>-82.43</v>
      </c>
      <c r="AH492" s="139">
        <v>0</v>
      </c>
      <c r="AI492" s="139">
        <v>0</v>
      </c>
      <c r="AJ492" s="139">
        <v>0</v>
      </c>
      <c r="AK492" s="139">
        <v>0</v>
      </c>
      <c r="AL492" s="139">
        <v>0</v>
      </c>
      <c r="AM492" s="139">
        <v>0</v>
      </c>
      <c r="AN492" s="139">
        <v>0</v>
      </c>
      <c r="AO492" s="139">
        <v>0</v>
      </c>
      <c r="AP492" s="139">
        <v>0</v>
      </c>
      <c r="AQ492" s="139">
        <v>0</v>
      </c>
      <c r="AR492" s="139">
        <v>0</v>
      </c>
      <c r="AS492" s="140">
        <v>0</v>
      </c>
      <c r="AT492" s="140">
        <f t="shared" si="11"/>
        <v>-10128.69</v>
      </c>
      <c r="AU492" s="139"/>
    </row>
    <row r="493" spans="1:47" s="141" customFormat="1" ht="12.75" hidden="1" outlineLevel="1">
      <c r="A493" s="139" t="s">
        <v>3973</v>
      </c>
      <c r="B493" s="140"/>
      <c r="C493" s="140" t="s">
        <v>3974</v>
      </c>
      <c r="D493" s="140" t="s">
        <v>3975</v>
      </c>
      <c r="E493" s="140">
        <v>-0.005</v>
      </c>
      <c r="F493" s="140">
        <v>0</v>
      </c>
      <c r="G493" s="140"/>
      <c r="H493" s="139">
        <v>0</v>
      </c>
      <c r="I493" s="139">
        <v>0</v>
      </c>
      <c r="J493" s="139">
        <v>0</v>
      </c>
      <c r="K493" s="139">
        <v>0</v>
      </c>
      <c r="L493" s="139">
        <v>0</v>
      </c>
      <c r="M493" s="139">
        <v>0</v>
      </c>
      <c r="N493" s="139">
        <v>0</v>
      </c>
      <c r="O493" s="139">
        <v>0</v>
      </c>
      <c r="P493" s="139">
        <v>0</v>
      </c>
      <c r="Q493" s="139">
        <v>0</v>
      </c>
      <c r="R493" s="139">
        <v>0</v>
      </c>
      <c r="S493" s="139">
        <v>0</v>
      </c>
      <c r="T493" s="139">
        <v>0</v>
      </c>
      <c r="U493" s="139">
        <v>0</v>
      </c>
      <c r="V493" s="139">
        <v>0</v>
      </c>
      <c r="W493" s="139">
        <v>0</v>
      </c>
      <c r="X493" s="139">
        <v>0</v>
      </c>
      <c r="Y493" s="139">
        <v>0</v>
      </c>
      <c r="Z493" s="139">
        <v>0</v>
      </c>
      <c r="AA493" s="139">
        <v>0</v>
      </c>
      <c r="AB493" s="139">
        <v>0</v>
      </c>
      <c r="AC493" s="139">
        <v>0</v>
      </c>
      <c r="AD493" s="139">
        <v>0</v>
      </c>
      <c r="AE493" s="139">
        <v>0</v>
      </c>
      <c r="AF493" s="139">
        <v>0</v>
      </c>
      <c r="AG493" s="140">
        <v>0</v>
      </c>
      <c r="AH493" s="139">
        <v>0</v>
      </c>
      <c r="AI493" s="139">
        <v>0</v>
      </c>
      <c r="AJ493" s="139">
        <v>0</v>
      </c>
      <c r="AK493" s="139">
        <v>0</v>
      </c>
      <c r="AL493" s="139">
        <v>0</v>
      </c>
      <c r="AM493" s="139">
        <v>0</v>
      </c>
      <c r="AN493" s="139">
        <v>0</v>
      </c>
      <c r="AO493" s="139">
        <v>2794876</v>
      </c>
      <c r="AP493" s="139">
        <v>0</v>
      </c>
      <c r="AQ493" s="139">
        <v>0</v>
      </c>
      <c r="AR493" s="139">
        <v>0</v>
      </c>
      <c r="AS493" s="140">
        <v>2794876</v>
      </c>
      <c r="AT493" s="140">
        <f t="shared" si="11"/>
        <v>2794875.995</v>
      </c>
      <c r="AU493" s="139"/>
    </row>
    <row r="494" spans="1:47" s="141" customFormat="1" ht="12.75" hidden="1" outlineLevel="1">
      <c r="A494" s="139" t="s">
        <v>3978</v>
      </c>
      <c r="B494" s="140"/>
      <c r="C494" s="140" t="s">
        <v>3979</v>
      </c>
      <c r="D494" s="140" t="s">
        <v>3980</v>
      </c>
      <c r="E494" s="140">
        <v>0</v>
      </c>
      <c r="F494" s="140">
        <v>0</v>
      </c>
      <c r="G494" s="140"/>
      <c r="H494" s="139">
        <v>0</v>
      </c>
      <c r="I494" s="139">
        <v>0</v>
      </c>
      <c r="J494" s="139">
        <v>0</v>
      </c>
      <c r="K494" s="139">
        <v>0</v>
      </c>
      <c r="L494" s="139">
        <v>0</v>
      </c>
      <c r="M494" s="139">
        <v>0</v>
      </c>
      <c r="N494" s="139">
        <v>0</v>
      </c>
      <c r="O494" s="139">
        <v>0</v>
      </c>
      <c r="P494" s="139">
        <v>0</v>
      </c>
      <c r="Q494" s="139">
        <v>0</v>
      </c>
      <c r="R494" s="139">
        <v>0</v>
      </c>
      <c r="S494" s="139">
        <v>0</v>
      </c>
      <c r="T494" s="139">
        <v>0</v>
      </c>
      <c r="U494" s="139">
        <v>0</v>
      </c>
      <c r="V494" s="139">
        <v>0</v>
      </c>
      <c r="W494" s="139">
        <v>0</v>
      </c>
      <c r="X494" s="139">
        <v>0</v>
      </c>
      <c r="Y494" s="139">
        <v>0</v>
      </c>
      <c r="Z494" s="139">
        <v>0</v>
      </c>
      <c r="AA494" s="139">
        <v>0</v>
      </c>
      <c r="AB494" s="139">
        <v>0</v>
      </c>
      <c r="AC494" s="139">
        <v>0</v>
      </c>
      <c r="AD494" s="139">
        <v>0</v>
      </c>
      <c r="AE494" s="139">
        <v>0</v>
      </c>
      <c r="AF494" s="139">
        <v>0</v>
      </c>
      <c r="AG494" s="140">
        <v>0</v>
      </c>
      <c r="AH494" s="139">
        <v>0</v>
      </c>
      <c r="AI494" s="139">
        <v>0</v>
      </c>
      <c r="AJ494" s="139">
        <v>0</v>
      </c>
      <c r="AK494" s="139">
        <v>0</v>
      </c>
      <c r="AL494" s="139">
        <v>0</v>
      </c>
      <c r="AM494" s="139">
        <v>0</v>
      </c>
      <c r="AN494" s="139">
        <v>82881331.15</v>
      </c>
      <c r="AO494" s="139">
        <v>0</v>
      </c>
      <c r="AP494" s="139">
        <v>0</v>
      </c>
      <c r="AQ494" s="139">
        <v>0</v>
      </c>
      <c r="AR494" s="139">
        <v>0</v>
      </c>
      <c r="AS494" s="140">
        <v>82881331.15</v>
      </c>
      <c r="AT494" s="140">
        <f t="shared" si="11"/>
        <v>82881331.15</v>
      </c>
      <c r="AU494" s="139"/>
    </row>
    <row r="495" spans="1:47" s="141" customFormat="1" ht="12.75" hidden="1" outlineLevel="1">
      <c r="A495" s="139" t="s">
        <v>3981</v>
      </c>
      <c r="B495" s="140"/>
      <c r="C495" s="140" t="s">
        <v>3982</v>
      </c>
      <c r="D495" s="140" t="s">
        <v>3983</v>
      </c>
      <c r="E495" s="140">
        <v>0</v>
      </c>
      <c r="F495" s="140">
        <v>0</v>
      </c>
      <c r="G495" s="140"/>
      <c r="H495" s="139">
        <v>0</v>
      </c>
      <c r="I495" s="139">
        <v>0</v>
      </c>
      <c r="J495" s="139">
        <v>0</v>
      </c>
      <c r="K495" s="139">
        <v>0</v>
      </c>
      <c r="L495" s="139">
        <v>0</v>
      </c>
      <c r="M495" s="139">
        <v>0</v>
      </c>
      <c r="N495" s="139">
        <v>0</v>
      </c>
      <c r="O495" s="139">
        <v>0</v>
      </c>
      <c r="P495" s="139">
        <v>0</v>
      </c>
      <c r="Q495" s="139">
        <v>0</v>
      </c>
      <c r="R495" s="139">
        <v>0</v>
      </c>
      <c r="S495" s="139">
        <v>0</v>
      </c>
      <c r="T495" s="139">
        <v>0</v>
      </c>
      <c r="U495" s="139">
        <v>0</v>
      </c>
      <c r="V495" s="139">
        <v>0</v>
      </c>
      <c r="W495" s="139">
        <v>0</v>
      </c>
      <c r="X495" s="139">
        <v>0</v>
      </c>
      <c r="Y495" s="139">
        <v>0</v>
      </c>
      <c r="Z495" s="139">
        <v>0</v>
      </c>
      <c r="AA495" s="139">
        <v>0</v>
      </c>
      <c r="AB495" s="139">
        <v>0</v>
      </c>
      <c r="AC495" s="139">
        <v>0</v>
      </c>
      <c r="AD495" s="139">
        <v>0</v>
      </c>
      <c r="AE495" s="139">
        <v>0</v>
      </c>
      <c r="AF495" s="139">
        <v>0</v>
      </c>
      <c r="AG495" s="140">
        <v>0</v>
      </c>
      <c r="AH495" s="139">
        <v>0</v>
      </c>
      <c r="AI495" s="139">
        <v>0</v>
      </c>
      <c r="AJ495" s="139">
        <v>0</v>
      </c>
      <c r="AK495" s="139">
        <v>0</v>
      </c>
      <c r="AL495" s="139">
        <v>0</v>
      </c>
      <c r="AM495" s="139">
        <v>0</v>
      </c>
      <c r="AN495" s="139">
        <v>6890630.26</v>
      </c>
      <c r="AO495" s="139">
        <v>0</v>
      </c>
      <c r="AP495" s="139">
        <v>0</v>
      </c>
      <c r="AQ495" s="139">
        <v>0</v>
      </c>
      <c r="AR495" s="139">
        <v>0</v>
      </c>
      <c r="AS495" s="140">
        <v>6890630.26</v>
      </c>
      <c r="AT495" s="140">
        <f t="shared" si="11"/>
        <v>6890630.26</v>
      </c>
      <c r="AU495" s="139"/>
    </row>
    <row r="496" spans="1:47" s="141" customFormat="1" ht="12.75" hidden="1" outlineLevel="1">
      <c r="A496" s="139" t="s">
        <v>3984</v>
      </c>
      <c r="B496" s="140"/>
      <c r="C496" s="140" t="s">
        <v>3985</v>
      </c>
      <c r="D496" s="140" t="s">
        <v>3986</v>
      </c>
      <c r="E496" s="140">
        <v>0</v>
      </c>
      <c r="F496" s="140">
        <v>0</v>
      </c>
      <c r="G496" s="140"/>
      <c r="H496" s="139">
        <v>0</v>
      </c>
      <c r="I496" s="139">
        <v>0</v>
      </c>
      <c r="J496" s="139">
        <v>0</v>
      </c>
      <c r="K496" s="139">
        <v>0</v>
      </c>
      <c r="L496" s="139">
        <v>0</v>
      </c>
      <c r="M496" s="139">
        <v>0</v>
      </c>
      <c r="N496" s="139">
        <v>0</v>
      </c>
      <c r="O496" s="139">
        <v>0</v>
      </c>
      <c r="P496" s="139">
        <v>0</v>
      </c>
      <c r="Q496" s="139">
        <v>0</v>
      </c>
      <c r="R496" s="139">
        <v>0</v>
      </c>
      <c r="S496" s="139">
        <v>0</v>
      </c>
      <c r="T496" s="139">
        <v>0</v>
      </c>
      <c r="U496" s="139">
        <v>0</v>
      </c>
      <c r="V496" s="139">
        <v>0</v>
      </c>
      <c r="W496" s="139">
        <v>0</v>
      </c>
      <c r="X496" s="139">
        <v>0</v>
      </c>
      <c r="Y496" s="139">
        <v>0</v>
      </c>
      <c r="Z496" s="139">
        <v>0</v>
      </c>
      <c r="AA496" s="139">
        <v>0</v>
      </c>
      <c r="AB496" s="139">
        <v>0</v>
      </c>
      <c r="AC496" s="139">
        <v>0</v>
      </c>
      <c r="AD496" s="139">
        <v>0</v>
      </c>
      <c r="AE496" s="139">
        <v>0</v>
      </c>
      <c r="AF496" s="139">
        <v>0</v>
      </c>
      <c r="AG496" s="140">
        <v>0</v>
      </c>
      <c r="AH496" s="139">
        <v>0</v>
      </c>
      <c r="AI496" s="139">
        <v>0</v>
      </c>
      <c r="AJ496" s="139">
        <v>0</v>
      </c>
      <c r="AK496" s="139">
        <v>0</v>
      </c>
      <c r="AL496" s="139">
        <v>0</v>
      </c>
      <c r="AM496" s="139">
        <v>0</v>
      </c>
      <c r="AN496" s="139">
        <v>1670.29</v>
      </c>
      <c r="AO496" s="139">
        <v>0</v>
      </c>
      <c r="AP496" s="139">
        <v>0</v>
      </c>
      <c r="AQ496" s="139">
        <v>0</v>
      </c>
      <c r="AR496" s="139">
        <v>0</v>
      </c>
      <c r="AS496" s="140">
        <v>1670.29</v>
      </c>
      <c r="AT496" s="140">
        <f t="shared" si="11"/>
        <v>1670.29</v>
      </c>
      <c r="AU496" s="139"/>
    </row>
    <row r="497" spans="1:47" s="141" customFormat="1" ht="12.75" hidden="1" outlineLevel="1">
      <c r="A497" s="139" t="s">
        <v>3987</v>
      </c>
      <c r="B497" s="140"/>
      <c r="C497" s="140" t="s">
        <v>3988</v>
      </c>
      <c r="D497" s="140" t="s">
        <v>3989</v>
      </c>
      <c r="E497" s="140">
        <v>0</v>
      </c>
      <c r="F497" s="140">
        <v>0</v>
      </c>
      <c r="G497" s="140"/>
      <c r="H497" s="139">
        <v>0</v>
      </c>
      <c r="I497" s="139">
        <v>0</v>
      </c>
      <c r="J497" s="139">
        <v>0</v>
      </c>
      <c r="K497" s="139">
        <v>0</v>
      </c>
      <c r="L497" s="139">
        <v>0</v>
      </c>
      <c r="M497" s="139">
        <v>0</v>
      </c>
      <c r="N497" s="139">
        <v>0</v>
      </c>
      <c r="O497" s="139">
        <v>0</v>
      </c>
      <c r="P497" s="139">
        <v>0</v>
      </c>
      <c r="Q497" s="139">
        <v>0</v>
      </c>
      <c r="R497" s="139">
        <v>0</v>
      </c>
      <c r="S497" s="139">
        <v>0</v>
      </c>
      <c r="T497" s="139">
        <v>0</v>
      </c>
      <c r="U497" s="139">
        <v>0</v>
      </c>
      <c r="V497" s="139">
        <v>0</v>
      </c>
      <c r="W497" s="139">
        <v>0</v>
      </c>
      <c r="X497" s="139">
        <v>0</v>
      </c>
      <c r="Y497" s="139">
        <v>0</v>
      </c>
      <c r="Z497" s="139">
        <v>0</v>
      </c>
      <c r="AA497" s="139">
        <v>0</v>
      </c>
      <c r="AB497" s="139">
        <v>0</v>
      </c>
      <c r="AC497" s="139">
        <v>0</v>
      </c>
      <c r="AD497" s="139">
        <v>0</v>
      </c>
      <c r="AE497" s="139">
        <v>0</v>
      </c>
      <c r="AF497" s="139">
        <v>0</v>
      </c>
      <c r="AG497" s="140">
        <v>0</v>
      </c>
      <c r="AH497" s="139">
        <v>0</v>
      </c>
      <c r="AI497" s="139">
        <v>0</v>
      </c>
      <c r="AJ497" s="139">
        <v>0</v>
      </c>
      <c r="AK497" s="139">
        <v>0</v>
      </c>
      <c r="AL497" s="139">
        <v>0</v>
      </c>
      <c r="AM497" s="139">
        <v>0</v>
      </c>
      <c r="AN497" s="139">
        <v>27304676.55</v>
      </c>
      <c r="AO497" s="139">
        <v>0</v>
      </c>
      <c r="AP497" s="139">
        <v>0</v>
      </c>
      <c r="AQ497" s="139">
        <v>0</v>
      </c>
      <c r="AR497" s="139">
        <v>0</v>
      </c>
      <c r="AS497" s="140">
        <v>27304676.55</v>
      </c>
      <c r="AT497" s="140">
        <f t="shared" si="11"/>
        <v>27304676.55</v>
      </c>
      <c r="AU497" s="139"/>
    </row>
    <row r="498" spans="1:47" s="141" customFormat="1" ht="12.75" hidden="1" outlineLevel="1">
      <c r="A498" s="139" t="s">
        <v>3990</v>
      </c>
      <c r="B498" s="140"/>
      <c r="C498" s="140" t="s">
        <v>3991</v>
      </c>
      <c r="D498" s="140" t="s">
        <v>3992</v>
      </c>
      <c r="E498" s="140">
        <v>0</v>
      </c>
      <c r="F498" s="140">
        <v>0</v>
      </c>
      <c r="G498" s="140"/>
      <c r="H498" s="139">
        <v>0</v>
      </c>
      <c r="I498" s="139">
        <v>0</v>
      </c>
      <c r="J498" s="139">
        <v>0</v>
      </c>
      <c r="K498" s="139">
        <v>0</v>
      </c>
      <c r="L498" s="139">
        <v>0</v>
      </c>
      <c r="M498" s="139">
        <v>0</v>
      </c>
      <c r="N498" s="139">
        <v>0</v>
      </c>
      <c r="O498" s="139">
        <v>0</v>
      </c>
      <c r="P498" s="139">
        <v>0</v>
      </c>
      <c r="Q498" s="139">
        <v>0</v>
      </c>
      <c r="R498" s="139">
        <v>0</v>
      </c>
      <c r="S498" s="139">
        <v>0</v>
      </c>
      <c r="T498" s="139">
        <v>0</v>
      </c>
      <c r="U498" s="139">
        <v>0</v>
      </c>
      <c r="V498" s="139">
        <v>0</v>
      </c>
      <c r="W498" s="139">
        <v>0</v>
      </c>
      <c r="X498" s="139">
        <v>0</v>
      </c>
      <c r="Y498" s="139">
        <v>0</v>
      </c>
      <c r="Z498" s="139">
        <v>0</v>
      </c>
      <c r="AA498" s="139">
        <v>0</v>
      </c>
      <c r="AB498" s="139">
        <v>0</v>
      </c>
      <c r="AC498" s="139">
        <v>0</v>
      </c>
      <c r="AD498" s="139">
        <v>0</v>
      </c>
      <c r="AE498" s="139">
        <v>0</v>
      </c>
      <c r="AF498" s="139">
        <v>0</v>
      </c>
      <c r="AG498" s="140">
        <v>0</v>
      </c>
      <c r="AH498" s="139">
        <v>0</v>
      </c>
      <c r="AI498" s="139">
        <v>0</v>
      </c>
      <c r="AJ498" s="139">
        <v>0</v>
      </c>
      <c r="AK498" s="139">
        <v>0</v>
      </c>
      <c r="AL498" s="139">
        <v>0</v>
      </c>
      <c r="AM498" s="139">
        <v>0</v>
      </c>
      <c r="AN498" s="139">
        <v>7891408.96</v>
      </c>
      <c r="AO498" s="139">
        <v>0</v>
      </c>
      <c r="AP498" s="139">
        <v>0</v>
      </c>
      <c r="AQ498" s="139">
        <v>0</v>
      </c>
      <c r="AR498" s="139">
        <v>0</v>
      </c>
      <c r="AS498" s="140">
        <v>7891408.96</v>
      </c>
      <c r="AT498" s="140">
        <f t="shared" si="11"/>
        <v>7891408.96</v>
      </c>
      <c r="AU498" s="139"/>
    </row>
    <row r="499" spans="1:47" s="141" customFormat="1" ht="12.75" hidden="1" outlineLevel="1">
      <c r="A499" s="139" t="s">
        <v>3993</v>
      </c>
      <c r="B499" s="140"/>
      <c r="C499" s="140" t="s">
        <v>3994</v>
      </c>
      <c r="D499" s="140" t="s">
        <v>3995</v>
      </c>
      <c r="E499" s="140">
        <v>0</v>
      </c>
      <c r="F499" s="140">
        <v>0</v>
      </c>
      <c r="G499" s="140"/>
      <c r="H499" s="139">
        <v>0</v>
      </c>
      <c r="I499" s="139">
        <v>0</v>
      </c>
      <c r="J499" s="139">
        <v>0</v>
      </c>
      <c r="K499" s="139">
        <v>0</v>
      </c>
      <c r="L499" s="139">
        <v>0</v>
      </c>
      <c r="M499" s="139">
        <v>0</v>
      </c>
      <c r="N499" s="139">
        <v>0</v>
      </c>
      <c r="O499" s="139">
        <v>0</v>
      </c>
      <c r="P499" s="139">
        <v>0</v>
      </c>
      <c r="Q499" s="139">
        <v>0</v>
      </c>
      <c r="R499" s="139">
        <v>0</v>
      </c>
      <c r="S499" s="139">
        <v>0</v>
      </c>
      <c r="T499" s="139">
        <v>0</v>
      </c>
      <c r="U499" s="139">
        <v>0</v>
      </c>
      <c r="V499" s="139">
        <v>0</v>
      </c>
      <c r="W499" s="139">
        <v>0</v>
      </c>
      <c r="X499" s="139">
        <v>0</v>
      </c>
      <c r="Y499" s="139">
        <v>0</v>
      </c>
      <c r="Z499" s="139">
        <v>0</v>
      </c>
      <c r="AA499" s="139">
        <v>0</v>
      </c>
      <c r="AB499" s="139">
        <v>0</v>
      </c>
      <c r="AC499" s="139">
        <v>0</v>
      </c>
      <c r="AD499" s="139">
        <v>0</v>
      </c>
      <c r="AE499" s="139">
        <v>0</v>
      </c>
      <c r="AF499" s="139">
        <v>0</v>
      </c>
      <c r="AG499" s="140">
        <v>0</v>
      </c>
      <c r="AH499" s="139">
        <v>0</v>
      </c>
      <c r="AI499" s="139">
        <v>0</v>
      </c>
      <c r="AJ499" s="139">
        <v>0</v>
      </c>
      <c r="AK499" s="139">
        <v>0</v>
      </c>
      <c r="AL499" s="139">
        <v>0</v>
      </c>
      <c r="AM499" s="139">
        <v>0</v>
      </c>
      <c r="AN499" s="139">
        <v>1006418.14</v>
      </c>
      <c r="AO499" s="139">
        <v>0</v>
      </c>
      <c r="AP499" s="139">
        <v>0</v>
      </c>
      <c r="AQ499" s="139">
        <v>0</v>
      </c>
      <c r="AR499" s="139">
        <v>0</v>
      </c>
      <c r="AS499" s="140">
        <v>1006418.14</v>
      </c>
      <c r="AT499" s="140">
        <f t="shared" si="11"/>
        <v>1006418.14</v>
      </c>
      <c r="AU499" s="139"/>
    </row>
    <row r="500" spans="1:47" s="141" customFormat="1" ht="12.75" hidden="1" outlineLevel="1">
      <c r="A500" s="139" t="s">
        <v>3996</v>
      </c>
      <c r="B500" s="140"/>
      <c r="C500" s="140" t="s">
        <v>3997</v>
      </c>
      <c r="D500" s="140" t="s">
        <v>3998</v>
      </c>
      <c r="E500" s="140">
        <v>0</v>
      </c>
      <c r="F500" s="140">
        <v>0</v>
      </c>
      <c r="G500" s="140"/>
      <c r="H500" s="139">
        <v>0</v>
      </c>
      <c r="I500" s="139">
        <v>0</v>
      </c>
      <c r="J500" s="139">
        <v>0</v>
      </c>
      <c r="K500" s="139">
        <v>0</v>
      </c>
      <c r="L500" s="139">
        <v>0</v>
      </c>
      <c r="M500" s="139">
        <v>0</v>
      </c>
      <c r="N500" s="139">
        <v>0</v>
      </c>
      <c r="O500" s="139">
        <v>0</v>
      </c>
      <c r="P500" s="139">
        <v>0</v>
      </c>
      <c r="Q500" s="139">
        <v>0</v>
      </c>
      <c r="R500" s="139">
        <v>0</v>
      </c>
      <c r="S500" s="139">
        <v>0</v>
      </c>
      <c r="T500" s="139">
        <v>0</v>
      </c>
      <c r="U500" s="139">
        <v>0</v>
      </c>
      <c r="V500" s="139">
        <v>0</v>
      </c>
      <c r="W500" s="139">
        <v>0</v>
      </c>
      <c r="X500" s="139">
        <v>0</v>
      </c>
      <c r="Y500" s="139">
        <v>0</v>
      </c>
      <c r="Z500" s="139">
        <v>0</v>
      </c>
      <c r="AA500" s="139">
        <v>0</v>
      </c>
      <c r="AB500" s="139">
        <v>0</v>
      </c>
      <c r="AC500" s="139">
        <v>0</v>
      </c>
      <c r="AD500" s="139">
        <v>0</v>
      </c>
      <c r="AE500" s="139">
        <v>0</v>
      </c>
      <c r="AF500" s="139">
        <v>0</v>
      </c>
      <c r="AG500" s="140">
        <v>0</v>
      </c>
      <c r="AH500" s="139">
        <v>0</v>
      </c>
      <c r="AI500" s="139">
        <v>0</v>
      </c>
      <c r="AJ500" s="139">
        <v>0</v>
      </c>
      <c r="AK500" s="139">
        <v>0</v>
      </c>
      <c r="AL500" s="139">
        <v>0</v>
      </c>
      <c r="AM500" s="139">
        <v>0</v>
      </c>
      <c r="AN500" s="139">
        <v>1983</v>
      </c>
      <c r="AO500" s="139">
        <v>0</v>
      </c>
      <c r="AP500" s="139">
        <v>0</v>
      </c>
      <c r="AQ500" s="139">
        <v>0</v>
      </c>
      <c r="AR500" s="139">
        <v>0</v>
      </c>
      <c r="AS500" s="140">
        <v>1983</v>
      </c>
      <c r="AT500" s="140">
        <f t="shared" si="11"/>
        <v>1983</v>
      </c>
      <c r="AU500" s="139"/>
    </row>
    <row r="501" spans="1:47" s="141" customFormat="1" ht="12.75" hidden="1" outlineLevel="1">
      <c r="A501" s="139" t="s">
        <v>3999</v>
      </c>
      <c r="B501" s="140"/>
      <c r="C501" s="140" t="s">
        <v>4000</v>
      </c>
      <c r="D501" s="140" t="s">
        <v>4001</v>
      </c>
      <c r="E501" s="140">
        <v>0</v>
      </c>
      <c r="F501" s="140">
        <v>0</v>
      </c>
      <c r="G501" s="140"/>
      <c r="H501" s="139">
        <v>0</v>
      </c>
      <c r="I501" s="139">
        <v>0</v>
      </c>
      <c r="J501" s="139">
        <v>0</v>
      </c>
      <c r="K501" s="139">
        <v>0</v>
      </c>
      <c r="L501" s="139">
        <v>0</v>
      </c>
      <c r="M501" s="139">
        <v>0</v>
      </c>
      <c r="N501" s="139">
        <v>0</v>
      </c>
      <c r="O501" s="139">
        <v>0</v>
      </c>
      <c r="P501" s="139">
        <v>0</v>
      </c>
      <c r="Q501" s="139">
        <v>0</v>
      </c>
      <c r="R501" s="139">
        <v>0</v>
      </c>
      <c r="S501" s="139">
        <v>0</v>
      </c>
      <c r="T501" s="139">
        <v>0</v>
      </c>
      <c r="U501" s="139">
        <v>0</v>
      </c>
      <c r="V501" s="139">
        <v>0</v>
      </c>
      <c r="W501" s="139">
        <v>0</v>
      </c>
      <c r="X501" s="139">
        <v>0</v>
      </c>
      <c r="Y501" s="139">
        <v>0</v>
      </c>
      <c r="Z501" s="139">
        <v>0</v>
      </c>
      <c r="AA501" s="139">
        <v>0</v>
      </c>
      <c r="AB501" s="139">
        <v>0</v>
      </c>
      <c r="AC501" s="139">
        <v>0</v>
      </c>
      <c r="AD501" s="139">
        <v>0</v>
      </c>
      <c r="AE501" s="139">
        <v>0</v>
      </c>
      <c r="AF501" s="139">
        <v>0</v>
      </c>
      <c r="AG501" s="140">
        <v>0</v>
      </c>
      <c r="AH501" s="139">
        <v>0</v>
      </c>
      <c r="AI501" s="139">
        <v>0</v>
      </c>
      <c r="AJ501" s="139">
        <v>10497625.5</v>
      </c>
      <c r="AK501" s="139">
        <v>0</v>
      </c>
      <c r="AL501" s="139">
        <v>0</v>
      </c>
      <c r="AM501" s="139">
        <v>0</v>
      </c>
      <c r="AN501" s="139">
        <v>0</v>
      </c>
      <c r="AO501" s="139">
        <v>0</v>
      </c>
      <c r="AP501" s="139">
        <v>0</v>
      </c>
      <c r="AQ501" s="139">
        <v>0</v>
      </c>
      <c r="AR501" s="139">
        <v>0</v>
      </c>
      <c r="AS501" s="140">
        <v>10497625.5</v>
      </c>
      <c r="AT501" s="140">
        <f t="shared" si="11"/>
        <v>10497625.5</v>
      </c>
      <c r="AU501" s="139"/>
    </row>
    <row r="502" spans="1:47" s="141" customFormat="1" ht="12.75" hidden="1" outlineLevel="1">
      <c r="A502" s="139" t="s">
        <v>4002</v>
      </c>
      <c r="B502" s="140"/>
      <c r="C502" s="140" t="s">
        <v>4003</v>
      </c>
      <c r="D502" s="140" t="s">
        <v>4004</v>
      </c>
      <c r="E502" s="140">
        <v>0</v>
      </c>
      <c r="F502" s="140">
        <v>0</v>
      </c>
      <c r="G502" s="140"/>
      <c r="H502" s="139">
        <v>0</v>
      </c>
      <c r="I502" s="139">
        <v>0</v>
      </c>
      <c r="J502" s="139">
        <v>0</v>
      </c>
      <c r="K502" s="139">
        <v>0</v>
      </c>
      <c r="L502" s="139">
        <v>0</v>
      </c>
      <c r="M502" s="139">
        <v>0</v>
      </c>
      <c r="N502" s="139">
        <v>0</v>
      </c>
      <c r="O502" s="139">
        <v>0</v>
      </c>
      <c r="P502" s="139">
        <v>0</v>
      </c>
      <c r="Q502" s="139">
        <v>0</v>
      </c>
      <c r="R502" s="139">
        <v>0</v>
      </c>
      <c r="S502" s="139">
        <v>0</v>
      </c>
      <c r="T502" s="139">
        <v>0</v>
      </c>
      <c r="U502" s="139">
        <v>0</v>
      </c>
      <c r="V502" s="139">
        <v>0</v>
      </c>
      <c r="W502" s="139">
        <v>0</v>
      </c>
      <c r="X502" s="139">
        <v>0</v>
      </c>
      <c r="Y502" s="139">
        <v>0</v>
      </c>
      <c r="Z502" s="139">
        <v>0</v>
      </c>
      <c r="AA502" s="139">
        <v>0</v>
      </c>
      <c r="AB502" s="139">
        <v>0</v>
      </c>
      <c r="AC502" s="139">
        <v>0</v>
      </c>
      <c r="AD502" s="139">
        <v>0</v>
      </c>
      <c r="AE502" s="139">
        <v>0</v>
      </c>
      <c r="AF502" s="139">
        <v>0</v>
      </c>
      <c r="AG502" s="140">
        <v>0</v>
      </c>
      <c r="AH502" s="139">
        <v>0</v>
      </c>
      <c r="AI502" s="139">
        <v>0</v>
      </c>
      <c r="AJ502" s="139">
        <v>845858.11</v>
      </c>
      <c r="AK502" s="139">
        <v>0</v>
      </c>
      <c r="AL502" s="139">
        <v>0</v>
      </c>
      <c r="AM502" s="139">
        <v>0</v>
      </c>
      <c r="AN502" s="139">
        <v>0</v>
      </c>
      <c r="AO502" s="139">
        <v>0</v>
      </c>
      <c r="AP502" s="139">
        <v>0</v>
      </c>
      <c r="AQ502" s="139">
        <v>0</v>
      </c>
      <c r="AR502" s="139">
        <v>0</v>
      </c>
      <c r="AS502" s="140">
        <v>845858.11</v>
      </c>
      <c r="AT502" s="140">
        <f t="shared" si="11"/>
        <v>845858.11</v>
      </c>
      <c r="AU502" s="139"/>
    </row>
    <row r="503" spans="1:47" s="141" customFormat="1" ht="12.75" hidden="1" outlineLevel="1">
      <c r="A503" s="139" t="s">
        <v>4005</v>
      </c>
      <c r="B503" s="140"/>
      <c r="C503" s="140" t="s">
        <v>4006</v>
      </c>
      <c r="D503" s="140" t="s">
        <v>4007</v>
      </c>
      <c r="E503" s="140">
        <v>0</v>
      </c>
      <c r="F503" s="140">
        <v>0</v>
      </c>
      <c r="G503" s="140"/>
      <c r="H503" s="139">
        <v>0</v>
      </c>
      <c r="I503" s="139">
        <v>0</v>
      </c>
      <c r="J503" s="139">
        <v>0</v>
      </c>
      <c r="K503" s="139">
        <v>0</v>
      </c>
      <c r="L503" s="139">
        <v>0</v>
      </c>
      <c r="M503" s="139">
        <v>0</v>
      </c>
      <c r="N503" s="139">
        <v>0</v>
      </c>
      <c r="O503" s="139">
        <v>0</v>
      </c>
      <c r="P503" s="139">
        <v>0</v>
      </c>
      <c r="Q503" s="139">
        <v>0</v>
      </c>
      <c r="R503" s="139">
        <v>0</v>
      </c>
      <c r="S503" s="139">
        <v>0</v>
      </c>
      <c r="T503" s="139">
        <v>0</v>
      </c>
      <c r="U503" s="139">
        <v>0</v>
      </c>
      <c r="V503" s="139">
        <v>0</v>
      </c>
      <c r="W503" s="139">
        <v>0</v>
      </c>
      <c r="X503" s="139">
        <v>0</v>
      </c>
      <c r="Y503" s="139">
        <v>0</v>
      </c>
      <c r="Z503" s="139">
        <v>0</v>
      </c>
      <c r="AA503" s="139">
        <v>0</v>
      </c>
      <c r="AB503" s="139">
        <v>0</v>
      </c>
      <c r="AC503" s="139">
        <v>0</v>
      </c>
      <c r="AD503" s="139">
        <v>0</v>
      </c>
      <c r="AE503" s="139">
        <v>0</v>
      </c>
      <c r="AF503" s="139">
        <v>0</v>
      </c>
      <c r="AG503" s="140">
        <v>0</v>
      </c>
      <c r="AH503" s="139">
        <v>0</v>
      </c>
      <c r="AI503" s="139">
        <v>0</v>
      </c>
      <c r="AJ503" s="139">
        <v>0</v>
      </c>
      <c r="AK503" s="139">
        <v>0</v>
      </c>
      <c r="AL503" s="139">
        <v>0</v>
      </c>
      <c r="AM503" s="139">
        <v>1001723.8</v>
      </c>
      <c r="AN503" s="139">
        <v>0</v>
      </c>
      <c r="AO503" s="139">
        <v>0</v>
      </c>
      <c r="AP503" s="139">
        <v>0</v>
      </c>
      <c r="AQ503" s="139">
        <v>0</v>
      </c>
      <c r="AR503" s="139">
        <v>0</v>
      </c>
      <c r="AS503" s="140">
        <v>1001723.8</v>
      </c>
      <c r="AT503" s="140">
        <f t="shared" si="11"/>
        <v>1001723.8</v>
      </c>
      <c r="AU503" s="139"/>
    </row>
    <row r="504" spans="1:47" s="141" customFormat="1" ht="12.75" hidden="1" outlineLevel="1">
      <c r="A504" s="139" t="s">
        <v>4008</v>
      </c>
      <c r="B504" s="140"/>
      <c r="C504" s="140" t="s">
        <v>4009</v>
      </c>
      <c r="D504" s="140" t="s">
        <v>4010</v>
      </c>
      <c r="E504" s="140">
        <v>0</v>
      </c>
      <c r="F504" s="140">
        <v>0</v>
      </c>
      <c r="G504" s="140"/>
      <c r="H504" s="139">
        <v>0</v>
      </c>
      <c r="I504" s="139">
        <v>0</v>
      </c>
      <c r="J504" s="139">
        <v>0</v>
      </c>
      <c r="K504" s="139">
        <v>0</v>
      </c>
      <c r="L504" s="139">
        <v>0</v>
      </c>
      <c r="M504" s="139">
        <v>0</v>
      </c>
      <c r="N504" s="139">
        <v>0</v>
      </c>
      <c r="O504" s="139">
        <v>0</v>
      </c>
      <c r="P504" s="139">
        <v>0</v>
      </c>
      <c r="Q504" s="139">
        <v>0</v>
      </c>
      <c r="R504" s="139">
        <v>0</v>
      </c>
      <c r="S504" s="139">
        <v>0</v>
      </c>
      <c r="T504" s="139">
        <v>0</v>
      </c>
      <c r="U504" s="139">
        <v>0</v>
      </c>
      <c r="V504" s="139">
        <v>0</v>
      </c>
      <c r="W504" s="139">
        <v>0</v>
      </c>
      <c r="X504" s="139">
        <v>0</v>
      </c>
      <c r="Y504" s="139">
        <v>0</v>
      </c>
      <c r="Z504" s="139">
        <v>0</v>
      </c>
      <c r="AA504" s="139">
        <v>0</v>
      </c>
      <c r="AB504" s="139">
        <v>0</v>
      </c>
      <c r="AC504" s="139">
        <v>0</v>
      </c>
      <c r="AD504" s="139">
        <v>0</v>
      </c>
      <c r="AE504" s="139">
        <v>0</v>
      </c>
      <c r="AF504" s="139">
        <v>0</v>
      </c>
      <c r="AG504" s="140">
        <v>0</v>
      </c>
      <c r="AH504" s="139">
        <v>0</v>
      </c>
      <c r="AI504" s="139">
        <v>0</v>
      </c>
      <c r="AJ504" s="139">
        <v>0</v>
      </c>
      <c r="AK504" s="139">
        <v>0</v>
      </c>
      <c r="AL504" s="139">
        <v>0</v>
      </c>
      <c r="AM504" s="139">
        <v>826123.64</v>
      </c>
      <c r="AN504" s="139">
        <v>0</v>
      </c>
      <c r="AO504" s="139">
        <v>0</v>
      </c>
      <c r="AP504" s="139">
        <v>0</v>
      </c>
      <c r="AQ504" s="139">
        <v>0</v>
      </c>
      <c r="AR504" s="139">
        <v>0</v>
      </c>
      <c r="AS504" s="140">
        <v>826123.64</v>
      </c>
      <c r="AT504" s="140">
        <f aca="true" t="shared" si="12" ref="AT504:AT549">E504+F504+G504+AG504+AS504</f>
        <v>826123.64</v>
      </c>
      <c r="AU504" s="139"/>
    </row>
    <row r="505" spans="1:47" s="141" customFormat="1" ht="12.75" hidden="1" outlineLevel="1">
      <c r="A505" s="139" t="s">
        <v>4011</v>
      </c>
      <c r="B505" s="140"/>
      <c r="C505" s="140" t="s">
        <v>4012</v>
      </c>
      <c r="D505" s="140" t="s">
        <v>4013</v>
      </c>
      <c r="E505" s="140">
        <v>0</v>
      </c>
      <c r="F505" s="140">
        <v>0</v>
      </c>
      <c r="G505" s="140"/>
      <c r="H505" s="139">
        <v>0</v>
      </c>
      <c r="I505" s="139">
        <v>0</v>
      </c>
      <c r="J505" s="139">
        <v>0</v>
      </c>
      <c r="K505" s="139">
        <v>0</v>
      </c>
      <c r="L505" s="139">
        <v>0</v>
      </c>
      <c r="M505" s="139">
        <v>0</v>
      </c>
      <c r="N505" s="139">
        <v>0</v>
      </c>
      <c r="O505" s="139">
        <v>0</v>
      </c>
      <c r="P505" s="139">
        <v>0</v>
      </c>
      <c r="Q505" s="139">
        <v>0</v>
      </c>
      <c r="R505" s="139">
        <v>0</v>
      </c>
      <c r="S505" s="139">
        <v>0</v>
      </c>
      <c r="T505" s="139">
        <v>0</v>
      </c>
      <c r="U505" s="139">
        <v>0</v>
      </c>
      <c r="V505" s="139">
        <v>0</v>
      </c>
      <c r="W505" s="139">
        <v>0</v>
      </c>
      <c r="X505" s="139">
        <v>0</v>
      </c>
      <c r="Y505" s="139">
        <v>0</v>
      </c>
      <c r="Z505" s="139">
        <v>0</v>
      </c>
      <c r="AA505" s="139">
        <v>0</v>
      </c>
      <c r="AB505" s="139">
        <v>0</v>
      </c>
      <c r="AC505" s="139">
        <v>0</v>
      </c>
      <c r="AD505" s="139">
        <v>0</v>
      </c>
      <c r="AE505" s="139">
        <v>0</v>
      </c>
      <c r="AF505" s="139">
        <v>0</v>
      </c>
      <c r="AG505" s="140">
        <v>0</v>
      </c>
      <c r="AH505" s="139">
        <v>0</v>
      </c>
      <c r="AI505" s="139">
        <v>0</v>
      </c>
      <c r="AJ505" s="139">
        <v>0</v>
      </c>
      <c r="AK505" s="139">
        <v>0</v>
      </c>
      <c r="AL505" s="139">
        <v>0</v>
      </c>
      <c r="AM505" s="139">
        <v>448844.72</v>
      </c>
      <c r="AN505" s="139">
        <v>0</v>
      </c>
      <c r="AO505" s="139">
        <v>0</v>
      </c>
      <c r="AP505" s="139">
        <v>0</v>
      </c>
      <c r="AQ505" s="139">
        <v>0</v>
      </c>
      <c r="AR505" s="139">
        <v>0</v>
      </c>
      <c r="AS505" s="140">
        <v>448844.72</v>
      </c>
      <c r="AT505" s="140">
        <f t="shared" si="12"/>
        <v>448844.72</v>
      </c>
      <c r="AU505" s="139"/>
    </row>
    <row r="506" spans="1:47" s="141" customFormat="1" ht="12.75" hidden="1" outlineLevel="1">
      <c r="A506" s="139" t="s">
        <v>4014</v>
      </c>
      <c r="B506" s="140"/>
      <c r="C506" s="140" t="s">
        <v>4015</v>
      </c>
      <c r="D506" s="140" t="s">
        <v>4016</v>
      </c>
      <c r="E506" s="140">
        <v>0</v>
      </c>
      <c r="F506" s="140">
        <v>0</v>
      </c>
      <c r="G506" s="140"/>
      <c r="H506" s="139">
        <v>0</v>
      </c>
      <c r="I506" s="139">
        <v>0</v>
      </c>
      <c r="J506" s="139">
        <v>0</v>
      </c>
      <c r="K506" s="139">
        <v>0</v>
      </c>
      <c r="L506" s="139">
        <v>0</v>
      </c>
      <c r="M506" s="139">
        <v>0</v>
      </c>
      <c r="N506" s="139">
        <v>0</v>
      </c>
      <c r="O506" s="139">
        <v>0</v>
      </c>
      <c r="P506" s="139">
        <v>0</v>
      </c>
      <c r="Q506" s="139">
        <v>0</v>
      </c>
      <c r="R506" s="139">
        <v>0</v>
      </c>
      <c r="S506" s="139">
        <v>0</v>
      </c>
      <c r="T506" s="139">
        <v>0</v>
      </c>
      <c r="U506" s="139">
        <v>0</v>
      </c>
      <c r="V506" s="139">
        <v>0</v>
      </c>
      <c r="W506" s="139">
        <v>0</v>
      </c>
      <c r="X506" s="139">
        <v>0</v>
      </c>
      <c r="Y506" s="139">
        <v>0</v>
      </c>
      <c r="Z506" s="139">
        <v>0</v>
      </c>
      <c r="AA506" s="139">
        <v>0</v>
      </c>
      <c r="AB506" s="139">
        <v>0</v>
      </c>
      <c r="AC506" s="139">
        <v>0</v>
      </c>
      <c r="AD506" s="139">
        <v>0</v>
      </c>
      <c r="AE506" s="139">
        <v>0</v>
      </c>
      <c r="AF506" s="139">
        <v>0</v>
      </c>
      <c r="AG506" s="140">
        <v>0</v>
      </c>
      <c r="AH506" s="139">
        <v>0</v>
      </c>
      <c r="AI506" s="139">
        <v>0</v>
      </c>
      <c r="AJ506" s="139">
        <v>0</v>
      </c>
      <c r="AK506" s="139">
        <v>0</v>
      </c>
      <c r="AL506" s="139">
        <v>0</v>
      </c>
      <c r="AM506" s="139">
        <v>351673.85</v>
      </c>
      <c r="AN506" s="139">
        <v>0</v>
      </c>
      <c r="AO506" s="139">
        <v>0</v>
      </c>
      <c r="AP506" s="139">
        <v>0</v>
      </c>
      <c r="AQ506" s="139">
        <v>0</v>
      </c>
      <c r="AR506" s="139">
        <v>0</v>
      </c>
      <c r="AS506" s="140">
        <v>351673.85</v>
      </c>
      <c r="AT506" s="140">
        <f t="shared" si="12"/>
        <v>351673.85</v>
      </c>
      <c r="AU506" s="139"/>
    </row>
    <row r="507" spans="1:47" s="141" customFormat="1" ht="12.75" hidden="1" outlineLevel="1">
      <c r="A507" s="139" t="s">
        <v>4017</v>
      </c>
      <c r="B507" s="140"/>
      <c r="C507" s="140" t="s">
        <v>4018</v>
      </c>
      <c r="D507" s="140" t="s">
        <v>4019</v>
      </c>
      <c r="E507" s="140">
        <v>0</v>
      </c>
      <c r="F507" s="140">
        <v>0</v>
      </c>
      <c r="G507" s="140"/>
      <c r="H507" s="139">
        <v>0</v>
      </c>
      <c r="I507" s="139">
        <v>0</v>
      </c>
      <c r="J507" s="139">
        <v>0</v>
      </c>
      <c r="K507" s="139">
        <v>0</v>
      </c>
      <c r="L507" s="139">
        <v>0</v>
      </c>
      <c r="M507" s="139">
        <v>0</v>
      </c>
      <c r="N507" s="139">
        <v>0</v>
      </c>
      <c r="O507" s="139">
        <v>0</v>
      </c>
      <c r="P507" s="139">
        <v>0</v>
      </c>
      <c r="Q507" s="139">
        <v>0</v>
      </c>
      <c r="R507" s="139">
        <v>0</v>
      </c>
      <c r="S507" s="139">
        <v>0</v>
      </c>
      <c r="T507" s="139">
        <v>0</v>
      </c>
      <c r="U507" s="139">
        <v>0</v>
      </c>
      <c r="V507" s="139">
        <v>0</v>
      </c>
      <c r="W507" s="139">
        <v>0</v>
      </c>
      <c r="X507" s="139">
        <v>0</v>
      </c>
      <c r="Y507" s="139">
        <v>0</v>
      </c>
      <c r="Z507" s="139">
        <v>0</v>
      </c>
      <c r="AA507" s="139">
        <v>0</v>
      </c>
      <c r="AB507" s="139">
        <v>0</v>
      </c>
      <c r="AC507" s="139">
        <v>0</v>
      </c>
      <c r="AD507" s="139">
        <v>0</v>
      </c>
      <c r="AE507" s="139">
        <v>0</v>
      </c>
      <c r="AF507" s="139">
        <v>0</v>
      </c>
      <c r="AG507" s="140">
        <v>0</v>
      </c>
      <c r="AH507" s="139">
        <v>0</v>
      </c>
      <c r="AI507" s="139">
        <v>0</v>
      </c>
      <c r="AJ507" s="139">
        <v>0</v>
      </c>
      <c r="AK507" s="139">
        <v>0</v>
      </c>
      <c r="AL507" s="139">
        <v>0</v>
      </c>
      <c r="AM507" s="139">
        <v>349002.08</v>
      </c>
      <c r="AN507" s="139">
        <v>0</v>
      </c>
      <c r="AO507" s="139">
        <v>0</v>
      </c>
      <c r="AP507" s="139">
        <v>0</v>
      </c>
      <c r="AQ507" s="139">
        <v>0</v>
      </c>
      <c r="AR507" s="139">
        <v>0</v>
      </c>
      <c r="AS507" s="140">
        <v>349002.08</v>
      </c>
      <c r="AT507" s="140">
        <f t="shared" si="12"/>
        <v>349002.08</v>
      </c>
      <c r="AU507" s="139"/>
    </row>
    <row r="508" spans="1:47" s="141" customFormat="1" ht="12.75" hidden="1" outlineLevel="1">
      <c r="A508" s="139" t="s">
        <v>4020</v>
      </c>
      <c r="B508" s="140"/>
      <c r="C508" s="140" t="s">
        <v>4021</v>
      </c>
      <c r="D508" s="140" t="s">
        <v>4022</v>
      </c>
      <c r="E508" s="140">
        <v>0</v>
      </c>
      <c r="F508" s="140">
        <v>0</v>
      </c>
      <c r="G508" s="140"/>
      <c r="H508" s="139">
        <v>0</v>
      </c>
      <c r="I508" s="139">
        <v>0</v>
      </c>
      <c r="J508" s="139">
        <v>0</v>
      </c>
      <c r="K508" s="139">
        <v>0</v>
      </c>
      <c r="L508" s="139">
        <v>0</v>
      </c>
      <c r="M508" s="139">
        <v>0</v>
      </c>
      <c r="N508" s="139">
        <v>0</v>
      </c>
      <c r="O508" s="139">
        <v>0</v>
      </c>
      <c r="P508" s="139">
        <v>0</v>
      </c>
      <c r="Q508" s="139">
        <v>0</v>
      </c>
      <c r="R508" s="139">
        <v>0</v>
      </c>
      <c r="S508" s="139">
        <v>0</v>
      </c>
      <c r="T508" s="139">
        <v>0</v>
      </c>
      <c r="U508" s="139">
        <v>0</v>
      </c>
      <c r="V508" s="139">
        <v>0</v>
      </c>
      <c r="W508" s="139">
        <v>0</v>
      </c>
      <c r="X508" s="139">
        <v>0</v>
      </c>
      <c r="Y508" s="139">
        <v>0</v>
      </c>
      <c r="Z508" s="139">
        <v>0</v>
      </c>
      <c r="AA508" s="139">
        <v>0</v>
      </c>
      <c r="AB508" s="139">
        <v>0</v>
      </c>
      <c r="AC508" s="139">
        <v>0</v>
      </c>
      <c r="AD508" s="139">
        <v>0</v>
      </c>
      <c r="AE508" s="139">
        <v>0</v>
      </c>
      <c r="AF508" s="139">
        <v>0</v>
      </c>
      <c r="AG508" s="140">
        <v>0</v>
      </c>
      <c r="AH508" s="139">
        <v>0</v>
      </c>
      <c r="AI508" s="139">
        <v>0</v>
      </c>
      <c r="AJ508" s="139">
        <v>0</v>
      </c>
      <c r="AK508" s="139">
        <v>0</v>
      </c>
      <c r="AL508" s="139">
        <v>0</v>
      </c>
      <c r="AM508" s="139">
        <v>193997.26</v>
      </c>
      <c r="AN508" s="139">
        <v>0</v>
      </c>
      <c r="AO508" s="139">
        <v>0</v>
      </c>
      <c r="AP508" s="139">
        <v>0</v>
      </c>
      <c r="AQ508" s="139">
        <v>0</v>
      </c>
      <c r="AR508" s="139">
        <v>0</v>
      </c>
      <c r="AS508" s="140">
        <v>193997.26</v>
      </c>
      <c r="AT508" s="140">
        <f t="shared" si="12"/>
        <v>193997.26</v>
      </c>
      <c r="AU508" s="139"/>
    </row>
    <row r="509" spans="1:47" s="141" customFormat="1" ht="12.75" hidden="1" outlineLevel="1">
      <c r="A509" s="139" t="s">
        <v>4023</v>
      </c>
      <c r="B509" s="140"/>
      <c r="C509" s="140" t="s">
        <v>4024</v>
      </c>
      <c r="D509" s="140" t="s">
        <v>4025</v>
      </c>
      <c r="E509" s="140">
        <v>0</v>
      </c>
      <c r="F509" s="140">
        <v>0</v>
      </c>
      <c r="G509" s="140"/>
      <c r="H509" s="139">
        <v>0</v>
      </c>
      <c r="I509" s="139">
        <v>0</v>
      </c>
      <c r="J509" s="139">
        <v>0</v>
      </c>
      <c r="K509" s="139">
        <v>0</v>
      </c>
      <c r="L509" s="139">
        <v>0</v>
      </c>
      <c r="M509" s="139">
        <v>0</v>
      </c>
      <c r="N509" s="139">
        <v>0</v>
      </c>
      <c r="O509" s="139">
        <v>0</v>
      </c>
      <c r="P509" s="139">
        <v>0</v>
      </c>
      <c r="Q509" s="139">
        <v>0</v>
      </c>
      <c r="R509" s="139">
        <v>0</v>
      </c>
      <c r="S509" s="139">
        <v>0</v>
      </c>
      <c r="T509" s="139">
        <v>0</v>
      </c>
      <c r="U509" s="139">
        <v>0</v>
      </c>
      <c r="V509" s="139">
        <v>0</v>
      </c>
      <c r="W509" s="139">
        <v>0</v>
      </c>
      <c r="X509" s="139">
        <v>0</v>
      </c>
      <c r="Y509" s="139">
        <v>0</v>
      </c>
      <c r="Z509" s="139">
        <v>0</v>
      </c>
      <c r="AA509" s="139">
        <v>0</v>
      </c>
      <c r="AB509" s="139">
        <v>0</v>
      </c>
      <c r="AC509" s="139">
        <v>0</v>
      </c>
      <c r="AD509" s="139">
        <v>0</v>
      </c>
      <c r="AE509" s="139">
        <v>0</v>
      </c>
      <c r="AF509" s="139">
        <v>0</v>
      </c>
      <c r="AG509" s="140">
        <v>0</v>
      </c>
      <c r="AH509" s="139">
        <v>0</v>
      </c>
      <c r="AI509" s="139">
        <v>0</v>
      </c>
      <c r="AJ509" s="139">
        <v>0</v>
      </c>
      <c r="AK509" s="139">
        <v>0</v>
      </c>
      <c r="AL509" s="139">
        <v>0</v>
      </c>
      <c r="AM509" s="139">
        <v>-65757.4</v>
      </c>
      <c r="AN509" s="139">
        <v>0</v>
      </c>
      <c r="AO509" s="139">
        <v>0</v>
      </c>
      <c r="AP509" s="139">
        <v>0</v>
      </c>
      <c r="AQ509" s="139">
        <v>0</v>
      </c>
      <c r="AR509" s="139">
        <v>0</v>
      </c>
      <c r="AS509" s="140">
        <v>-65757.4</v>
      </c>
      <c r="AT509" s="140">
        <f t="shared" si="12"/>
        <v>-65757.4</v>
      </c>
      <c r="AU509" s="139"/>
    </row>
    <row r="510" spans="1:47" s="141" customFormat="1" ht="12.75" hidden="1" outlineLevel="1">
      <c r="A510" s="139" t="s">
        <v>4026</v>
      </c>
      <c r="B510" s="140"/>
      <c r="C510" s="140" t="s">
        <v>4027</v>
      </c>
      <c r="D510" s="140" t="s">
        <v>4028</v>
      </c>
      <c r="E510" s="140">
        <v>0</v>
      </c>
      <c r="F510" s="140">
        <v>0</v>
      </c>
      <c r="G510" s="140"/>
      <c r="H510" s="139">
        <v>0</v>
      </c>
      <c r="I510" s="139">
        <v>0</v>
      </c>
      <c r="J510" s="139">
        <v>0</v>
      </c>
      <c r="K510" s="139">
        <v>0</v>
      </c>
      <c r="L510" s="139">
        <v>0</v>
      </c>
      <c r="M510" s="139">
        <v>0</v>
      </c>
      <c r="N510" s="139">
        <v>0</v>
      </c>
      <c r="O510" s="139">
        <v>0</v>
      </c>
      <c r="P510" s="139">
        <v>0</v>
      </c>
      <c r="Q510" s="139">
        <v>0</v>
      </c>
      <c r="R510" s="139">
        <v>0</v>
      </c>
      <c r="S510" s="139">
        <v>0</v>
      </c>
      <c r="T510" s="139">
        <v>0</v>
      </c>
      <c r="U510" s="139">
        <v>0</v>
      </c>
      <c r="V510" s="139">
        <v>0</v>
      </c>
      <c r="W510" s="139">
        <v>0</v>
      </c>
      <c r="X510" s="139">
        <v>0</v>
      </c>
      <c r="Y510" s="139">
        <v>0</v>
      </c>
      <c r="Z510" s="139">
        <v>0</v>
      </c>
      <c r="AA510" s="139">
        <v>0</v>
      </c>
      <c r="AB510" s="139">
        <v>0</v>
      </c>
      <c r="AC510" s="139">
        <v>0</v>
      </c>
      <c r="AD510" s="139">
        <v>0</v>
      </c>
      <c r="AE510" s="139">
        <v>0</v>
      </c>
      <c r="AF510" s="139">
        <v>0</v>
      </c>
      <c r="AG510" s="140">
        <v>0</v>
      </c>
      <c r="AH510" s="139">
        <v>0</v>
      </c>
      <c r="AI510" s="139">
        <v>0</v>
      </c>
      <c r="AJ510" s="139">
        <v>0</v>
      </c>
      <c r="AK510" s="139">
        <v>0</v>
      </c>
      <c r="AL510" s="139">
        <v>0</v>
      </c>
      <c r="AM510" s="139">
        <v>159280</v>
      </c>
      <c r="AN510" s="139">
        <v>0</v>
      </c>
      <c r="AO510" s="139">
        <v>0</v>
      </c>
      <c r="AP510" s="139">
        <v>0</v>
      </c>
      <c r="AQ510" s="139">
        <v>0</v>
      </c>
      <c r="AR510" s="139">
        <v>0</v>
      </c>
      <c r="AS510" s="140">
        <v>159280</v>
      </c>
      <c r="AT510" s="140">
        <f t="shared" si="12"/>
        <v>159280</v>
      </c>
      <c r="AU510" s="139"/>
    </row>
    <row r="511" spans="1:47" s="141" customFormat="1" ht="12.75" hidden="1" outlineLevel="1">
      <c r="A511" s="139" t="s">
        <v>4029</v>
      </c>
      <c r="B511" s="140"/>
      <c r="C511" s="140" t="s">
        <v>4030</v>
      </c>
      <c r="D511" s="140" t="s">
        <v>4031</v>
      </c>
      <c r="E511" s="140">
        <v>0</v>
      </c>
      <c r="F511" s="140">
        <v>0</v>
      </c>
      <c r="G511" s="140"/>
      <c r="H511" s="139">
        <v>0</v>
      </c>
      <c r="I511" s="139">
        <v>0</v>
      </c>
      <c r="J511" s="139">
        <v>0</v>
      </c>
      <c r="K511" s="139">
        <v>0</v>
      </c>
      <c r="L511" s="139">
        <v>0</v>
      </c>
      <c r="M511" s="139">
        <v>0</v>
      </c>
      <c r="N511" s="139">
        <v>0</v>
      </c>
      <c r="O511" s="139">
        <v>0</v>
      </c>
      <c r="P511" s="139">
        <v>0</v>
      </c>
      <c r="Q511" s="139">
        <v>0</v>
      </c>
      <c r="R511" s="139">
        <v>0</v>
      </c>
      <c r="S511" s="139">
        <v>0</v>
      </c>
      <c r="T511" s="139">
        <v>0</v>
      </c>
      <c r="U511" s="139">
        <v>0</v>
      </c>
      <c r="V511" s="139">
        <v>0</v>
      </c>
      <c r="W511" s="139">
        <v>0</v>
      </c>
      <c r="X511" s="139">
        <v>0</v>
      </c>
      <c r="Y511" s="139">
        <v>0</v>
      </c>
      <c r="Z511" s="139">
        <v>0</v>
      </c>
      <c r="AA511" s="139">
        <v>0</v>
      </c>
      <c r="AB511" s="139">
        <v>0</v>
      </c>
      <c r="AC511" s="139">
        <v>0</v>
      </c>
      <c r="AD511" s="139">
        <v>0</v>
      </c>
      <c r="AE511" s="139">
        <v>0</v>
      </c>
      <c r="AF511" s="139">
        <v>0</v>
      </c>
      <c r="AG511" s="140">
        <v>0</v>
      </c>
      <c r="AH511" s="139">
        <v>901556.23</v>
      </c>
      <c r="AI511" s="139">
        <v>153335.49</v>
      </c>
      <c r="AJ511" s="139">
        <v>0</v>
      </c>
      <c r="AK511" s="139">
        <v>346991.8</v>
      </c>
      <c r="AL511" s="139">
        <v>0</v>
      </c>
      <c r="AM511" s="139">
        <v>0</v>
      </c>
      <c r="AN511" s="139">
        <v>0</v>
      </c>
      <c r="AO511" s="139">
        <v>0</v>
      </c>
      <c r="AP511" s="139">
        <v>336221.2</v>
      </c>
      <c r="AQ511" s="139">
        <v>0</v>
      </c>
      <c r="AR511" s="139">
        <v>5118130.19</v>
      </c>
      <c r="AS511" s="140">
        <v>6856234.91</v>
      </c>
      <c r="AT511" s="140">
        <f t="shared" si="12"/>
        <v>6856234.91</v>
      </c>
      <c r="AU511" s="139"/>
    </row>
    <row r="512" spans="1:47" s="141" customFormat="1" ht="12.75" hidden="1" outlineLevel="1">
      <c r="A512" s="139" t="s">
        <v>4032</v>
      </c>
      <c r="B512" s="140"/>
      <c r="C512" s="140" t="s">
        <v>4033</v>
      </c>
      <c r="D512" s="140" t="s">
        <v>4034</v>
      </c>
      <c r="E512" s="140">
        <v>0</v>
      </c>
      <c r="F512" s="140">
        <v>0</v>
      </c>
      <c r="G512" s="140"/>
      <c r="H512" s="139">
        <v>0</v>
      </c>
      <c r="I512" s="139">
        <v>0</v>
      </c>
      <c r="J512" s="139">
        <v>0</v>
      </c>
      <c r="K512" s="139">
        <v>0</v>
      </c>
      <c r="L512" s="139">
        <v>0</v>
      </c>
      <c r="M512" s="139">
        <v>0</v>
      </c>
      <c r="N512" s="139">
        <v>0</v>
      </c>
      <c r="O512" s="139">
        <v>0</v>
      </c>
      <c r="P512" s="139">
        <v>0</v>
      </c>
      <c r="Q512" s="139">
        <v>0</v>
      </c>
      <c r="R512" s="139">
        <v>0</v>
      </c>
      <c r="S512" s="139">
        <v>0</v>
      </c>
      <c r="T512" s="139">
        <v>0</v>
      </c>
      <c r="U512" s="139">
        <v>0</v>
      </c>
      <c r="V512" s="139">
        <v>0</v>
      </c>
      <c r="W512" s="139">
        <v>0</v>
      </c>
      <c r="X512" s="139">
        <v>0</v>
      </c>
      <c r="Y512" s="139">
        <v>0</v>
      </c>
      <c r="Z512" s="139">
        <v>0</v>
      </c>
      <c r="AA512" s="139">
        <v>0</v>
      </c>
      <c r="AB512" s="139">
        <v>0</v>
      </c>
      <c r="AC512" s="139">
        <v>0</v>
      </c>
      <c r="AD512" s="139">
        <v>0</v>
      </c>
      <c r="AE512" s="139">
        <v>0</v>
      </c>
      <c r="AF512" s="139">
        <v>0</v>
      </c>
      <c r="AG512" s="140">
        <v>0</v>
      </c>
      <c r="AH512" s="139">
        <v>0</v>
      </c>
      <c r="AI512" s="139">
        <v>0</v>
      </c>
      <c r="AJ512" s="139">
        <v>0</v>
      </c>
      <c r="AK512" s="139">
        <v>0</v>
      </c>
      <c r="AL512" s="139">
        <v>0</v>
      </c>
      <c r="AM512" s="139">
        <v>0</v>
      </c>
      <c r="AN512" s="139">
        <v>0</v>
      </c>
      <c r="AO512" s="139">
        <v>0</v>
      </c>
      <c r="AP512" s="139">
        <v>0</v>
      </c>
      <c r="AQ512" s="139">
        <v>0</v>
      </c>
      <c r="AR512" s="139">
        <v>6023.48</v>
      </c>
      <c r="AS512" s="140">
        <v>6023.48</v>
      </c>
      <c r="AT512" s="140">
        <f t="shared" si="12"/>
        <v>6023.48</v>
      </c>
      <c r="AU512" s="139"/>
    </row>
    <row r="513" spans="1:47" s="141" customFormat="1" ht="12.75" hidden="1" outlineLevel="1">
      <c r="A513" s="139" t="s">
        <v>4035</v>
      </c>
      <c r="B513" s="140"/>
      <c r="C513" s="140" t="s">
        <v>4036</v>
      </c>
      <c r="D513" s="140" t="s">
        <v>4037</v>
      </c>
      <c r="E513" s="140">
        <v>0</v>
      </c>
      <c r="F513" s="140">
        <v>0</v>
      </c>
      <c r="G513" s="140"/>
      <c r="H513" s="139">
        <v>0</v>
      </c>
      <c r="I513" s="139">
        <v>0</v>
      </c>
      <c r="J513" s="139">
        <v>0</v>
      </c>
      <c r="K513" s="139">
        <v>0</v>
      </c>
      <c r="L513" s="139">
        <v>0</v>
      </c>
      <c r="M513" s="139">
        <v>0</v>
      </c>
      <c r="N513" s="139">
        <v>0</v>
      </c>
      <c r="O513" s="139">
        <v>0</v>
      </c>
      <c r="P513" s="139">
        <v>0</v>
      </c>
      <c r="Q513" s="139">
        <v>0</v>
      </c>
      <c r="R513" s="139">
        <v>0</v>
      </c>
      <c r="S513" s="139">
        <v>0</v>
      </c>
      <c r="T513" s="139">
        <v>0</v>
      </c>
      <c r="U513" s="139">
        <v>0</v>
      </c>
      <c r="V513" s="139">
        <v>0</v>
      </c>
      <c r="W513" s="139">
        <v>0</v>
      </c>
      <c r="X513" s="139">
        <v>0</v>
      </c>
      <c r="Y513" s="139">
        <v>0</v>
      </c>
      <c r="Z513" s="139">
        <v>0</v>
      </c>
      <c r="AA513" s="139">
        <v>0</v>
      </c>
      <c r="AB513" s="139">
        <v>0</v>
      </c>
      <c r="AC513" s="139">
        <v>0</v>
      </c>
      <c r="AD513" s="139">
        <v>0</v>
      </c>
      <c r="AE513" s="139">
        <v>0</v>
      </c>
      <c r="AF513" s="139">
        <v>0</v>
      </c>
      <c r="AG513" s="140">
        <v>0</v>
      </c>
      <c r="AH513" s="139">
        <v>32060.24</v>
      </c>
      <c r="AI513" s="139">
        <v>5343.37</v>
      </c>
      <c r="AJ513" s="139">
        <v>0</v>
      </c>
      <c r="AK513" s="139">
        <v>0</v>
      </c>
      <c r="AL513" s="139">
        <v>0</v>
      </c>
      <c r="AM513" s="139">
        <v>0</v>
      </c>
      <c r="AN513" s="139">
        <v>0</v>
      </c>
      <c r="AO513" s="139">
        <v>0</v>
      </c>
      <c r="AP513" s="139">
        <v>0</v>
      </c>
      <c r="AQ513" s="139">
        <v>0</v>
      </c>
      <c r="AR513" s="139">
        <v>496933.77</v>
      </c>
      <c r="AS513" s="140">
        <v>534337.38</v>
      </c>
      <c r="AT513" s="140">
        <f t="shared" si="12"/>
        <v>534337.38</v>
      </c>
      <c r="AU513" s="139"/>
    </row>
    <row r="514" spans="1:47" s="141" customFormat="1" ht="12.75" hidden="1" outlineLevel="1">
      <c r="A514" s="139" t="s">
        <v>4038</v>
      </c>
      <c r="B514" s="140"/>
      <c r="C514" s="140" t="s">
        <v>4039</v>
      </c>
      <c r="D514" s="140" t="s">
        <v>4040</v>
      </c>
      <c r="E514" s="140">
        <v>0</v>
      </c>
      <c r="F514" s="140">
        <v>0</v>
      </c>
      <c r="G514" s="140"/>
      <c r="H514" s="139">
        <v>0</v>
      </c>
      <c r="I514" s="139">
        <v>0</v>
      </c>
      <c r="J514" s="139">
        <v>0</v>
      </c>
      <c r="K514" s="139">
        <v>0</v>
      </c>
      <c r="L514" s="139">
        <v>0</v>
      </c>
      <c r="M514" s="139">
        <v>0</v>
      </c>
      <c r="N514" s="139">
        <v>0</v>
      </c>
      <c r="O514" s="139">
        <v>0</v>
      </c>
      <c r="P514" s="139">
        <v>0</v>
      </c>
      <c r="Q514" s="139">
        <v>0</v>
      </c>
      <c r="R514" s="139">
        <v>0</v>
      </c>
      <c r="S514" s="139">
        <v>0</v>
      </c>
      <c r="T514" s="139">
        <v>0</v>
      </c>
      <c r="U514" s="139">
        <v>0</v>
      </c>
      <c r="V514" s="139">
        <v>0</v>
      </c>
      <c r="W514" s="139">
        <v>0</v>
      </c>
      <c r="X514" s="139">
        <v>0</v>
      </c>
      <c r="Y514" s="139">
        <v>0</v>
      </c>
      <c r="Z514" s="139">
        <v>0</v>
      </c>
      <c r="AA514" s="139">
        <v>0</v>
      </c>
      <c r="AB514" s="139">
        <v>0</v>
      </c>
      <c r="AC514" s="139">
        <v>0</v>
      </c>
      <c r="AD514" s="139">
        <v>0</v>
      </c>
      <c r="AE514" s="139">
        <v>0</v>
      </c>
      <c r="AF514" s="139">
        <v>0</v>
      </c>
      <c r="AG514" s="140">
        <v>0</v>
      </c>
      <c r="AH514" s="139">
        <v>7400</v>
      </c>
      <c r="AI514" s="139">
        <v>0</v>
      </c>
      <c r="AJ514" s="139">
        <v>0</v>
      </c>
      <c r="AK514" s="139">
        <v>12000</v>
      </c>
      <c r="AL514" s="139">
        <v>0</v>
      </c>
      <c r="AM514" s="139">
        <v>0</v>
      </c>
      <c r="AN514" s="139">
        <v>0</v>
      </c>
      <c r="AO514" s="139">
        <v>0</v>
      </c>
      <c r="AP514" s="139">
        <v>0</v>
      </c>
      <c r="AQ514" s="139">
        <v>0</v>
      </c>
      <c r="AR514" s="139">
        <v>9200</v>
      </c>
      <c r="AS514" s="140">
        <v>28600</v>
      </c>
      <c r="AT514" s="140">
        <f t="shared" si="12"/>
        <v>28600</v>
      </c>
      <c r="AU514" s="139"/>
    </row>
    <row r="515" spans="1:47" s="141" customFormat="1" ht="12.75" hidden="1" outlineLevel="1">
      <c r="A515" s="139" t="s">
        <v>4041</v>
      </c>
      <c r="B515" s="140"/>
      <c r="C515" s="140" t="s">
        <v>4042</v>
      </c>
      <c r="D515" s="140" t="s">
        <v>4043</v>
      </c>
      <c r="E515" s="140">
        <v>0</v>
      </c>
      <c r="F515" s="140">
        <v>0</v>
      </c>
      <c r="G515" s="140"/>
      <c r="H515" s="139">
        <v>0</v>
      </c>
      <c r="I515" s="139">
        <v>0</v>
      </c>
      <c r="J515" s="139">
        <v>0</v>
      </c>
      <c r="K515" s="139">
        <v>0</v>
      </c>
      <c r="L515" s="139">
        <v>0</v>
      </c>
      <c r="M515" s="139">
        <v>0</v>
      </c>
      <c r="N515" s="139">
        <v>0</v>
      </c>
      <c r="O515" s="139">
        <v>0</v>
      </c>
      <c r="P515" s="139">
        <v>0</v>
      </c>
      <c r="Q515" s="139">
        <v>0</v>
      </c>
      <c r="R515" s="139">
        <v>0</v>
      </c>
      <c r="S515" s="139">
        <v>0</v>
      </c>
      <c r="T515" s="139">
        <v>0</v>
      </c>
      <c r="U515" s="139">
        <v>0</v>
      </c>
      <c r="V515" s="139">
        <v>0</v>
      </c>
      <c r="W515" s="139">
        <v>0</v>
      </c>
      <c r="X515" s="139">
        <v>0</v>
      </c>
      <c r="Y515" s="139">
        <v>0</v>
      </c>
      <c r="Z515" s="139">
        <v>0</v>
      </c>
      <c r="AA515" s="139">
        <v>0</v>
      </c>
      <c r="AB515" s="139">
        <v>0</v>
      </c>
      <c r="AC515" s="139">
        <v>0</v>
      </c>
      <c r="AD515" s="139">
        <v>0</v>
      </c>
      <c r="AE515" s="139">
        <v>0</v>
      </c>
      <c r="AF515" s="139">
        <v>0</v>
      </c>
      <c r="AG515" s="140">
        <v>0</v>
      </c>
      <c r="AH515" s="139">
        <v>0</v>
      </c>
      <c r="AI515" s="139">
        <v>0</v>
      </c>
      <c r="AJ515" s="139">
        <v>0</v>
      </c>
      <c r="AK515" s="139">
        <v>0</v>
      </c>
      <c r="AL515" s="139">
        <v>0</v>
      </c>
      <c r="AM515" s="139">
        <v>0</v>
      </c>
      <c r="AN515" s="139">
        <v>0</v>
      </c>
      <c r="AO515" s="139">
        <v>0</v>
      </c>
      <c r="AP515" s="139">
        <v>0</v>
      </c>
      <c r="AQ515" s="139">
        <v>0</v>
      </c>
      <c r="AR515" s="139">
        <v>125662.18</v>
      </c>
      <c r="AS515" s="140">
        <v>125662.18</v>
      </c>
      <c r="AT515" s="140">
        <f t="shared" si="12"/>
        <v>125662.18</v>
      </c>
      <c r="AU515" s="139"/>
    </row>
    <row r="516" spans="1:47" s="141" customFormat="1" ht="12.75" hidden="1" outlineLevel="1">
      <c r="A516" s="139" t="s">
        <v>4044</v>
      </c>
      <c r="B516" s="140"/>
      <c r="C516" s="140" t="s">
        <v>4045</v>
      </c>
      <c r="D516" s="140" t="s">
        <v>4046</v>
      </c>
      <c r="E516" s="140">
        <v>0</v>
      </c>
      <c r="F516" s="140">
        <v>0</v>
      </c>
      <c r="G516" s="140"/>
      <c r="H516" s="139">
        <v>0</v>
      </c>
      <c r="I516" s="139">
        <v>0</v>
      </c>
      <c r="J516" s="139">
        <v>0</v>
      </c>
      <c r="K516" s="139">
        <v>0</v>
      </c>
      <c r="L516" s="139">
        <v>0</v>
      </c>
      <c r="M516" s="139">
        <v>0</v>
      </c>
      <c r="N516" s="139">
        <v>0</v>
      </c>
      <c r="O516" s="139">
        <v>0</v>
      </c>
      <c r="P516" s="139">
        <v>0</v>
      </c>
      <c r="Q516" s="139">
        <v>0</v>
      </c>
      <c r="R516" s="139">
        <v>0</v>
      </c>
      <c r="S516" s="139">
        <v>0</v>
      </c>
      <c r="T516" s="139">
        <v>0</v>
      </c>
      <c r="U516" s="139">
        <v>0</v>
      </c>
      <c r="V516" s="139">
        <v>0</v>
      </c>
      <c r="W516" s="139">
        <v>0</v>
      </c>
      <c r="X516" s="139">
        <v>0</v>
      </c>
      <c r="Y516" s="139">
        <v>0</v>
      </c>
      <c r="Z516" s="139">
        <v>0</v>
      </c>
      <c r="AA516" s="139">
        <v>0</v>
      </c>
      <c r="AB516" s="139">
        <v>0</v>
      </c>
      <c r="AC516" s="139">
        <v>0</v>
      </c>
      <c r="AD516" s="139">
        <v>0</v>
      </c>
      <c r="AE516" s="139">
        <v>0</v>
      </c>
      <c r="AF516" s="139">
        <v>0</v>
      </c>
      <c r="AG516" s="140">
        <v>0</v>
      </c>
      <c r="AH516" s="139">
        <v>619540</v>
      </c>
      <c r="AI516" s="139">
        <v>0</v>
      </c>
      <c r="AJ516" s="139">
        <v>34392</v>
      </c>
      <c r="AK516" s="139">
        <v>-223430</v>
      </c>
      <c r="AL516" s="139">
        <v>0</v>
      </c>
      <c r="AM516" s="139">
        <v>-26112</v>
      </c>
      <c r="AN516" s="139">
        <v>2796885</v>
      </c>
      <c r="AO516" s="139">
        <v>5771838</v>
      </c>
      <c r="AP516" s="139">
        <v>0</v>
      </c>
      <c r="AQ516" s="139">
        <v>0</v>
      </c>
      <c r="AR516" s="139">
        <v>-313497</v>
      </c>
      <c r="AS516" s="140">
        <v>8659616</v>
      </c>
      <c r="AT516" s="140">
        <f t="shared" si="12"/>
        <v>8659616</v>
      </c>
      <c r="AU516" s="139"/>
    </row>
    <row r="517" spans="1:47" s="141" customFormat="1" ht="12.75" hidden="1" outlineLevel="1">
      <c r="A517" s="139" t="s">
        <v>4047</v>
      </c>
      <c r="B517" s="140"/>
      <c r="C517" s="140" t="s">
        <v>4048</v>
      </c>
      <c r="D517" s="140" t="s">
        <v>4049</v>
      </c>
      <c r="E517" s="140">
        <v>0</v>
      </c>
      <c r="F517" s="140">
        <v>0</v>
      </c>
      <c r="G517" s="140"/>
      <c r="H517" s="139">
        <v>0</v>
      </c>
      <c r="I517" s="139">
        <v>0</v>
      </c>
      <c r="J517" s="139">
        <v>0</v>
      </c>
      <c r="K517" s="139">
        <v>0</v>
      </c>
      <c r="L517" s="139">
        <v>0</v>
      </c>
      <c r="M517" s="139">
        <v>0</v>
      </c>
      <c r="N517" s="139">
        <v>0</v>
      </c>
      <c r="O517" s="139">
        <v>0</v>
      </c>
      <c r="P517" s="139">
        <v>0</v>
      </c>
      <c r="Q517" s="139">
        <v>0</v>
      </c>
      <c r="R517" s="139">
        <v>0</v>
      </c>
      <c r="S517" s="139">
        <v>0</v>
      </c>
      <c r="T517" s="139">
        <v>0</v>
      </c>
      <c r="U517" s="139">
        <v>0</v>
      </c>
      <c r="V517" s="139">
        <v>0</v>
      </c>
      <c r="W517" s="139">
        <v>0</v>
      </c>
      <c r="X517" s="139">
        <v>0</v>
      </c>
      <c r="Y517" s="139">
        <v>0</v>
      </c>
      <c r="Z517" s="139">
        <v>0</v>
      </c>
      <c r="AA517" s="139">
        <v>0</v>
      </c>
      <c r="AB517" s="139">
        <v>0</v>
      </c>
      <c r="AC517" s="139">
        <v>0</v>
      </c>
      <c r="AD517" s="139">
        <v>0</v>
      </c>
      <c r="AE517" s="139">
        <v>0</v>
      </c>
      <c r="AF517" s="139">
        <v>0</v>
      </c>
      <c r="AG517" s="140">
        <v>0</v>
      </c>
      <c r="AH517" s="139">
        <v>704409.71</v>
      </c>
      <c r="AI517" s="139">
        <v>11981</v>
      </c>
      <c r="AJ517" s="139">
        <v>0</v>
      </c>
      <c r="AK517" s="139">
        <v>253000</v>
      </c>
      <c r="AL517" s="139">
        <v>0</v>
      </c>
      <c r="AM517" s="139">
        <v>0</v>
      </c>
      <c r="AN517" s="139">
        <v>0</v>
      </c>
      <c r="AO517" s="139">
        <v>0</v>
      </c>
      <c r="AP517" s="139">
        <v>1620</v>
      </c>
      <c r="AQ517" s="139">
        <v>0</v>
      </c>
      <c r="AR517" s="139">
        <v>666581.25</v>
      </c>
      <c r="AS517" s="140">
        <v>1637591.96</v>
      </c>
      <c r="AT517" s="140">
        <f t="shared" si="12"/>
        <v>1637591.96</v>
      </c>
      <c r="AU517" s="139"/>
    </row>
    <row r="518" spans="1:47" s="141" customFormat="1" ht="12.75" hidden="1" outlineLevel="1">
      <c r="A518" s="139" t="s">
        <v>4050</v>
      </c>
      <c r="B518" s="140"/>
      <c r="C518" s="140" t="s">
        <v>4051</v>
      </c>
      <c r="D518" s="140" t="s">
        <v>4052</v>
      </c>
      <c r="E518" s="140">
        <v>0</v>
      </c>
      <c r="F518" s="140">
        <v>0</v>
      </c>
      <c r="G518" s="140"/>
      <c r="H518" s="139">
        <v>0</v>
      </c>
      <c r="I518" s="139">
        <v>0</v>
      </c>
      <c r="J518" s="139">
        <v>0</v>
      </c>
      <c r="K518" s="139">
        <v>0</v>
      </c>
      <c r="L518" s="139">
        <v>0</v>
      </c>
      <c r="M518" s="139">
        <v>0</v>
      </c>
      <c r="N518" s="139">
        <v>0</v>
      </c>
      <c r="O518" s="139">
        <v>0</v>
      </c>
      <c r="P518" s="139">
        <v>0</v>
      </c>
      <c r="Q518" s="139">
        <v>0</v>
      </c>
      <c r="R518" s="139">
        <v>0</v>
      </c>
      <c r="S518" s="139">
        <v>0</v>
      </c>
      <c r="T518" s="139">
        <v>0</v>
      </c>
      <c r="U518" s="139">
        <v>0</v>
      </c>
      <c r="V518" s="139">
        <v>0</v>
      </c>
      <c r="W518" s="139">
        <v>0</v>
      </c>
      <c r="X518" s="139">
        <v>0</v>
      </c>
      <c r="Y518" s="139">
        <v>0</v>
      </c>
      <c r="Z518" s="139">
        <v>0</v>
      </c>
      <c r="AA518" s="139">
        <v>0</v>
      </c>
      <c r="AB518" s="139">
        <v>0</v>
      </c>
      <c r="AC518" s="139">
        <v>0</v>
      </c>
      <c r="AD518" s="139">
        <v>0</v>
      </c>
      <c r="AE518" s="139">
        <v>0</v>
      </c>
      <c r="AF518" s="139">
        <v>0</v>
      </c>
      <c r="AG518" s="140">
        <v>0</v>
      </c>
      <c r="AH518" s="139">
        <v>0</v>
      </c>
      <c r="AI518" s="139">
        <v>0</v>
      </c>
      <c r="AJ518" s="139">
        <v>0</v>
      </c>
      <c r="AK518" s="139">
        <v>0</v>
      </c>
      <c r="AL518" s="139">
        <v>0</v>
      </c>
      <c r="AM518" s="139">
        <v>0</v>
      </c>
      <c r="AN518" s="139">
        <v>0</v>
      </c>
      <c r="AO518" s="139">
        <v>0</v>
      </c>
      <c r="AP518" s="139">
        <v>0</v>
      </c>
      <c r="AQ518" s="139">
        <v>0</v>
      </c>
      <c r="AR518" s="139">
        <v>479511.2</v>
      </c>
      <c r="AS518" s="140">
        <v>479511.2</v>
      </c>
      <c r="AT518" s="140">
        <f t="shared" si="12"/>
        <v>479511.2</v>
      </c>
      <c r="AU518" s="139"/>
    </row>
    <row r="519" spans="1:47" s="141" customFormat="1" ht="12.75" hidden="1" outlineLevel="1">
      <c r="A519" s="139" t="s">
        <v>4053</v>
      </c>
      <c r="B519" s="140"/>
      <c r="C519" s="140" t="s">
        <v>4054</v>
      </c>
      <c r="D519" s="140" t="s">
        <v>4055</v>
      </c>
      <c r="E519" s="140">
        <v>0</v>
      </c>
      <c r="F519" s="140">
        <v>0</v>
      </c>
      <c r="G519" s="140"/>
      <c r="H519" s="139">
        <v>0</v>
      </c>
      <c r="I519" s="139">
        <v>0</v>
      </c>
      <c r="J519" s="139">
        <v>0</v>
      </c>
      <c r="K519" s="139">
        <v>0</v>
      </c>
      <c r="L519" s="139">
        <v>0</v>
      </c>
      <c r="M519" s="139">
        <v>0</v>
      </c>
      <c r="N519" s="139">
        <v>0</v>
      </c>
      <c r="O519" s="139">
        <v>0</v>
      </c>
      <c r="P519" s="139">
        <v>0</v>
      </c>
      <c r="Q519" s="139">
        <v>0</v>
      </c>
      <c r="R519" s="139">
        <v>0</v>
      </c>
      <c r="S519" s="139">
        <v>0</v>
      </c>
      <c r="T519" s="139">
        <v>0</v>
      </c>
      <c r="U519" s="139">
        <v>0</v>
      </c>
      <c r="V519" s="139">
        <v>0</v>
      </c>
      <c r="W519" s="139">
        <v>0</v>
      </c>
      <c r="X519" s="139">
        <v>0</v>
      </c>
      <c r="Y519" s="139">
        <v>0</v>
      </c>
      <c r="Z519" s="139">
        <v>0</v>
      </c>
      <c r="AA519" s="139">
        <v>0</v>
      </c>
      <c r="AB519" s="139">
        <v>0</v>
      </c>
      <c r="AC519" s="139">
        <v>0</v>
      </c>
      <c r="AD519" s="139">
        <v>0</v>
      </c>
      <c r="AE519" s="139">
        <v>0</v>
      </c>
      <c r="AF519" s="139">
        <v>0</v>
      </c>
      <c r="AG519" s="140">
        <v>0</v>
      </c>
      <c r="AH519" s="139">
        <v>0</v>
      </c>
      <c r="AI519" s="139">
        <v>0</v>
      </c>
      <c r="AJ519" s="139">
        <v>0</v>
      </c>
      <c r="AK519" s="139">
        <v>0</v>
      </c>
      <c r="AL519" s="139">
        <v>0</v>
      </c>
      <c r="AM519" s="139">
        <v>0</v>
      </c>
      <c r="AN519" s="139">
        <v>0</v>
      </c>
      <c r="AO519" s="139">
        <v>0</v>
      </c>
      <c r="AP519" s="139">
        <v>0</v>
      </c>
      <c r="AQ519" s="139">
        <v>0</v>
      </c>
      <c r="AR519" s="139">
        <v>120863.3</v>
      </c>
      <c r="AS519" s="140">
        <v>120863.3</v>
      </c>
      <c r="AT519" s="140">
        <f t="shared" si="12"/>
        <v>120863.3</v>
      </c>
      <c r="AU519" s="139"/>
    </row>
    <row r="520" spans="1:47" s="141" customFormat="1" ht="12.75" hidden="1" outlineLevel="1">
      <c r="A520" s="139" t="s">
        <v>4056</v>
      </c>
      <c r="B520" s="140"/>
      <c r="C520" s="140" t="s">
        <v>4057</v>
      </c>
      <c r="D520" s="140" t="s">
        <v>4058</v>
      </c>
      <c r="E520" s="140">
        <v>50000</v>
      </c>
      <c r="F520" s="140">
        <v>0</v>
      </c>
      <c r="G520" s="140"/>
      <c r="H520" s="139">
        <v>0</v>
      </c>
      <c r="I520" s="139">
        <v>0</v>
      </c>
      <c r="J520" s="139">
        <v>0</v>
      </c>
      <c r="K520" s="139">
        <v>0</v>
      </c>
      <c r="L520" s="139">
        <v>0</v>
      </c>
      <c r="M520" s="139">
        <v>0</v>
      </c>
      <c r="N520" s="139">
        <v>0</v>
      </c>
      <c r="O520" s="139">
        <v>0</v>
      </c>
      <c r="P520" s="139">
        <v>0</v>
      </c>
      <c r="Q520" s="139">
        <v>0</v>
      </c>
      <c r="R520" s="139">
        <v>0</v>
      </c>
      <c r="S520" s="139">
        <v>0</v>
      </c>
      <c r="T520" s="139">
        <v>0</v>
      </c>
      <c r="U520" s="139">
        <v>0</v>
      </c>
      <c r="V520" s="139">
        <v>0</v>
      </c>
      <c r="W520" s="139">
        <v>0</v>
      </c>
      <c r="X520" s="139">
        <v>0</v>
      </c>
      <c r="Y520" s="139">
        <v>0</v>
      </c>
      <c r="Z520" s="139">
        <v>0</v>
      </c>
      <c r="AA520" s="139">
        <v>0</v>
      </c>
      <c r="AB520" s="139">
        <v>0</v>
      </c>
      <c r="AC520" s="139">
        <v>0</v>
      </c>
      <c r="AD520" s="139">
        <v>0</v>
      </c>
      <c r="AE520" s="139">
        <v>0</v>
      </c>
      <c r="AF520" s="139">
        <v>0</v>
      </c>
      <c r="AG520" s="140">
        <v>0</v>
      </c>
      <c r="AH520" s="139">
        <v>0</v>
      </c>
      <c r="AI520" s="139">
        <v>0</v>
      </c>
      <c r="AJ520" s="139">
        <v>0</v>
      </c>
      <c r="AK520" s="139">
        <v>0</v>
      </c>
      <c r="AL520" s="139">
        <v>0</v>
      </c>
      <c r="AM520" s="139">
        <v>0</v>
      </c>
      <c r="AN520" s="139">
        <v>0</v>
      </c>
      <c r="AO520" s="139">
        <v>0</v>
      </c>
      <c r="AP520" s="139">
        <v>0</v>
      </c>
      <c r="AQ520" s="139">
        <v>0</v>
      </c>
      <c r="AR520" s="139">
        <v>0</v>
      </c>
      <c r="AS520" s="140">
        <v>0</v>
      </c>
      <c r="AT520" s="140">
        <f t="shared" si="12"/>
        <v>50000</v>
      </c>
      <c r="AU520" s="139"/>
    </row>
    <row r="521" spans="1:47" s="141" customFormat="1" ht="12.75" hidden="1" outlineLevel="1">
      <c r="A521" s="139" t="s">
        <v>4059</v>
      </c>
      <c r="B521" s="140"/>
      <c r="C521" s="140" t="s">
        <v>4060</v>
      </c>
      <c r="D521" s="140" t="s">
        <v>4061</v>
      </c>
      <c r="E521" s="140">
        <v>40000</v>
      </c>
      <c r="F521" s="140">
        <v>0</v>
      </c>
      <c r="G521" s="140"/>
      <c r="H521" s="139">
        <v>0</v>
      </c>
      <c r="I521" s="139">
        <v>0</v>
      </c>
      <c r="J521" s="139">
        <v>0</v>
      </c>
      <c r="K521" s="139">
        <v>0</v>
      </c>
      <c r="L521" s="139">
        <v>0</v>
      </c>
      <c r="M521" s="139">
        <v>0</v>
      </c>
      <c r="N521" s="139">
        <v>0</v>
      </c>
      <c r="O521" s="139">
        <v>0</v>
      </c>
      <c r="P521" s="139">
        <v>0</v>
      </c>
      <c r="Q521" s="139">
        <v>0</v>
      </c>
      <c r="R521" s="139">
        <v>0</v>
      </c>
      <c r="S521" s="139">
        <v>0</v>
      </c>
      <c r="T521" s="139">
        <v>0</v>
      </c>
      <c r="U521" s="139">
        <v>0</v>
      </c>
      <c r="V521" s="139">
        <v>0</v>
      </c>
      <c r="W521" s="139">
        <v>0</v>
      </c>
      <c r="X521" s="139">
        <v>0</v>
      </c>
      <c r="Y521" s="139">
        <v>0</v>
      </c>
      <c r="Z521" s="139">
        <v>0</v>
      </c>
      <c r="AA521" s="139">
        <v>0</v>
      </c>
      <c r="AB521" s="139">
        <v>0</v>
      </c>
      <c r="AC521" s="139">
        <v>0</v>
      </c>
      <c r="AD521" s="139">
        <v>0</v>
      </c>
      <c r="AE521" s="139">
        <v>0</v>
      </c>
      <c r="AF521" s="139">
        <v>0</v>
      </c>
      <c r="AG521" s="140">
        <v>0</v>
      </c>
      <c r="AH521" s="139">
        <v>0</v>
      </c>
      <c r="AI521" s="139">
        <v>0</v>
      </c>
      <c r="AJ521" s="139">
        <v>0</v>
      </c>
      <c r="AK521" s="139">
        <v>0</v>
      </c>
      <c r="AL521" s="139">
        <v>0</v>
      </c>
      <c r="AM521" s="139">
        <v>0</v>
      </c>
      <c r="AN521" s="139">
        <v>0</v>
      </c>
      <c r="AO521" s="139">
        <v>0</v>
      </c>
      <c r="AP521" s="139">
        <v>0</v>
      </c>
      <c r="AQ521" s="139">
        <v>0</v>
      </c>
      <c r="AR521" s="139">
        <v>0</v>
      </c>
      <c r="AS521" s="140">
        <v>0</v>
      </c>
      <c r="AT521" s="140">
        <f t="shared" si="12"/>
        <v>40000</v>
      </c>
      <c r="AU521" s="139"/>
    </row>
    <row r="522" spans="1:47" s="141" customFormat="1" ht="12.75" hidden="1" outlineLevel="1">
      <c r="A522" s="139" t="s">
        <v>4062</v>
      </c>
      <c r="B522" s="140"/>
      <c r="C522" s="140" t="s">
        <v>4063</v>
      </c>
      <c r="D522" s="140" t="s">
        <v>4064</v>
      </c>
      <c r="E522" s="140">
        <v>-8933435.036</v>
      </c>
      <c r="F522" s="140">
        <v>1368302.49</v>
      </c>
      <c r="G522" s="140"/>
      <c r="H522" s="139">
        <v>0</v>
      </c>
      <c r="I522" s="139">
        <v>0</v>
      </c>
      <c r="J522" s="139">
        <v>0</v>
      </c>
      <c r="K522" s="139">
        <v>6319</v>
      </c>
      <c r="L522" s="139">
        <v>0</v>
      </c>
      <c r="M522" s="139">
        <v>70635</v>
      </c>
      <c r="N522" s="139">
        <v>48928.88</v>
      </c>
      <c r="O522" s="139">
        <v>0</v>
      </c>
      <c r="P522" s="139">
        <v>94068</v>
      </c>
      <c r="Q522" s="139">
        <v>0</v>
      </c>
      <c r="R522" s="139">
        <v>0</v>
      </c>
      <c r="S522" s="139">
        <v>0</v>
      </c>
      <c r="T522" s="139">
        <v>33539</v>
      </c>
      <c r="U522" s="139">
        <v>11256</v>
      </c>
      <c r="V522" s="139">
        <v>0</v>
      </c>
      <c r="W522" s="139">
        <v>0</v>
      </c>
      <c r="X522" s="139">
        <v>7104</v>
      </c>
      <c r="Y522" s="139">
        <v>108071</v>
      </c>
      <c r="Z522" s="139">
        <v>0</v>
      </c>
      <c r="AA522" s="139">
        <v>0</v>
      </c>
      <c r="AB522" s="139">
        <v>0</v>
      </c>
      <c r="AC522" s="139">
        <v>181688.16</v>
      </c>
      <c r="AD522" s="139">
        <v>0</v>
      </c>
      <c r="AE522" s="139">
        <v>141082.08</v>
      </c>
      <c r="AF522" s="139">
        <v>0</v>
      </c>
      <c r="AG522" s="140">
        <v>702691.12</v>
      </c>
      <c r="AH522" s="139">
        <v>0</v>
      </c>
      <c r="AI522" s="139">
        <v>0</v>
      </c>
      <c r="AJ522" s="139">
        <v>0</v>
      </c>
      <c r="AK522" s="139">
        <v>0</v>
      </c>
      <c r="AL522" s="139">
        <v>0</v>
      </c>
      <c r="AM522" s="139">
        <v>0</v>
      </c>
      <c r="AN522" s="139">
        <v>0</v>
      </c>
      <c r="AO522" s="139">
        <v>0</v>
      </c>
      <c r="AP522" s="139">
        <v>0</v>
      </c>
      <c r="AQ522" s="139">
        <v>0</v>
      </c>
      <c r="AR522" s="139">
        <v>0</v>
      </c>
      <c r="AS522" s="140">
        <v>0</v>
      </c>
      <c r="AT522" s="140">
        <f t="shared" si="12"/>
        <v>-6862441.426</v>
      </c>
      <c r="AU522" s="139"/>
    </row>
    <row r="523" spans="1:47" s="141" customFormat="1" ht="12.75" hidden="1" outlineLevel="1">
      <c r="A523" s="139" t="s">
        <v>4065</v>
      </c>
      <c r="B523" s="140"/>
      <c r="C523" s="140" t="s">
        <v>4066</v>
      </c>
      <c r="D523" s="140" t="s">
        <v>4067</v>
      </c>
      <c r="E523" s="140">
        <v>-842349.38</v>
      </c>
      <c r="F523" s="140">
        <v>0</v>
      </c>
      <c r="G523" s="140"/>
      <c r="H523" s="139">
        <v>0</v>
      </c>
      <c r="I523" s="139">
        <v>0</v>
      </c>
      <c r="J523" s="139">
        <v>0</v>
      </c>
      <c r="K523" s="139">
        <v>0</v>
      </c>
      <c r="L523" s="139">
        <v>0</v>
      </c>
      <c r="M523" s="139">
        <v>0</v>
      </c>
      <c r="N523" s="139">
        <v>0</v>
      </c>
      <c r="O523" s="139">
        <v>0</v>
      </c>
      <c r="P523" s="139">
        <v>-51520</v>
      </c>
      <c r="Q523" s="139">
        <v>0</v>
      </c>
      <c r="R523" s="139">
        <v>0</v>
      </c>
      <c r="S523" s="139">
        <v>0</v>
      </c>
      <c r="T523" s="139">
        <v>0</v>
      </c>
      <c r="U523" s="139">
        <v>0</v>
      </c>
      <c r="V523" s="139">
        <v>0</v>
      </c>
      <c r="W523" s="139">
        <v>0</v>
      </c>
      <c r="X523" s="139">
        <v>0</v>
      </c>
      <c r="Y523" s="139">
        <v>0</v>
      </c>
      <c r="Z523" s="139">
        <v>0</v>
      </c>
      <c r="AA523" s="139">
        <v>0</v>
      </c>
      <c r="AB523" s="139">
        <v>0</v>
      </c>
      <c r="AC523" s="139">
        <v>0</v>
      </c>
      <c r="AD523" s="139">
        <v>0</v>
      </c>
      <c r="AE523" s="139">
        <v>0</v>
      </c>
      <c r="AF523" s="139">
        <v>0</v>
      </c>
      <c r="AG523" s="140">
        <v>-51520</v>
      </c>
      <c r="AH523" s="139">
        <v>0</v>
      </c>
      <c r="AI523" s="139">
        <v>0</v>
      </c>
      <c r="AJ523" s="139">
        <v>0</v>
      </c>
      <c r="AK523" s="139">
        <v>0</v>
      </c>
      <c r="AL523" s="139">
        <v>0</v>
      </c>
      <c r="AM523" s="139">
        <v>0</v>
      </c>
      <c r="AN523" s="139">
        <v>0</v>
      </c>
      <c r="AO523" s="139">
        <v>0</v>
      </c>
      <c r="AP523" s="139">
        <v>0</v>
      </c>
      <c r="AQ523" s="139">
        <v>0</v>
      </c>
      <c r="AR523" s="139">
        <v>0</v>
      </c>
      <c r="AS523" s="140">
        <v>0</v>
      </c>
      <c r="AT523" s="140">
        <f t="shared" si="12"/>
        <v>-893869.38</v>
      </c>
      <c r="AU523" s="139"/>
    </row>
    <row r="524" spans="1:47" s="141" customFormat="1" ht="12.75" hidden="1" outlineLevel="1">
      <c r="A524" s="139" t="s">
        <v>4068</v>
      </c>
      <c r="B524" s="140"/>
      <c r="C524" s="140" t="s">
        <v>4069</v>
      </c>
      <c r="D524" s="140" t="s">
        <v>4070</v>
      </c>
      <c r="E524" s="140">
        <v>0</v>
      </c>
      <c r="F524" s="140">
        <v>0</v>
      </c>
      <c r="G524" s="140"/>
      <c r="H524" s="139">
        <v>0</v>
      </c>
      <c r="I524" s="139">
        <v>0</v>
      </c>
      <c r="J524" s="139">
        <v>0</v>
      </c>
      <c r="K524" s="139">
        <v>0</v>
      </c>
      <c r="L524" s="139">
        <v>0</v>
      </c>
      <c r="M524" s="139">
        <v>0</v>
      </c>
      <c r="N524" s="139">
        <v>0</v>
      </c>
      <c r="O524" s="139">
        <v>0</v>
      </c>
      <c r="P524" s="139">
        <v>0</v>
      </c>
      <c r="Q524" s="139">
        <v>0</v>
      </c>
      <c r="R524" s="139">
        <v>0</v>
      </c>
      <c r="S524" s="139">
        <v>0</v>
      </c>
      <c r="T524" s="139">
        <v>0</v>
      </c>
      <c r="U524" s="139">
        <v>0</v>
      </c>
      <c r="V524" s="139">
        <v>0</v>
      </c>
      <c r="W524" s="139">
        <v>0</v>
      </c>
      <c r="X524" s="139">
        <v>0</v>
      </c>
      <c r="Y524" s="139">
        <v>0</v>
      </c>
      <c r="Z524" s="139">
        <v>0</v>
      </c>
      <c r="AA524" s="139">
        <v>0</v>
      </c>
      <c r="AB524" s="139">
        <v>0</v>
      </c>
      <c r="AC524" s="139">
        <v>0</v>
      </c>
      <c r="AD524" s="139">
        <v>0</v>
      </c>
      <c r="AE524" s="139">
        <v>0</v>
      </c>
      <c r="AF524" s="139">
        <v>0</v>
      </c>
      <c r="AG524" s="140">
        <v>0</v>
      </c>
      <c r="AH524" s="139">
        <v>0</v>
      </c>
      <c r="AI524" s="139">
        <v>0</v>
      </c>
      <c r="AJ524" s="139">
        <v>0</v>
      </c>
      <c r="AK524" s="139">
        <v>0</v>
      </c>
      <c r="AL524" s="139">
        <v>0</v>
      </c>
      <c r="AM524" s="139">
        <v>0</v>
      </c>
      <c r="AN524" s="139">
        <v>0</v>
      </c>
      <c r="AO524" s="139">
        <v>0</v>
      </c>
      <c r="AP524" s="139">
        <v>0</v>
      </c>
      <c r="AQ524" s="139">
        <v>0</v>
      </c>
      <c r="AR524" s="139">
        <v>0</v>
      </c>
      <c r="AS524" s="140">
        <v>0</v>
      </c>
      <c r="AT524" s="140">
        <f t="shared" si="12"/>
        <v>0</v>
      </c>
      <c r="AU524" s="139"/>
    </row>
    <row r="525" spans="1:47" s="141" customFormat="1" ht="12.75" hidden="1" outlineLevel="1">
      <c r="A525" s="139" t="s">
        <v>4071</v>
      </c>
      <c r="B525" s="140"/>
      <c r="C525" s="140" t="s">
        <v>4072</v>
      </c>
      <c r="D525" s="140" t="s">
        <v>4073</v>
      </c>
      <c r="E525" s="140">
        <v>-1773588</v>
      </c>
      <c r="F525" s="140">
        <v>0</v>
      </c>
      <c r="G525" s="140"/>
      <c r="H525" s="139">
        <v>0</v>
      </c>
      <c r="I525" s="139">
        <v>0</v>
      </c>
      <c r="J525" s="139">
        <v>0</v>
      </c>
      <c r="K525" s="139">
        <v>0</v>
      </c>
      <c r="L525" s="139">
        <v>0</v>
      </c>
      <c r="M525" s="139">
        <v>0</v>
      </c>
      <c r="N525" s="139">
        <v>0</v>
      </c>
      <c r="O525" s="139">
        <v>0</v>
      </c>
      <c r="P525" s="139">
        <v>0</v>
      </c>
      <c r="Q525" s="139">
        <v>0</v>
      </c>
      <c r="R525" s="139">
        <v>0</v>
      </c>
      <c r="S525" s="139">
        <v>0</v>
      </c>
      <c r="T525" s="139">
        <v>0</v>
      </c>
      <c r="U525" s="139">
        <v>0</v>
      </c>
      <c r="V525" s="139">
        <v>0</v>
      </c>
      <c r="W525" s="139">
        <v>0</v>
      </c>
      <c r="X525" s="139">
        <v>0</v>
      </c>
      <c r="Y525" s="139">
        <v>139512</v>
      </c>
      <c r="Z525" s="139">
        <v>0</v>
      </c>
      <c r="AA525" s="139">
        <v>0</v>
      </c>
      <c r="AB525" s="139">
        <v>0</v>
      </c>
      <c r="AC525" s="139">
        <v>0</v>
      </c>
      <c r="AD525" s="139">
        <v>0</v>
      </c>
      <c r="AE525" s="139">
        <v>7128</v>
      </c>
      <c r="AF525" s="139">
        <v>0</v>
      </c>
      <c r="AG525" s="140">
        <v>146640</v>
      </c>
      <c r="AH525" s="139">
        <v>0</v>
      </c>
      <c r="AI525" s="139">
        <v>0</v>
      </c>
      <c r="AJ525" s="139">
        <v>0</v>
      </c>
      <c r="AK525" s="139">
        <v>0</v>
      </c>
      <c r="AL525" s="139">
        <v>0</v>
      </c>
      <c r="AM525" s="139">
        <v>0</v>
      </c>
      <c r="AN525" s="139">
        <v>0</v>
      </c>
      <c r="AO525" s="139">
        <v>0</v>
      </c>
      <c r="AP525" s="139">
        <v>0</v>
      </c>
      <c r="AQ525" s="139">
        <v>0</v>
      </c>
      <c r="AR525" s="139">
        <v>0</v>
      </c>
      <c r="AS525" s="140">
        <v>0</v>
      </c>
      <c r="AT525" s="140">
        <f t="shared" si="12"/>
        <v>-1626948</v>
      </c>
      <c r="AU525" s="139"/>
    </row>
    <row r="526" spans="1:47" s="141" customFormat="1" ht="12.75" hidden="1" outlineLevel="1">
      <c r="A526" s="139" t="s">
        <v>4089</v>
      </c>
      <c r="B526" s="140"/>
      <c r="C526" s="140" t="s">
        <v>4090</v>
      </c>
      <c r="D526" s="140" t="s">
        <v>4091</v>
      </c>
      <c r="E526" s="140">
        <v>2540</v>
      </c>
      <c r="F526" s="140">
        <v>0</v>
      </c>
      <c r="G526" s="140"/>
      <c r="H526" s="139">
        <v>0</v>
      </c>
      <c r="I526" s="139">
        <v>0</v>
      </c>
      <c r="J526" s="139">
        <v>0</v>
      </c>
      <c r="K526" s="139">
        <v>0</v>
      </c>
      <c r="L526" s="139">
        <v>0</v>
      </c>
      <c r="M526" s="139">
        <v>0</v>
      </c>
      <c r="N526" s="139">
        <v>0</v>
      </c>
      <c r="O526" s="139">
        <v>0</v>
      </c>
      <c r="P526" s="139">
        <v>0</v>
      </c>
      <c r="Q526" s="139">
        <v>0</v>
      </c>
      <c r="R526" s="139">
        <v>0</v>
      </c>
      <c r="S526" s="139">
        <v>0</v>
      </c>
      <c r="T526" s="139">
        <v>0</v>
      </c>
      <c r="U526" s="139">
        <v>0</v>
      </c>
      <c r="V526" s="139">
        <v>0</v>
      </c>
      <c r="W526" s="139">
        <v>0</v>
      </c>
      <c r="X526" s="139">
        <v>0</v>
      </c>
      <c r="Y526" s="139">
        <v>0</v>
      </c>
      <c r="Z526" s="139">
        <v>0</v>
      </c>
      <c r="AA526" s="139">
        <v>0</v>
      </c>
      <c r="AB526" s="139">
        <v>0</v>
      </c>
      <c r="AC526" s="139">
        <v>0</v>
      </c>
      <c r="AD526" s="139">
        <v>0</v>
      </c>
      <c r="AE526" s="139">
        <v>0</v>
      </c>
      <c r="AF526" s="139">
        <v>0</v>
      </c>
      <c r="AG526" s="140">
        <v>0</v>
      </c>
      <c r="AH526" s="139">
        <v>0</v>
      </c>
      <c r="AI526" s="139">
        <v>0</v>
      </c>
      <c r="AJ526" s="139">
        <v>0</v>
      </c>
      <c r="AK526" s="139">
        <v>0</v>
      </c>
      <c r="AL526" s="139">
        <v>0</v>
      </c>
      <c r="AM526" s="139">
        <v>0</v>
      </c>
      <c r="AN526" s="139">
        <v>0</v>
      </c>
      <c r="AO526" s="139">
        <v>0</v>
      </c>
      <c r="AP526" s="139">
        <v>0</v>
      </c>
      <c r="AQ526" s="139">
        <v>0</v>
      </c>
      <c r="AR526" s="139">
        <v>0</v>
      </c>
      <c r="AS526" s="140">
        <v>0</v>
      </c>
      <c r="AT526" s="140">
        <f t="shared" si="12"/>
        <v>2540</v>
      </c>
      <c r="AU526" s="139"/>
    </row>
    <row r="527" spans="1:47" ht="12.75" customHeight="1" collapsed="1">
      <c r="A527" s="172" t="s">
        <v>1627</v>
      </c>
      <c r="B527" s="120"/>
      <c r="C527" s="119" t="s">
        <v>4102</v>
      </c>
      <c r="D527" s="121"/>
      <c r="E527" s="123">
        <v>169619265.413</v>
      </c>
      <c r="F527" s="123">
        <v>8679881.74</v>
      </c>
      <c r="G527" s="123">
        <v>358993546.184</v>
      </c>
      <c r="H527" s="172">
        <v>-223431.6</v>
      </c>
      <c r="I527" s="172">
        <v>-318655.1</v>
      </c>
      <c r="J527" s="172">
        <v>-251791.55</v>
      </c>
      <c r="K527" s="172">
        <v>6319</v>
      </c>
      <c r="L527" s="172">
        <v>-3532753.6</v>
      </c>
      <c r="M527" s="172">
        <v>-10552857.779999997</v>
      </c>
      <c r="N527" s="172">
        <v>-638225.75</v>
      </c>
      <c r="O527" s="172">
        <v>-29571.26</v>
      </c>
      <c r="P527" s="172">
        <v>-3474808.75</v>
      </c>
      <c r="Q527" s="172">
        <v>-21028.51</v>
      </c>
      <c r="R527" s="172">
        <v>-15872866.520000014</v>
      </c>
      <c r="S527" s="172">
        <v>-22382.39</v>
      </c>
      <c r="T527" s="172">
        <v>217717.72</v>
      </c>
      <c r="U527" s="172">
        <v>-886836.39</v>
      </c>
      <c r="V527" s="172">
        <v>-1486645.83</v>
      </c>
      <c r="W527" s="172">
        <v>-47635.91</v>
      </c>
      <c r="X527" s="172">
        <v>-410209.85</v>
      </c>
      <c r="Y527" s="172">
        <v>-3485214.17</v>
      </c>
      <c r="Z527" s="172">
        <v>-303332.97</v>
      </c>
      <c r="AA527" s="172">
        <v>-2236.93</v>
      </c>
      <c r="AB527" s="172">
        <v>-1140327.3</v>
      </c>
      <c r="AC527" s="172">
        <v>-6074193.350000001</v>
      </c>
      <c r="AD527" s="172">
        <v>-145473.98</v>
      </c>
      <c r="AE527" s="172">
        <v>-3506466.3600000055</v>
      </c>
      <c r="AF527" s="172">
        <v>0</v>
      </c>
      <c r="AG527" s="123">
        <v>-52202909.12999986</v>
      </c>
      <c r="AH527" s="172">
        <v>863988.09</v>
      </c>
      <c r="AI527" s="172">
        <v>53564.58</v>
      </c>
      <c r="AJ527" s="172">
        <v>513252.33999999857</v>
      </c>
      <c r="AK527" s="172">
        <v>-1405854.2</v>
      </c>
      <c r="AL527" s="172">
        <v>13001.74</v>
      </c>
      <c r="AM527" s="172">
        <v>-1175391.66</v>
      </c>
      <c r="AN527" s="172">
        <v>-9863293.54000004</v>
      </c>
      <c r="AO527" s="172">
        <v>-4550701</v>
      </c>
      <c r="AP527" s="172">
        <v>324331.2</v>
      </c>
      <c r="AQ527" s="172">
        <v>-22778</v>
      </c>
      <c r="AR527" s="172">
        <v>-2070032.81</v>
      </c>
      <c r="AS527" s="123">
        <v>-17319913.26</v>
      </c>
      <c r="AT527" s="123">
        <f t="shared" si="12"/>
        <v>467769870.94700015</v>
      </c>
      <c r="AU527" s="172"/>
    </row>
    <row r="528" spans="1:47" s="141" customFormat="1" ht="12.75" hidden="1" outlineLevel="1">
      <c r="A528" s="139" t="s">
        <v>4103</v>
      </c>
      <c r="B528" s="140"/>
      <c r="C528" s="140" t="s">
        <v>4104</v>
      </c>
      <c r="D528" s="140" t="s">
        <v>4105</v>
      </c>
      <c r="E528" s="140">
        <v>35090000</v>
      </c>
      <c r="F528" s="140">
        <v>0</v>
      </c>
      <c r="G528" s="140"/>
      <c r="H528" s="139">
        <v>0</v>
      </c>
      <c r="I528" s="139">
        <v>0</v>
      </c>
      <c r="J528" s="139">
        <v>0</v>
      </c>
      <c r="K528" s="139">
        <v>0</v>
      </c>
      <c r="L528" s="139">
        <v>0</v>
      </c>
      <c r="M528" s="139">
        <v>0</v>
      </c>
      <c r="N528" s="139">
        <v>0</v>
      </c>
      <c r="O528" s="139">
        <v>0</v>
      </c>
      <c r="P528" s="139">
        <v>0</v>
      </c>
      <c r="Q528" s="139">
        <v>0</v>
      </c>
      <c r="R528" s="139">
        <v>0</v>
      </c>
      <c r="S528" s="139">
        <v>0</v>
      </c>
      <c r="T528" s="139">
        <v>0</v>
      </c>
      <c r="U528" s="139">
        <v>0</v>
      </c>
      <c r="V528" s="139">
        <v>0</v>
      </c>
      <c r="W528" s="139">
        <v>0</v>
      </c>
      <c r="X528" s="139">
        <v>0</v>
      </c>
      <c r="Y528" s="139">
        <v>0</v>
      </c>
      <c r="Z528" s="139">
        <v>0</v>
      </c>
      <c r="AA528" s="139">
        <v>0</v>
      </c>
      <c r="AB528" s="139">
        <v>0</v>
      </c>
      <c r="AC528" s="139">
        <v>0</v>
      </c>
      <c r="AD528" s="139">
        <v>0</v>
      </c>
      <c r="AE528" s="139">
        <v>0</v>
      </c>
      <c r="AF528" s="139">
        <v>0</v>
      </c>
      <c r="AG528" s="140">
        <v>0</v>
      </c>
      <c r="AH528" s="139">
        <v>0</v>
      </c>
      <c r="AI528" s="139">
        <v>0</v>
      </c>
      <c r="AJ528" s="139">
        <v>0</v>
      </c>
      <c r="AK528" s="139">
        <v>0</v>
      </c>
      <c r="AL528" s="139">
        <v>0</v>
      </c>
      <c r="AM528" s="139">
        <v>0</v>
      </c>
      <c r="AN528" s="139">
        <v>0</v>
      </c>
      <c r="AO528" s="139">
        <v>0</v>
      </c>
      <c r="AP528" s="139">
        <v>0</v>
      </c>
      <c r="AQ528" s="139">
        <v>0</v>
      </c>
      <c r="AR528" s="139">
        <v>0</v>
      </c>
      <c r="AS528" s="140">
        <v>0</v>
      </c>
      <c r="AT528" s="140">
        <f t="shared" si="12"/>
        <v>35090000</v>
      </c>
      <c r="AU528" s="139"/>
    </row>
    <row r="529" spans="1:47" ht="12.75" customHeight="1" collapsed="1">
      <c r="A529" s="119" t="s">
        <v>4106</v>
      </c>
      <c r="B529" s="120"/>
      <c r="C529" s="119" t="s">
        <v>4107</v>
      </c>
      <c r="D529" s="121"/>
      <c r="E529" s="123">
        <v>35090000</v>
      </c>
      <c r="F529" s="123">
        <v>0</v>
      </c>
      <c r="G529" s="123">
        <v>0</v>
      </c>
      <c r="H529" s="119">
        <v>0</v>
      </c>
      <c r="I529" s="119">
        <v>0</v>
      </c>
      <c r="J529" s="119">
        <v>0</v>
      </c>
      <c r="K529" s="119">
        <v>0</v>
      </c>
      <c r="L529" s="119">
        <v>0</v>
      </c>
      <c r="M529" s="119">
        <v>0</v>
      </c>
      <c r="N529" s="119">
        <v>0</v>
      </c>
      <c r="O529" s="119">
        <v>0</v>
      </c>
      <c r="P529" s="119">
        <v>0</v>
      </c>
      <c r="Q529" s="119">
        <v>0</v>
      </c>
      <c r="R529" s="119">
        <v>0</v>
      </c>
      <c r="S529" s="119">
        <v>0</v>
      </c>
      <c r="T529" s="119">
        <v>0</v>
      </c>
      <c r="U529" s="119">
        <v>0</v>
      </c>
      <c r="V529" s="119">
        <v>0</v>
      </c>
      <c r="W529" s="119">
        <v>0</v>
      </c>
      <c r="X529" s="119">
        <v>0</v>
      </c>
      <c r="Y529" s="119">
        <v>0</v>
      </c>
      <c r="Z529" s="119">
        <v>0</v>
      </c>
      <c r="AA529" s="119">
        <v>0</v>
      </c>
      <c r="AB529" s="119">
        <v>0</v>
      </c>
      <c r="AC529" s="119">
        <v>0</v>
      </c>
      <c r="AD529" s="119">
        <v>0</v>
      </c>
      <c r="AE529" s="119">
        <v>0</v>
      </c>
      <c r="AF529" s="119">
        <v>0</v>
      </c>
      <c r="AG529" s="123">
        <v>0</v>
      </c>
      <c r="AH529" s="119">
        <v>0</v>
      </c>
      <c r="AI529" s="119">
        <v>0</v>
      </c>
      <c r="AJ529" s="119">
        <v>0</v>
      </c>
      <c r="AK529" s="119">
        <v>0</v>
      </c>
      <c r="AL529" s="119">
        <v>0</v>
      </c>
      <c r="AM529" s="119">
        <v>0</v>
      </c>
      <c r="AN529" s="119">
        <v>0</v>
      </c>
      <c r="AO529" s="119">
        <v>0</v>
      </c>
      <c r="AP529" s="119">
        <v>0</v>
      </c>
      <c r="AQ529" s="119">
        <v>0</v>
      </c>
      <c r="AR529" s="119">
        <v>0</v>
      </c>
      <c r="AS529" s="123">
        <v>0</v>
      </c>
      <c r="AT529" s="123">
        <f t="shared" si="12"/>
        <v>35090000</v>
      </c>
      <c r="AU529" s="119"/>
    </row>
    <row r="530" spans="1:47" s="141" customFormat="1" ht="12.75" hidden="1" outlineLevel="1">
      <c r="A530" s="139" t="s">
        <v>902</v>
      </c>
      <c r="B530" s="140"/>
      <c r="C530" s="140" t="s">
        <v>903</v>
      </c>
      <c r="D530" s="140" t="s">
        <v>904</v>
      </c>
      <c r="E530" s="140">
        <v>181078.46</v>
      </c>
      <c r="F530" s="140">
        <v>0</v>
      </c>
      <c r="G530" s="140"/>
      <c r="H530" s="139">
        <v>10814</v>
      </c>
      <c r="I530" s="139">
        <v>0</v>
      </c>
      <c r="J530" s="139">
        <v>0</v>
      </c>
      <c r="K530" s="139">
        <v>0</v>
      </c>
      <c r="L530" s="139">
        <v>0</v>
      </c>
      <c r="M530" s="139">
        <v>0</v>
      </c>
      <c r="N530" s="139">
        <v>0</v>
      </c>
      <c r="O530" s="139">
        <v>0</v>
      </c>
      <c r="P530" s="139">
        <v>0</v>
      </c>
      <c r="Q530" s="139">
        <v>0</v>
      </c>
      <c r="R530" s="139">
        <v>0</v>
      </c>
      <c r="S530" s="139">
        <v>0</v>
      </c>
      <c r="T530" s="139">
        <v>0</v>
      </c>
      <c r="U530" s="139">
        <v>0</v>
      </c>
      <c r="V530" s="139">
        <v>0</v>
      </c>
      <c r="W530" s="139">
        <v>0</v>
      </c>
      <c r="X530" s="139">
        <v>0</v>
      </c>
      <c r="Y530" s="139">
        <v>0</v>
      </c>
      <c r="Z530" s="139">
        <v>0</v>
      </c>
      <c r="AA530" s="139">
        <v>0</v>
      </c>
      <c r="AB530" s="139">
        <v>0</v>
      </c>
      <c r="AC530" s="139">
        <v>117951.6</v>
      </c>
      <c r="AD530" s="139">
        <v>0</v>
      </c>
      <c r="AE530" s="139">
        <v>0</v>
      </c>
      <c r="AF530" s="139">
        <v>0</v>
      </c>
      <c r="AG530" s="140">
        <v>128765.6</v>
      </c>
      <c r="AH530" s="139">
        <v>0</v>
      </c>
      <c r="AI530" s="139">
        <v>0</v>
      </c>
      <c r="AJ530" s="139">
        <v>0</v>
      </c>
      <c r="AK530" s="139">
        <v>0</v>
      </c>
      <c r="AL530" s="139">
        <v>0</v>
      </c>
      <c r="AM530" s="139">
        <v>0</v>
      </c>
      <c r="AN530" s="139">
        <v>0</v>
      </c>
      <c r="AO530" s="139">
        <v>0</v>
      </c>
      <c r="AP530" s="139">
        <v>0</v>
      </c>
      <c r="AQ530" s="139">
        <v>0</v>
      </c>
      <c r="AR530" s="139">
        <v>0</v>
      </c>
      <c r="AS530" s="140">
        <v>0</v>
      </c>
      <c r="AT530" s="140">
        <f t="shared" si="12"/>
        <v>309844.06</v>
      </c>
      <c r="AU530" s="139"/>
    </row>
    <row r="531" spans="1:47" s="141" customFormat="1" ht="12.75" hidden="1" outlineLevel="1">
      <c r="A531" s="139" t="s">
        <v>905</v>
      </c>
      <c r="B531" s="140"/>
      <c r="C531" s="140" t="s">
        <v>906</v>
      </c>
      <c r="D531" s="140" t="s">
        <v>907</v>
      </c>
      <c r="E531" s="140">
        <v>5498793.22</v>
      </c>
      <c r="F531" s="140">
        <v>0</v>
      </c>
      <c r="G531" s="140"/>
      <c r="H531" s="139">
        <v>0</v>
      </c>
      <c r="I531" s="139">
        <v>0</v>
      </c>
      <c r="J531" s="139">
        <v>0</v>
      </c>
      <c r="K531" s="139">
        <v>0</v>
      </c>
      <c r="L531" s="139">
        <v>0</v>
      </c>
      <c r="M531" s="139">
        <v>0</v>
      </c>
      <c r="N531" s="139">
        <v>0</v>
      </c>
      <c r="O531" s="139">
        <v>0</v>
      </c>
      <c r="P531" s="139">
        <v>122500</v>
      </c>
      <c r="Q531" s="139">
        <v>0</v>
      </c>
      <c r="R531" s="139">
        <v>0</v>
      </c>
      <c r="S531" s="139">
        <v>0</v>
      </c>
      <c r="T531" s="139">
        <v>0</v>
      </c>
      <c r="U531" s="139">
        <v>0</v>
      </c>
      <c r="V531" s="139">
        <v>0</v>
      </c>
      <c r="W531" s="139">
        <v>0</v>
      </c>
      <c r="X531" s="139">
        <v>0</v>
      </c>
      <c r="Y531" s="139">
        <v>0</v>
      </c>
      <c r="Z531" s="139">
        <v>0</v>
      </c>
      <c r="AA531" s="139">
        <v>0</v>
      </c>
      <c r="AB531" s="139">
        <v>0</v>
      </c>
      <c r="AC531" s="139">
        <v>0</v>
      </c>
      <c r="AD531" s="139">
        <v>0</v>
      </c>
      <c r="AE531" s="139">
        <v>0</v>
      </c>
      <c r="AF531" s="139">
        <v>0</v>
      </c>
      <c r="AG531" s="140">
        <v>122500</v>
      </c>
      <c r="AH531" s="139">
        <v>0</v>
      </c>
      <c r="AI531" s="139">
        <v>0</v>
      </c>
      <c r="AJ531" s="139">
        <v>0</v>
      </c>
      <c r="AK531" s="139">
        <v>0</v>
      </c>
      <c r="AL531" s="139">
        <v>0</v>
      </c>
      <c r="AM531" s="139">
        <v>0</v>
      </c>
      <c r="AN531" s="139">
        <v>0</v>
      </c>
      <c r="AO531" s="139">
        <v>0</v>
      </c>
      <c r="AP531" s="139">
        <v>0</v>
      </c>
      <c r="AQ531" s="139">
        <v>0</v>
      </c>
      <c r="AR531" s="139">
        <v>0</v>
      </c>
      <c r="AS531" s="140">
        <v>0</v>
      </c>
      <c r="AT531" s="140">
        <f t="shared" si="12"/>
        <v>5621293.22</v>
      </c>
      <c r="AU531" s="139"/>
    </row>
    <row r="532" spans="1:47" s="141" customFormat="1" ht="12.75" hidden="1" outlineLevel="1">
      <c r="A532" s="139" t="s">
        <v>908</v>
      </c>
      <c r="B532" s="140"/>
      <c r="C532" s="140" t="s">
        <v>909</v>
      </c>
      <c r="D532" s="140" t="s">
        <v>910</v>
      </c>
      <c r="E532" s="140">
        <v>478238.84</v>
      </c>
      <c r="F532" s="140">
        <v>10833</v>
      </c>
      <c r="G532" s="140"/>
      <c r="H532" s="139">
        <v>0</v>
      </c>
      <c r="I532" s="139">
        <v>0</v>
      </c>
      <c r="J532" s="139">
        <v>0</v>
      </c>
      <c r="K532" s="139">
        <v>0</v>
      </c>
      <c r="L532" s="139">
        <v>0</v>
      </c>
      <c r="M532" s="139">
        <v>0</v>
      </c>
      <c r="N532" s="139">
        <v>0</v>
      </c>
      <c r="O532" s="139">
        <v>0</v>
      </c>
      <c r="P532" s="139">
        <v>0</v>
      </c>
      <c r="Q532" s="139">
        <v>0</v>
      </c>
      <c r="R532" s="139">
        <v>0</v>
      </c>
      <c r="S532" s="139">
        <v>0</v>
      </c>
      <c r="T532" s="139">
        <v>0</v>
      </c>
      <c r="U532" s="139">
        <v>0</v>
      </c>
      <c r="V532" s="139">
        <v>0</v>
      </c>
      <c r="W532" s="139">
        <v>0</v>
      </c>
      <c r="X532" s="139">
        <v>0</v>
      </c>
      <c r="Y532" s="139">
        <v>13741</v>
      </c>
      <c r="Z532" s="139">
        <v>0</v>
      </c>
      <c r="AA532" s="139">
        <v>0</v>
      </c>
      <c r="AB532" s="139">
        <v>0</v>
      </c>
      <c r="AC532" s="139">
        <v>0</v>
      </c>
      <c r="AD532" s="139">
        <v>0</v>
      </c>
      <c r="AE532" s="139">
        <v>130249.25</v>
      </c>
      <c r="AF532" s="139">
        <v>0</v>
      </c>
      <c r="AG532" s="140">
        <v>143990.25</v>
      </c>
      <c r="AH532" s="139">
        <v>0</v>
      </c>
      <c r="AI532" s="139">
        <v>0</v>
      </c>
      <c r="AJ532" s="139">
        <v>0</v>
      </c>
      <c r="AK532" s="139">
        <v>0</v>
      </c>
      <c r="AL532" s="139">
        <v>0</v>
      </c>
      <c r="AM532" s="139">
        <v>0</v>
      </c>
      <c r="AN532" s="139">
        <v>0</v>
      </c>
      <c r="AO532" s="139">
        <v>0</v>
      </c>
      <c r="AP532" s="139">
        <v>0</v>
      </c>
      <c r="AQ532" s="139">
        <v>0</v>
      </c>
      <c r="AR532" s="139">
        <v>0</v>
      </c>
      <c r="AS532" s="140">
        <v>0</v>
      </c>
      <c r="AT532" s="140">
        <f t="shared" si="12"/>
        <v>633062.0900000001</v>
      </c>
      <c r="AU532" s="139"/>
    </row>
    <row r="533" spans="1:47" s="141" customFormat="1" ht="12.75" hidden="1" outlineLevel="1">
      <c r="A533" s="139" t="s">
        <v>911</v>
      </c>
      <c r="B533" s="140"/>
      <c r="C533" s="140" t="s">
        <v>912</v>
      </c>
      <c r="D533" s="140" t="s">
        <v>913</v>
      </c>
      <c r="E533" s="140">
        <v>863434.96</v>
      </c>
      <c r="F533" s="140">
        <v>21526.43</v>
      </c>
      <c r="G533" s="140"/>
      <c r="H533" s="139">
        <v>0</v>
      </c>
      <c r="I533" s="139">
        <v>0</v>
      </c>
      <c r="J533" s="139">
        <v>0</v>
      </c>
      <c r="K533" s="139">
        <v>0</v>
      </c>
      <c r="L533" s="139">
        <v>20082.27</v>
      </c>
      <c r="M533" s="139">
        <v>0</v>
      </c>
      <c r="N533" s="139">
        <v>0</v>
      </c>
      <c r="O533" s="139">
        <v>0</v>
      </c>
      <c r="P533" s="139">
        <v>0</v>
      </c>
      <c r="Q533" s="139">
        <v>0</v>
      </c>
      <c r="R533" s="139">
        <v>0</v>
      </c>
      <c r="S533" s="139">
        <v>0</v>
      </c>
      <c r="T533" s="139">
        <v>0</v>
      </c>
      <c r="U533" s="139">
        <v>0</v>
      </c>
      <c r="V533" s="139">
        <v>0</v>
      </c>
      <c r="W533" s="139">
        <v>0</v>
      </c>
      <c r="X533" s="139">
        <v>0</v>
      </c>
      <c r="Y533" s="139">
        <v>0</v>
      </c>
      <c r="Z533" s="139">
        <v>0</v>
      </c>
      <c r="AA533" s="139">
        <v>0</v>
      </c>
      <c r="AB533" s="139">
        <v>0</v>
      </c>
      <c r="AC533" s="139">
        <v>238711.79</v>
      </c>
      <c r="AD533" s="139">
        <v>0</v>
      </c>
      <c r="AE533" s="139">
        <v>14594</v>
      </c>
      <c r="AF533" s="139">
        <v>0</v>
      </c>
      <c r="AG533" s="140">
        <v>273388.06</v>
      </c>
      <c r="AH533" s="139">
        <v>0</v>
      </c>
      <c r="AI533" s="139">
        <v>0</v>
      </c>
      <c r="AJ533" s="139">
        <v>0</v>
      </c>
      <c r="AK533" s="139">
        <v>0</v>
      </c>
      <c r="AL533" s="139">
        <v>0</v>
      </c>
      <c r="AM533" s="139">
        <v>0</v>
      </c>
      <c r="AN533" s="139">
        <v>0</v>
      </c>
      <c r="AO533" s="139">
        <v>0</v>
      </c>
      <c r="AP533" s="139">
        <v>0</v>
      </c>
      <c r="AQ533" s="139">
        <v>0</v>
      </c>
      <c r="AR533" s="139">
        <v>0</v>
      </c>
      <c r="AS533" s="140">
        <v>0</v>
      </c>
      <c r="AT533" s="140">
        <f t="shared" si="12"/>
        <v>1158349.45</v>
      </c>
      <c r="AU533" s="139"/>
    </row>
    <row r="534" spans="1:47" s="141" customFormat="1" ht="12.75" hidden="1" outlineLevel="1">
      <c r="A534" s="139" t="s">
        <v>914</v>
      </c>
      <c r="B534" s="140"/>
      <c r="C534" s="140" t="s">
        <v>915</v>
      </c>
      <c r="D534" s="140" t="s">
        <v>916</v>
      </c>
      <c r="E534" s="140">
        <v>15435</v>
      </c>
      <c r="F534" s="140">
        <v>0</v>
      </c>
      <c r="G534" s="140"/>
      <c r="H534" s="139">
        <v>0</v>
      </c>
      <c r="I534" s="139">
        <v>0</v>
      </c>
      <c r="J534" s="139">
        <v>0</v>
      </c>
      <c r="K534" s="139">
        <v>0</v>
      </c>
      <c r="L534" s="139">
        <v>0</v>
      </c>
      <c r="M534" s="139">
        <v>0</v>
      </c>
      <c r="N534" s="139">
        <v>0</v>
      </c>
      <c r="O534" s="139">
        <v>0</v>
      </c>
      <c r="P534" s="139">
        <v>0</v>
      </c>
      <c r="Q534" s="139">
        <v>0</v>
      </c>
      <c r="R534" s="139">
        <v>0</v>
      </c>
      <c r="S534" s="139">
        <v>0</v>
      </c>
      <c r="T534" s="139">
        <v>0</v>
      </c>
      <c r="U534" s="139">
        <v>0</v>
      </c>
      <c r="V534" s="139">
        <v>0</v>
      </c>
      <c r="W534" s="139">
        <v>0</v>
      </c>
      <c r="X534" s="139">
        <v>0</v>
      </c>
      <c r="Y534" s="139">
        <v>0</v>
      </c>
      <c r="Z534" s="139">
        <v>0</v>
      </c>
      <c r="AA534" s="139">
        <v>0</v>
      </c>
      <c r="AB534" s="139">
        <v>0</v>
      </c>
      <c r="AC534" s="139">
        <v>0</v>
      </c>
      <c r="AD534" s="139">
        <v>0</v>
      </c>
      <c r="AE534" s="139">
        <v>0</v>
      </c>
      <c r="AF534" s="139">
        <v>0</v>
      </c>
      <c r="AG534" s="140">
        <v>0</v>
      </c>
      <c r="AH534" s="139">
        <v>0</v>
      </c>
      <c r="AI534" s="139">
        <v>0</v>
      </c>
      <c r="AJ534" s="139">
        <v>0</v>
      </c>
      <c r="AK534" s="139">
        <v>0</v>
      </c>
      <c r="AL534" s="139">
        <v>0</v>
      </c>
      <c r="AM534" s="139">
        <v>0</v>
      </c>
      <c r="AN534" s="139">
        <v>0</v>
      </c>
      <c r="AO534" s="139">
        <v>0</v>
      </c>
      <c r="AP534" s="139">
        <v>0</v>
      </c>
      <c r="AQ534" s="139">
        <v>0</v>
      </c>
      <c r="AR534" s="139">
        <v>0</v>
      </c>
      <c r="AS534" s="140">
        <v>0</v>
      </c>
      <c r="AT534" s="140">
        <f t="shared" si="12"/>
        <v>15435</v>
      </c>
      <c r="AU534" s="139"/>
    </row>
    <row r="535" spans="1:47" s="141" customFormat="1" ht="12.75" hidden="1" outlineLevel="1">
      <c r="A535" s="139" t="s">
        <v>917</v>
      </c>
      <c r="B535" s="140"/>
      <c r="C535" s="140" t="s">
        <v>918</v>
      </c>
      <c r="D535" s="140" t="s">
        <v>919</v>
      </c>
      <c r="E535" s="140">
        <v>5359499.24</v>
      </c>
      <c r="F535" s="140">
        <v>0</v>
      </c>
      <c r="G535" s="140"/>
      <c r="H535" s="139">
        <v>0</v>
      </c>
      <c r="I535" s="139">
        <v>0</v>
      </c>
      <c r="J535" s="139">
        <v>0</v>
      </c>
      <c r="K535" s="139">
        <v>0</v>
      </c>
      <c r="L535" s="139">
        <v>0</v>
      </c>
      <c r="M535" s="139">
        <v>0</v>
      </c>
      <c r="N535" s="139">
        <v>0</v>
      </c>
      <c r="O535" s="139">
        <v>0</v>
      </c>
      <c r="P535" s="139">
        <v>0</v>
      </c>
      <c r="Q535" s="139">
        <v>0</v>
      </c>
      <c r="R535" s="139">
        <v>0</v>
      </c>
      <c r="S535" s="139">
        <v>0</v>
      </c>
      <c r="T535" s="139">
        <v>0</v>
      </c>
      <c r="U535" s="139">
        <v>0</v>
      </c>
      <c r="V535" s="139">
        <v>0</v>
      </c>
      <c r="W535" s="139">
        <v>0</v>
      </c>
      <c r="X535" s="139">
        <v>0</v>
      </c>
      <c r="Y535" s="139">
        <v>0</v>
      </c>
      <c r="Z535" s="139">
        <v>0</v>
      </c>
      <c r="AA535" s="139">
        <v>0</v>
      </c>
      <c r="AB535" s="139">
        <v>0</v>
      </c>
      <c r="AC535" s="139">
        <v>0</v>
      </c>
      <c r="AD535" s="139">
        <v>0</v>
      </c>
      <c r="AE535" s="139">
        <v>59500</v>
      </c>
      <c r="AF535" s="139">
        <v>0</v>
      </c>
      <c r="AG535" s="140">
        <v>59500</v>
      </c>
      <c r="AH535" s="139">
        <v>0</v>
      </c>
      <c r="AI535" s="139">
        <v>0</v>
      </c>
      <c r="AJ535" s="139">
        <v>0</v>
      </c>
      <c r="AK535" s="139">
        <v>0</v>
      </c>
      <c r="AL535" s="139">
        <v>0</v>
      </c>
      <c r="AM535" s="139">
        <v>0</v>
      </c>
      <c r="AN535" s="139">
        <v>0</v>
      </c>
      <c r="AO535" s="139">
        <v>0</v>
      </c>
      <c r="AP535" s="139">
        <v>0</v>
      </c>
      <c r="AQ535" s="139">
        <v>0</v>
      </c>
      <c r="AR535" s="139">
        <v>0</v>
      </c>
      <c r="AS535" s="140">
        <v>0</v>
      </c>
      <c r="AT535" s="140">
        <f t="shared" si="12"/>
        <v>5418999.24</v>
      </c>
      <c r="AU535" s="139"/>
    </row>
    <row r="536" spans="1:47" s="141" customFormat="1" ht="12.75" hidden="1" outlineLevel="1">
      <c r="A536" s="139" t="s">
        <v>920</v>
      </c>
      <c r="B536" s="140"/>
      <c r="C536" s="140" t="s">
        <v>921</v>
      </c>
      <c r="D536" s="140" t="s">
        <v>922</v>
      </c>
      <c r="E536" s="140">
        <v>-8621.72</v>
      </c>
      <c r="F536" s="140">
        <v>0</v>
      </c>
      <c r="G536" s="140"/>
      <c r="H536" s="139">
        <v>0</v>
      </c>
      <c r="I536" s="139">
        <v>0</v>
      </c>
      <c r="J536" s="139">
        <v>0</v>
      </c>
      <c r="K536" s="139">
        <v>0</v>
      </c>
      <c r="L536" s="139">
        <v>0</v>
      </c>
      <c r="M536" s="139">
        <v>0</v>
      </c>
      <c r="N536" s="139">
        <v>0</v>
      </c>
      <c r="O536" s="139">
        <v>0</v>
      </c>
      <c r="P536" s="139">
        <v>0</v>
      </c>
      <c r="Q536" s="139">
        <v>0</v>
      </c>
      <c r="R536" s="139">
        <v>0</v>
      </c>
      <c r="S536" s="139">
        <v>0</v>
      </c>
      <c r="T536" s="139">
        <v>0</v>
      </c>
      <c r="U536" s="139">
        <v>0</v>
      </c>
      <c r="V536" s="139">
        <v>0</v>
      </c>
      <c r="W536" s="139">
        <v>0</v>
      </c>
      <c r="X536" s="139">
        <v>0</v>
      </c>
      <c r="Y536" s="139">
        <v>0</v>
      </c>
      <c r="Z536" s="139">
        <v>0</v>
      </c>
      <c r="AA536" s="139">
        <v>0</v>
      </c>
      <c r="AB536" s="139">
        <v>0</v>
      </c>
      <c r="AC536" s="139">
        <v>0</v>
      </c>
      <c r="AD536" s="139">
        <v>0</v>
      </c>
      <c r="AE536" s="139">
        <v>15255</v>
      </c>
      <c r="AF536" s="139">
        <v>0</v>
      </c>
      <c r="AG536" s="140">
        <v>15255</v>
      </c>
      <c r="AH536" s="139">
        <v>0</v>
      </c>
      <c r="AI536" s="139">
        <v>0</v>
      </c>
      <c r="AJ536" s="139">
        <v>0</v>
      </c>
      <c r="AK536" s="139">
        <v>0</v>
      </c>
      <c r="AL536" s="139">
        <v>0</v>
      </c>
      <c r="AM536" s="139">
        <v>0</v>
      </c>
      <c r="AN536" s="139">
        <v>0</v>
      </c>
      <c r="AO536" s="139">
        <v>0</v>
      </c>
      <c r="AP536" s="139">
        <v>0</v>
      </c>
      <c r="AQ536" s="139">
        <v>0</v>
      </c>
      <c r="AR536" s="139">
        <v>0</v>
      </c>
      <c r="AS536" s="140">
        <v>0</v>
      </c>
      <c r="AT536" s="140">
        <f t="shared" si="12"/>
        <v>6633.280000000001</v>
      </c>
      <c r="AU536" s="139"/>
    </row>
    <row r="537" spans="1:47" s="141" customFormat="1" ht="12.75" hidden="1" outlineLevel="1">
      <c r="A537" s="139" t="s">
        <v>923</v>
      </c>
      <c r="B537" s="140"/>
      <c r="C537" s="140" t="s">
        <v>924</v>
      </c>
      <c r="D537" s="140" t="s">
        <v>925</v>
      </c>
      <c r="E537" s="140">
        <v>438035.16</v>
      </c>
      <c r="F537" s="140">
        <v>0</v>
      </c>
      <c r="G537" s="140"/>
      <c r="H537" s="139">
        <v>0</v>
      </c>
      <c r="I537" s="139">
        <v>0</v>
      </c>
      <c r="J537" s="139">
        <v>14000</v>
      </c>
      <c r="K537" s="139">
        <v>0</v>
      </c>
      <c r="L537" s="139">
        <v>0</v>
      </c>
      <c r="M537" s="139">
        <v>0</v>
      </c>
      <c r="N537" s="139">
        <v>49317.05</v>
      </c>
      <c r="O537" s="139">
        <v>0</v>
      </c>
      <c r="P537" s="139">
        <v>0</v>
      </c>
      <c r="Q537" s="139">
        <v>0</v>
      </c>
      <c r="R537" s="139">
        <v>0</v>
      </c>
      <c r="S537" s="139">
        <v>0</v>
      </c>
      <c r="T537" s="139">
        <v>0</v>
      </c>
      <c r="U537" s="139">
        <v>0</v>
      </c>
      <c r="V537" s="139">
        <v>0</v>
      </c>
      <c r="W537" s="139">
        <v>0</v>
      </c>
      <c r="X537" s="139">
        <v>0</v>
      </c>
      <c r="Y537" s="139">
        <v>0</v>
      </c>
      <c r="Z537" s="139">
        <v>0</v>
      </c>
      <c r="AA537" s="139">
        <v>0</v>
      </c>
      <c r="AB537" s="139">
        <v>0</v>
      </c>
      <c r="AC537" s="139">
        <v>0</v>
      </c>
      <c r="AD537" s="139">
        <v>0</v>
      </c>
      <c r="AE537" s="139">
        <v>0</v>
      </c>
      <c r="AF537" s="139">
        <v>0</v>
      </c>
      <c r="AG537" s="140">
        <v>63317.05</v>
      </c>
      <c r="AH537" s="139">
        <v>0</v>
      </c>
      <c r="AI537" s="139">
        <v>0</v>
      </c>
      <c r="AJ537" s="139">
        <v>0</v>
      </c>
      <c r="AK537" s="139">
        <v>0</v>
      </c>
      <c r="AL537" s="139">
        <v>0</v>
      </c>
      <c r="AM537" s="139">
        <v>0</v>
      </c>
      <c r="AN537" s="139">
        <v>0</v>
      </c>
      <c r="AO537" s="139">
        <v>0</v>
      </c>
      <c r="AP537" s="139">
        <v>0</v>
      </c>
      <c r="AQ537" s="139">
        <v>0</v>
      </c>
      <c r="AR537" s="139">
        <v>0</v>
      </c>
      <c r="AS537" s="140">
        <v>0</v>
      </c>
      <c r="AT537" s="140">
        <f t="shared" si="12"/>
        <v>501352.20999999996</v>
      </c>
      <c r="AU537" s="139"/>
    </row>
    <row r="538" spans="1:47" s="141" customFormat="1" ht="12.75" hidden="1" outlineLevel="1">
      <c r="A538" s="139" t="s">
        <v>926</v>
      </c>
      <c r="B538" s="140"/>
      <c r="C538" s="140" t="s">
        <v>927</v>
      </c>
      <c r="D538" s="140" t="s">
        <v>928</v>
      </c>
      <c r="E538" s="140">
        <v>250423.56</v>
      </c>
      <c r="F538" s="140">
        <v>0</v>
      </c>
      <c r="G538" s="140"/>
      <c r="H538" s="139">
        <v>0</v>
      </c>
      <c r="I538" s="139">
        <v>9771.3</v>
      </c>
      <c r="J538" s="139">
        <v>0</v>
      </c>
      <c r="K538" s="139">
        <v>0</v>
      </c>
      <c r="L538" s="139">
        <v>0</v>
      </c>
      <c r="M538" s="139">
        <v>0</v>
      </c>
      <c r="N538" s="139">
        <v>0</v>
      </c>
      <c r="O538" s="139">
        <v>0</v>
      </c>
      <c r="P538" s="139">
        <v>0</v>
      </c>
      <c r="Q538" s="139">
        <v>0</v>
      </c>
      <c r="R538" s="139">
        <v>0</v>
      </c>
      <c r="S538" s="139">
        <v>0</v>
      </c>
      <c r="T538" s="139">
        <v>0</v>
      </c>
      <c r="U538" s="139">
        <v>0</v>
      </c>
      <c r="V538" s="139">
        <v>0</v>
      </c>
      <c r="W538" s="139">
        <v>0</v>
      </c>
      <c r="X538" s="139">
        <v>0</v>
      </c>
      <c r="Y538" s="139">
        <v>0</v>
      </c>
      <c r="Z538" s="139">
        <v>0</v>
      </c>
      <c r="AA538" s="139">
        <v>0</v>
      </c>
      <c r="AB538" s="139">
        <v>0</v>
      </c>
      <c r="AC538" s="139">
        <v>0</v>
      </c>
      <c r="AD538" s="139">
        <v>0</v>
      </c>
      <c r="AE538" s="139">
        <v>5000</v>
      </c>
      <c r="AF538" s="139">
        <v>0</v>
      </c>
      <c r="AG538" s="140">
        <v>14771.3</v>
      </c>
      <c r="AH538" s="139">
        <v>0</v>
      </c>
      <c r="AI538" s="139">
        <v>0</v>
      </c>
      <c r="AJ538" s="139">
        <v>0</v>
      </c>
      <c r="AK538" s="139">
        <v>0</v>
      </c>
      <c r="AL538" s="139">
        <v>0</v>
      </c>
      <c r="AM538" s="139">
        <v>0</v>
      </c>
      <c r="AN538" s="139">
        <v>0</v>
      </c>
      <c r="AO538" s="139">
        <v>0</v>
      </c>
      <c r="AP538" s="139">
        <v>0</v>
      </c>
      <c r="AQ538" s="139">
        <v>0</v>
      </c>
      <c r="AR538" s="139">
        <v>0</v>
      </c>
      <c r="AS538" s="140">
        <v>0</v>
      </c>
      <c r="AT538" s="140">
        <f t="shared" si="12"/>
        <v>265194.86</v>
      </c>
      <c r="AU538" s="139"/>
    </row>
    <row r="539" spans="1:47" s="141" customFormat="1" ht="12.75" hidden="1" outlineLevel="1">
      <c r="A539" s="139" t="s">
        <v>932</v>
      </c>
      <c r="B539" s="140"/>
      <c r="C539" s="140" t="s">
        <v>933</v>
      </c>
      <c r="D539" s="140" t="s">
        <v>934</v>
      </c>
      <c r="E539" s="140">
        <v>3818</v>
      </c>
      <c r="F539" s="140">
        <v>0</v>
      </c>
      <c r="G539" s="140"/>
      <c r="H539" s="139">
        <v>0</v>
      </c>
      <c r="I539" s="139">
        <v>0</v>
      </c>
      <c r="J539" s="139">
        <v>0</v>
      </c>
      <c r="K539" s="139">
        <v>0</v>
      </c>
      <c r="L539" s="139">
        <v>0</v>
      </c>
      <c r="M539" s="139">
        <v>0</v>
      </c>
      <c r="N539" s="139">
        <v>0</v>
      </c>
      <c r="O539" s="139">
        <v>0</v>
      </c>
      <c r="P539" s="139">
        <v>0</v>
      </c>
      <c r="Q539" s="139">
        <v>0</v>
      </c>
      <c r="R539" s="139">
        <v>0</v>
      </c>
      <c r="S539" s="139">
        <v>0</v>
      </c>
      <c r="T539" s="139">
        <v>0</v>
      </c>
      <c r="U539" s="139">
        <v>0</v>
      </c>
      <c r="V539" s="139">
        <v>0</v>
      </c>
      <c r="W539" s="139">
        <v>0</v>
      </c>
      <c r="X539" s="139">
        <v>0</v>
      </c>
      <c r="Y539" s="139">
        <v>0</v>
      </c>
      <c r="Z539" s="139">
        <v>0</v>
      </c>
      <c r="AA539" s="139">
        <v>0</v>
      </c>
      <c r="AB539" s="139">
        <v>0</v>
      </c>
      <c r="AC539" s="139">
        <v>0</v>
      </c>
      <c r="AD539" s="139">
        <v>0</v>
      </c>
      <c r="AE539" s="139">
        <v>0</v>
      </c>
      <c r="AF539" s="139">
        <v>0</v>
      </c>
      <c r="AG539" s="140">
        <v>0</v>
      </c>
      <c r="AH539" s="139">
        <v>0</v>
      </c>
      <c r="AI539" s="139">
        <v>0</v>
      </c>
      <c r="AJ539" s="139">
        <v>0</v>
      </c>
      <c r="AK539" s="139">
        <v>0</v>
      </c>
      <c r="AL539" s="139">
        <v>0</v>
      </c>
      <c r="AM539" s="139">
        <v>0</v>
      </c>
      <c r="AN539" s="139">
        <v>0</v>
      </c>
      <c r="AO539" s="139">
        <v>0</v>
      </c>
      <c r="AP539" s="139">
        <v>0</v>
      </c>
      <c r="AQ539" s="139">
        <v>0</v>
      </c>
      <c r="AR539" s="139">
        <v>0</v>
      </c>
      <c r="AS539" s="140">
        <v>0</v>
      </c>
      <c r="AT539" s="140">
        <f t="shared" si="12"/>
        <v>3818</v>
      </c>
      <c r="AU539" s="139"/>
    </row>
    <row r="540" spans="1:47" s="141" customFormat="1" ht="12.75" hidden="1" outlineLevel="1">
      <c r="A540" s="139" t="s">
        <v>935</v>
      </c>
      <c r="B540" s="140"/>
      <c r="C540" s="140" t="s">
        <v>936</v>
      </c>
      <c r="D540" s="140" t="s">
        <v>937</v>
      </c>
      <c r="E540" s="140">
        <v>8754017.87</v>
      </c>
      <c r="F540" s="140">
        <v>0</v>
      </c>
      <c r="G540" s="140"/>
      <c r="H540" s="139">
        <v>0</v>
      </c>
      <c r="I540" s="139">
        <v>0</v>
      </c>
      <c r="J540" s="139">
        <v>0</v>
      </c>
      <c r="K540" s="139">
        <v>0</v>
      </c>
      <c r="L540" s="139">
        <v>0</v>
      </c>
      <c r="M540" s="139">
        <v>0</v>
      </c>
      <c r="N540" s="139">
        <v>0</v>
      </c>
      <c r="O540" s="139">
        <v>0</v>
      </c>
      <c r="P540" s="139">
        <v>0</v>
      </c>
      <c r="Q540" s="139">
        <v>0</v>
      </c>
      <c r="R540" s="139">
        <v>0</v>
      </c>
      <c r="S540" s="139">
        <v>0</v>
      </c>
      <c r="T540" s="139">
        <v>0</v>
      </c>
      <c r="U540" s="139">
        <v>0</v>
      </c>
      <c r="V540" s="139">
        <v>0</v>
      </c>
      <c r="W540" s="139">
        <v>0</v>
      </c>
      <c r="X540" s="139">
        <v>0</v>
      </c>
      <c r="Y540" s="139">
        <v>0</v>
      </c>
      <c r="Z540" s="139">
        <v>0</v>
      </c>
      <c r="AA540" s="139">
        <v>0</v>
      </c>
      <c r="AB540" s="139">
        <v>0</v>
      </c>
      <c r="AC540" s="139">
        <v>0</v>
      </c>
      <c r="AD540" s="139">
        <v>0</v>
      </c>
      <c r="AE540" s="139">
        <v>529.74</v>
      </c>
      <c r="AF540" s="139">
        <v>0</v>
      </c>
      <c r="AG540" s="140">
        <v>529.74</v>
      </c>
      <c r="AH540" s="139">
        <v>0</v>
      </c>
      <c r="AI540" s="139">
        <v>0</v>
      </c>
      <c r="AJ540" s="139">
        <v>0</v>
      </c>
      <c r="AK540" s="139">
        <v>0</v>
      </c>
      <c r="AL540" s="139">
        <v>0</v>
      </c>
      <c r="AM540" s="139">
        <v>0</v>
      </c>
      <c r="AN540" s="139">
        <v>0</v>
      </c>
      <c r="AO540" s="139">
        <v>0</v>
      </c>
      <c r="AP540" s="139">
        <v>0</v>
      </c>
      <c r="AQ540" s="139">
        <v>0</v>
      </c>
      <c r="AR540" s="139">
        <v>0</v>
      </c>
      <c r="AS540" s="140">
        <v>0</v>
      </c>
      <c r="AT540" s="140">
        <f t="shared" si="12"/>
        <v>8754547.61</v>
      </c>
      <c r="AU540" s="139"/>
    </row>
    <row r="541" spans="1:47" s="141" customFormat="1" ht="12.75" hidden="1" outlineLevel="1">
      <c r="A541" s="139" t="s">
        <v>938</v>
      </c>
      <c r="B541" s="140"/>
      <c r="C541" s="140" t="s">
        <v>939</v>
      </c>
      <c r="D541" s="140" t="s">
        <v>940</v>
      </c>
      <c r="E541" s="140">
        <v>45002.75</v>
      </c>
      <c r="F541" s="140">
        <v>0</v>
      </c>
      <c r="G541" s="140"/>
      <c r="H541" s="139">
        <v>0</v>
      </c>
      <c r="I541" s="139">
        <v>0</v>
      </c>
      <c r="J541" s="139">
        <v>0</v>
      </c>
      <c r="K541" s="139">
        <v>0</v>
      </c>
      <c r="L541" s="139">
        <v>0</v>
      </c>
      <c r="M541" s="139">
        <v>0</v>
      </c>
      <c r="N541" s="139">
        <v>0</v>
      </c>
      <c r="O541" s="139">
        <v>0</v>
      </c>
      <c r="P541" s="139">
        <v>0</v>
      </c>
      <c r="Q541" s="139">
        <v>0</v>
      </c>
      <c r="R541" s="139">
        <v>0</v>
      </c>
      <c r="S541" s="139">
        <v>0</v>
      </c>
      <c r="T541" s="139">
        <v>0</v>
      </c>
      <c r="U541" s="139">
        <v>0</v>
      </c>
      <c r="V541" s="139">
        <v>0</v>
      </c>
      <c r="W541" s="139">
        <v>0</v>
      </c>
      <c r="X541" s="139">
        <v>0</v>
      </c>
      <c r="Y541" s="139">
        <v>0</v>
      </c>
      <c r="Z541" s="139">
        <v>0</v>
      </c>
      <c r="AA541" s="139">
        <v>0</v>
      </c>
      <c r="AB541" s="139">
        <v>0</v>
      </c>
      <c r="AC541" s="139">
        <v>0</v>
      </c>
      <c r="AD541" s="139">
        <v>0</v>
      </c>
      <c r="AE541" s="139">
        <v>0</v>
      </c>
      <c r="AF541" s="139">
        <v>0</v>
      </c>
      <c r="AG541" s="140">
        <v>0</v>
      </c>
      <c r="AH541" s="139">
        <v>0</v>
      </c>
      <c r="AI541" s="139">
        <v>0</v>
      </c>
      <c r="AJ541" s="139">
        <v>0</v>
      </c>
      <c r="AK541" s="139">
        <v>0</v>
      </c>
      <c r="AL541" s="139">
        <v>0</v>
      </c>
      <c r="AM541" s="139">
        <v>0</v>
      </c>
      <c r="AN541" s="139">
        <v>0</v>
      </c>
      <c r="AO541" s="139">
        <v>0</v>
      </c>
      <c r="AP541" s="139">
        <v>0</v>
      </c>
      <c r="AQ541" s="139">
        <v>0</v>
      </c>
      <c r="AR541" s="139">
        <v>0</v>
      </c>
      <c r="AS541" s="140">
        <v>0</v>
      </c>
      <c r="AT541" s="140">
        <f t="shared" si="12"/>
        <v>45002.75</v>
      </c>
      <c r="AU541" s="139"/>
    </row>
    <row r="542" spans="1:47" s="141" customFormat="1" ht="12.75" hidden="1" outlineLevel="1">
      <c r="A542" s="139" t="s">
        <v>941</v>
      </c>
      <c r="B542" s="140"/>
      <c r="C542" s="140" t="s">
        <v>942</v>
      </c>
      <c r="D542" s="140" t="s">
        <v>943</v>
      </c>
      <c r="E542" s="140">
        <v>1945239.24</v>
      </c>
      <c r="F542" s="140">
        <v>0</v>
      </c>
      <c r="G542" s="140"/>
      <c r="H542" s="139">
        <v>0</v>
      </c>
      <c r="I542" s="139">
        <v>0</v>
      </c>
      <c r="J542" s="139">
        <v>0</v>
      </c>
      <c r="K542" s="139">
        <v>0</v>
      </c>
      <c r="L542" s="139">
        <v>0</v>
      </c>
      <c r="M542" s="139">
        <v>34002.27</v>
      </c>
      <c r="N542" s="139">
        <v>0</v>
      </c>
      <c r="O542" s="139">
        <v>0</v>
      </c>
      <c r="P542" s="139">
        <v>78071</v>
      </c>
      <c r="Q542" s="139">
        <v>0</v>
      </c>
      <c r="R542" s="139">
        <v>0</v>
      </c>
      <c r="S542" s="139">
        <v>0</v>
      </c>
      <c r="T542" s="139">
        <v>0</v>
      </c>
      <c r="U542" s="139">
        <v>0</v>
      </c>
      <c r="V542" s="139">
        <v>0</v>
      </c>
      <c r="W542" s="139">
        <v>0</v>
      </c>
      <c r="X542" s="139">
        <v>0</v>
      </c>
      <c r="Y542" s="139">
        <v>0</v>
      </c>
      <c r="Z542" s="139">
        <v>0</v>
      </c>
      <c r="AA542" s="139">
        <v>0</v>
      </c>
      <c r="AB542" s="139">
        <v>0</v>
      </c>
      <c r="AC542" s="139">
        <v>0</v>
      </c>
      <c r="AD542" s="139">
        <v>0</v>
      </c>
      <c r="AE542" s="139">
        <v>28610.77</v>
      </c>
      <c r="AF542" s="139">
        <v>0</v>
      </c>
      <c r="AG542" s="140">
        <v>140684.04</v>
      </c>
      <c r="AH542" s="139">
        <v>0</v>
      </c>
      <c r="AI542" s="139">
        <v>0</v>
      </c>
      <c r="AJ542" s="139">
        <v>0</v>
      </c>
      <c r="AK542" s="139">
        <v>0</v>
      </c>
      <c r="AL542" s="139">
        <v>0</v>
      </c>
      <c r="AM542" s="139">
        <v>0</v>
      </c>
      <c r="AN542" s="139">
        <v>0</v>
      </c>
      <c r="AO542" s="139">
        <v>0</v>
      </c>
      <c r="AP542" s="139">
        <v>0</v>
      </c>
      <c r="AQ542" s="139">
        <v>0</v>
      </c>
      <c r="AR542" s="139">
        <v>0</v>
      </c>
      <c r="AS542" s="140">
        <v>0</v>
      </c>
      <c r="AT542" s="140">
        <f t="shared" si="12"/>
        <v>2085923.28</v>
      </c>
      <c r="AU542" s="139"/>
    </row>
    <row r="543" spans="1:47" s="141" customFormat="1" ht="12.75" hidden="1" outlineLevel="1">
      <c r="A543" s="139" t="s">
        <v>944</v>
      </c>
      <c r="B543" s="140"/>
      <c r="C543" s="140" t="s">
        <v>945</v>
      </c>
      <c r="D543" s="140" t="s">
        <v>946</v>
      </c>
      <c r="E543" s="140">
        <v>6230102</v>
      </c>
      <c r="F543" s="140">
        <v>0</v>
      </c>
      <c r="G543" s="140"/>
      <c r="H543" s="139">
        <v>0</v>
      </c>
      <c r="I543" s="139">
        <v>0</v>
      </c>
      <c r="J543" s="139">
        <v>0</v>
      </c>
      <c r="K543" s="139">
        <v>0</v>
      </c>
      <c r="L543" s="139">
        <v>0</v>
      </c>
      <c r="M543" s="139">
        <v>0</v>
      </c>
      <c r="N543" s="139">
        <v>0</v>
      </c>
      <c r="O543" s="139">
        <v>0</v>
      </c>
      <c r="P543" s="139">
        <v>0</v>
      </c>
      <c r="Q543" s="139">
        <v>0</v>
      </c>
      <c r="R543" s="139">
        <v>0</v>
      </c>
      <c r="S543" s="139">
        <v>0</v>
      </c>
      <c r="T543" s="139">
        <v>0</v>
      </c>
      <c r="U543" s="139">
        <v>0</v>
      </c>
      <c r="V543" s="139">
        <v>0</v>
      </c>
      <c r="W543" s="139">
        <v>0</v>
      </c>
      <c r="X543" s="139">
        <v>0</v>
      </c>
      <c r="Y543" s="139">
        <v>0</v>
      </c>
      <c r="Z543" s="139">
        <v>0</v>
      </c>
      <c r="AA543" s="139">
        <v>0</v>
      </c>
      <c r="AB543" s="139">
        <v>0</v>
      </c>
      <c r="AC543" s="139">
        <v>0</v>
      </c>
      <c r="AD543" s="139">
        <v>0</v>
      </c>
      <c r="AE543" s="139">
        <v>0</v>
      </c>
      <c r="AF543" s="139">
        <v>0</v>
      </c>
      <c r="AG543" s="140">
        <v>0</v>
      </c>
      <c r="AH543" s="139">
        <v>0</v>
      </c>
      <c r="AI543" s="139">
        <v>0</v>
      </c>
      <c r="AJ543" s="139">
        <v>0</v>
      </c>
      <c r="AK543" s="139">
        <v>0</v>
      </c>
      <c r="AL543" s="139">
        <v>0</v>
      </c>
      <c r="AM543" s="139">
        <v>0</v>
      </c>
      <c r="AN543" s="139">
        <v>0</v>
      </c>
      <c r="AO543" s="139">
        <v>0</v>
      </c>
      <c r="AP543" s="139">
        <v>0</v>
      </c>
      <c r="AQ543" s="139">
        <v>0</v>
      </c>
      <c r="AR543" s="139">
        <v>0</v>
      </c>
      <c r="AS543" s="140">
        <v>0</v>
      </c>
      <c r="AT543" s="140">
        <f t="shared" si="12"/>
        <v>6230102</v>
      </c>
      <c r="AU543" s="139"/>
    </row>
    <row r="544" spans="1:47" s="141" customFormat="1" ht="12.75" hidden="1" outlineLevel="1">
      <c r="A544" s="139" t="s">
        <v>947</v>
      </c>
      <c r="B544" s="140"/>
      <c r="C544" s="140" t="s">
        <v>948</v>
      </c>
      <c r="D544" s="140" t="s">
        <v>949</v>
      </c>
      <c r="E544" s="140">
        <v>370249.86</v>
      </c>
      <c r="F544" s="140">
        <v>0</v>
      </c>
      <c r="G544" s="140"/>
      <c r="H544" s="139">
        <v>0</v>
      </c>
      <c r="I544" s="139">
        <v>0</v>
      </c>
      <c r="J544" s="139">
        <v>0</v>
      </c>
      <c r="K544" s="139">
        <v>0</v>
      </c>
      <c r="L544" s="139">
        <v>0</v>
      </c>
      <c r="M544" s="139">
        <v>0</v>
      </c>
      <c r="N544" s="139">
        <v>0</v>
      </c>
      <c r="O544" s="139">
        <v>0</v>
      </c>
      <c r="P544" s="139">
        <v>0</v>
      </c>
      <c r="Q544" s="139">
        <v>0</v>
      </c>
      <c r="R544" s="139">
        <v>0</v>
      </c>
      <c r="S544" s="139">
        <v>0</v>
      </c>
      <c r="T544" s="139">
        <v>0</v>
      </c>
      <c r="U544" s="139">
        <v>0</v>
      </c>
      <c r="V544" s="139">
        <v>0</v>
      </c>
      <c r="W544" s="139">
        <v>0</v>
      </c>
      <c r="X544" s="139">
        <v>0</v>
      </c>
      <c r="Y544" s="139">
        <v>0</v>
      </c>
      <c r="Z544" s="139">
        <v>0</v>
      </c>
      <c r="AA544" s="139">
        <v>0</v>
      </c>
      <c r="AB544" s="139">
        <v>0</v>
      </c>
      <c r="AC544" s="139">
        <v>0</v>
      </c>
      <c r="AD544" s="139">
        <v>0</v>
      </c>
      <c r="AE544" s="139">
        <v>0</v>
      </c>
      <c r="AF544" s="139">
        <v>0</v>
      </c>
      <c r="AG544" s="140">
        <v>0</v>
      </c>
      <c r="AH544" s="139">
        <v>0</v>
      </c>
      <c r="AI544" s="139">
        <v>0</v>
      </c>
      <c r="AJ544" s="139">
        <v>0</v>
      </c>
      <c r="AK544" s="139">
        <v>0</v>
      </c>
      <c r="AL544" s="139">
        <v>0</v>
      </c>
      <c r="AM544" s="139">
        <v>0</v>
      </c>
      <c r="AN544" s="139">
        <v>0</v>
      </c>
      <c r="AO544" s="139">
        <v>0</v>
      </c>
      <c r="AP544" s="139">
        <v>0</v>
      </c>
      <c r="AQ544" s="139">
        <v>0</v>
      </c>
      <c r="AR544" s="139">
        <v>0</v>
      </c>
      <c r="AS544" s="140">
        <v>0</v>
      </c>
      <c r="AT544" s="140">
        <f t="shared" si="12"/>
        <v>370249.86</v>
      </c>
      <c r="AU544" s="139"/>
    </row>
    <row r="545" spans="1:47" s="141" customFormat="1" ht="12.75" hidden="1" outlineLevel="1">
      <c r="A545" s="139" t="s">
        <v>952</v>
      </c>
      <c r="B545" s="140"/>
      <c r="C545" s="140" t="s">
        <v>953</v>
      </c>
      <c r="D545" s="140" t="s">
        <v>954</v>
      </c>
      <c r="E545" s="140">
        <v>239703.41</v>
      </c>
      <c r="F545" s="140">
        <v>0</v>
      </c>
      <c r="G545" s="140"/>
      <c r="H545" s="139">
        <v>0</v>
      </c>
      <c r="I545" s="139">
        <v>0</v>
      </c>
      <c r="J545" s="139">
        <v>0</v>
      </c>
      <c r="K545" s="139">
        <v>0</v>
      </c>
      <c r="L545" s="139">
        <v>0</v>
      </c>
      <c r="M545" s="139">
        <v>0</v>
      </c>
      <c r="N545" s="139">
        <v>0</v>
      </c>
      <c r="O545" s="139">
        <v>0</v>
      </c>
      <c r="P545" s="139">
        <v>0</v>
      </c>
      <c r="Q545" s="139">
        <v>0</v>
      </c>
      <c r="R545" s="139">
        <v>0</v>
      </c>
      <c r="S545" s="139">
        <v>0</v>
      </c>
      <c r="T545" s="139">
        <v>0</v>
      </c>
      <c r="U545" s="139">
        <v>0</v>
      </c>
      <c r="V545" s="139">
        <v>2138.48</v>
      </c>
      <c r="W545" s="139">
        <v>0</v>
      </c>
      <c r="X545" s="139">
        <v>0</v>
      </c>
      <c r="Y545" s="139">
        <v>0</v>
      </c>
      <c r="Z545" s="139">
        <v>0</v>
      </c>
      <c r="AA545" s="139">
        <v>0</v>
      </c>
      <c r="AB545" s="139">
        <v>0</v>
      </c>
      <c r="AC545" s="139">
        <v>0</v>
      </c>
      <c r="AD545" s="139">
        <v>0</v>
      </c>
      <c r="AE545" s="139">
        <v>234272.19</v>
      </c>
      <c r="AF545" s="139">
        <v>0</v>
      </c>
      <c r="AG545" s="140">
        <v>236410.67</v>
      </c>
      <c r="AH545" s="139">
        <v>0</v>
      </c>
      <c r="AI545" s="139">
        <v>0</v>
      </c>
      <c r="AJ545" s="139">
        <v>0</v>
      </c>
      <c r="AK545" s="139">
        <v>0</v>
      </c>
      <c r="AL545" s="139">
        <v>0</v>
      </c>
      <c r="AM545" s="139">
        <v>0</v>
      </c>
      <c r="AN545" s="139">
        <v>0</v>
      </c>
      <c r="AO545" s="139">
        <v>0</v>
      </c>
      <c r="AP545" s="139">
        <v>0</v>
      </c>
      <c r="AQ545" s="139">
        <v>0</v>
      </c>
      <c r="AR545" s="139">
        <v>0</v>
      </c>
      <c r="AS545" s="140">
        <v>0</v>
      </c>
      <c r="AT545" s="140">
        <f t="shared" si="12"/>
        <v>476114.08</v>
      </c>
      <c r="AU545" s="139"/>
    </row>
    <row r="546" spans="1:47" s="141" customFormat="1" ht="12.75" hidden="1" outlineLevel="1">
      <c r="A546" s="139" t="s">
        <v>955</v>
      </c>
      <c r="B546" s="140"/>
      <c r="C546" s="140" t="s">
        <v>956</v>
      </c>
      <c r="D546" s="140" t="s">
        <v>957</v>
      </c>
      <c r="E546" s="140">
        <v>-2057.46</v>
      </c>
      <c r="F546" s="140">
        <v>0</v>
      </c>
      <c r="G546" s="140"/>
      <c r="H546" s="139">
        <v>0</v>
      </c>
      <c r="I546" s="139">
        <v>0</v>
      </c>
      <c r="J546" s="139">
        <v>0</v>
      </c>
      <c r="K546" s="139">
        <v>0</v>
      </c>
      <c r="L546" s="139">
        <v>0</v>
      </c>
      <c r="M546" s="139">
        <v>0</v>
      </c>
      <c r="N546" s="139">
        <v>0</v>
      </c>
      <c r="O546" s="139">
        <v>0</v>
      </c>
      <c r="P546" s="139">
        <v>0</v>
      </c>
      <c r="Q546" s="139">
        <v>0</v>
      </c>
      <c r="R546" s="139">
        <v>0</v>
      </c>
      <c r="S546" s="139">
        <v>0</v>
      </c>
      <c r="T546" s="139">
        <v>0</v>
      </c>
      <c r="U546" s="139">
        <v>0</v>
      </c>
      <c r="V546" s="139">
        <v>0</v>
      </c>
      <c r="W546" s="139">
        <v>0</v>
      </c>
      <c r="X546" s="139">
        <v>0</v>
      </c>
      <c r="Y546" s="139">
        <v>0</v>
      </c>
      <c r="Z546" s="139">
        <v>0</v>
      </c>
      <c r="AA546" s="139">
        <v>0</v>
      </c>
      <c r="AB546" s="139">
        <v>0</v>
      </c>
      <c r="AC546" s="139">
        <v>0</v>
      </c>
      <c r="AD546" s="139">
        <v>0</v>
      </c>
      <c r="AE546" s="139">
        <v>0</v>
      </c>
      <c r="AF546" s="139">
        <v>0</v>
      </c>
      <c r="AG546" s="140">
        <v>0</v>
      </c>
      <c r="AH546" s="139">
        <v>0</v>
      </c>
      <c r="AI546" s="139">
        <v>0</v>
      </c>
      <c r="AJ546" s="139">
        <v>0</v>
      </c>
      <c r="AK546" s="139">
        <v>0</v>
      </c>
      <c r="AL546" s="139">
        <v>0</v>
      </c>
      <c r="AM546" s="139">
        <v>0</v>
      </c>
      <c r="AN546" s="139">
        <v>0</v>
      </c>
      <c r="AO546" s="139">
        <v>0</v>
      </c>
      <c r="AP546" s="139">
        <v>0</v>
      </c>
      <c r="AQ546" s="139">
        <v>0</v>
      </c>
      <c r="AR546" s="139">
        <v>0</v>
      </c>
      <c r="AS546" s="140">
        <v>0</v>
      </c>
      <c r="AT546" s="140">
        <f t="shared" si="12"/>
        <v>-2057.46</v>
      </c>
      <c r="AU546" s="139"/>
    </row>
    <row r="547" spans="1:47" s="141" customFormat="1" ht="12.75" hidden="1" outlineLevel="1">
      <c r="A547" s="139" t="s">
        <v>958</v>
      </c>
      <c r="B547" s="140"/>
      <c r="C547" s="140" t="s">
        <v>959</v>
      </c>
      <c r="D547" s="140" t="s">
        <v>960</v>
      </c>
      <c r="E547" s="140">
        <v>5010</v>
      </c>
      <c r="F547" s="140">
        <v>0</v>
      </c>
      <c r="G547" s="140"/>
      <c r="H547" s="139">
        <v>0</v>
      </c>
      <c r="I547" s="139">
        <v>0</v>
      </c>
      <c r="J547" s="139">
        <v>0</v>
      </c>
      <c r="K547" s="139">
        <v>0</v>
      </c>
      <c r="L547" s="139">
        <v>0</v>
      </c>
      <c r="M547" s="139">
        <v>0</v>
      </c>
      <c r="N547" s="139">
        <v>0</v>
      </c>
      <c r="O547" s="139">
        <v>0</v>
      </c>
      <c r="P547" s="139">
        <v>0</v>
      </c>
      <c r="Q547" s="139">
        <v>0</v>
      </c>
      <c r="R547" s="139">
        <v>0</v>
      </c>
      <c r="S547" s="139">
        <v>0</v>
      </c>
      <c r="T547" s="139">
        <v>0</v>
      </c>
      <c r="U547" s="139">
        <v>0</v>
      </c>
      <c r="V547" s="139">
        <v>0</v>
      </c>
      <c r="W547" s="139">
        <v>0</v>
      </c>
      <c r="X547" s="139">
        <v>0</v>
      </c>
      <c r="Y547" s="139">
        <v>0</v>
      </c>
      <c r="Z547" s="139">
        <v>0</v>
      </c>
      <c r="AA547" s="139">
        <v>0</v>
      </c>
      <c r="AB547" s="139">
        <v>0</v>
      </c>
      <c r="AC547" s="139">
        <v>0</v>
      </c>
      <c r="AD547" s="139">
        <v>0</v>
      </c>
      <c r="AE547" s="139">
        <v>0</v>
      </c>
      <c r="AF547" s="139">
        <v>0</v>
      </c>
      <c r="AG547" s="140">
        <v>0</v>
      </c>
      <c r="AH547" s="139">
        <v>0</v>
      </c>
      <c r="AI547" s="139">
        <v>0</v>
      </c>
      <c r="AJ547" s="139">
        <v>0</v>
      </c>
      <c r="AK547" s="139">
        <v>0</v>
      </c>
      <c r="AL547" s="139">
        <v>0</v>
      </c>
      <c r="AM547" s="139">
        <v>0</v>
      </c>
      <c r="AN547" s="139">
        <v>0</v>
      </c>
      <c r="AO547" s="139">
        <v>0</v>
      </c>
      <c r="AP547" s="139">
        <v>0</v>
      </c>
      <c r="AQ547" s="139">
        <v>0</v>
      </c>
      <c r="AR547" s="139">
        <v>0</v>
      </c>
      <c r="AS547" s="140">
        <v>0</v>
      </c>
      <c r="AT547" s="140">
        <f t="shared" si="12"/>
        <v>5010</v>
      </c>
      <c r="AU547" s="139"/>
    </row>
    <row r="548" spans="1:47" ht="12.75" customHeight="1" collapsed="1">
      <c r="A548" s="119" t="s">
        <v>961</v>
      </c>
      <c r="B548" s="120"/>
      <c r="C548" s="119" t="s">
        <v>962</v>
      </c>
      <c r="D548" s="121"/>
      <c r="E548" s="123">
        <v>30667402.389999993</v>
      </c>
      <c r="F548" s="123">
        <v>32359.43</v>
      </c>
      <c r="G548" s="123">
        <v>1400096.47</v>
      </c>
      <c r="H548" s="119">
        <v>10814</v>
      </c>
      <c r="I548" s="119">
        <v>9771.3</v>
      </c>
      <c r="J548" s="119">
        <v>14000</v>
      </c>
      <c r="K548" s="119">
        <v>0</v>
      </c>
      <c r="L548" s="119">
        <v>20082.27</v>
      </c>
      <c r="M548" s="119">
        <v>34002.27</v>
      </c>
      <c r="N548" s="119">
        <v>49317.05</v>
      </c>
      <c r="O548" s="119">
        <v>0</v>
      </c>
      <c r="P548" s="119">
        <v>200571</v>
      </c>
      <c r="Q548" s="119">
        <v>0</v>
      </c>
      <c r="R548" s="119">
        <v>0</v>
      </c>
      <c r="S548" s="119">
        <v>0</v>
      </c>
      <c r="T548" s="119">
        <v>0</v>
      </c>
      <c r="U548" s="119">
        <v>0</v>
      </c>
      <c r="V548" s="119">
        <v>2138.48</v>
      </c>
      <c r="W548" s="119">
        <v>0</v>
      </c>
      <c r="X548" s="119">
        <v>0</v>
      </c>
      <c r="Y548" s="119">
        <v>13741</v>
      </c>
      <c r="Z548" s="119">
        <v>0</v>
      </c>
      <c r="AA548" s="119">
        <v>0</v>
      </c>
      <c r="AB548" s="119">
        <v>0</v>
      </c>
      <c r="AC548" s="119">
        <v>356663.39</v>
      </c>
      <c r="AD548" s="119">
        <v>0</v>
      </c>
      <c r="AE548" s="119">
        <v>488010.95</v>
      </c>
      <c r="AF548" s="119">
        <v>0</v>
      </c>
      <c r="AG548" s="123">
        <v>1199111.71</v>
      </c>
      <c r="AH548" s="119">
        <v>0</v>
      </c>
      <c r="AI548" s="119">
        <v>0</v>
      </c>
      <c r="AJ548" s="119">
        <v>0</v>
      </c>
      <c r="AK548" s="119">
        <v>0</v>
      </c>
      <c r="AL548" s="119">
        <v>0</v>
      </c>
      <c r="AM548" s="119">
        <v>0</v>
      </c>
      <c r="AN548" s="119">
        <v>0</v>
      </c>
      <c r="AO548" s="119">
        <v>0</v>
      </c>
      <c r="AP548" s="119">
        <v>0</v>
      </c>
      <c r="AQ548" s="119">
        <v>0</v>
      </c>
      <c r="AR548" s="119">
        <v>0</v>
      </c>
      <c r="AS548" s="123">
        <v>0</v>
      </c>
      <c r="AT548" s="123">
        <f t="shared" si="12"/>
        <v>33298969.999999993</v>
      </c>
      <c r="AU548" s="119"/>
    </row>
    <row r="549" spans="1:47" ht="12.75" customHeight="1">
      <c r="A549" s="119" t="s">
        <v>975</v>
      </c>
      <c r="B549" s="120"/>
      <c r="C549" s="119" t="s">
        <v>976</v>
      </c>
      <c r="D549" s="121"/>
      <c r="E549" s="123">
        <v>0</v>
      </c>
      <c r="F549" s="123">
        <v>0</v>
      </c>
      <c r="G549" s="123">
        <v>0</v>
      </c>
      <c r="H549" s="119">
        <v>0</v>
      </c>
      <c r="I549" s="119">
        <v>0</v>
      </c>
      <c r="J549" s="119">
        <v>0</v>
      </c>
      <c r="K549" s="119">
        <v>0</v>
      </c>
      <c r="L549" s="119">
        <v>0</v>
      </c>
      <c r="M549" s="119">
        <v>0</v>
      </c>
      <c r="N549" s="119">
        <v>0</v>
      </c>
      <c r="O549" s="119">
        <v>0</v>
      </c>
      <c r="P549" s="119">
        <v>0</v>
      </c>
      <c r="Q549" s="119">
        <v>0</v>
      </c>
      <c r="R549" s="119">
        <v>0</v>
      </c>
      <c r="S549" s="119">
        <v>0</v>
      </c>
      <c r="T549" s="119">
        <v>0</v>
      </c>
      <c r="U549" s="119">
        <v>0</v>
      </c>
      <c r="V549" s="119">
        <v>0</v>
      </c>
      <c r="W549" s="119">
        <v>0</v>
      </c>
      <c r="X549" s="119">
        <v>0</v>
      </c>
      <c r="Y549" s="119">
        <v>0</v>
      </c>
      <c r="Z549" s="119">
        <v>0</v>
      </c>
      <c r="AA549" s="119">
        <v>0</v>
      </c>
      <c r="AB549" s="119">
        <v>0</v>
      </c>
      <c r="AC549" s="119">
        <v>0</v>
      </c>
      <c r="AD549" s="119">
        <v>0</v>
      </c>
      <c r="AE549" s="119">
        <v>0</v>
      </c>
      <c r="AF549" s="119">
        <v>0</v>
      </c>
      <c r="AG549" s="123">
        <v>0</v>
      </c>
      <c r="AH549" s="119">
        <v>0</v>
      </c>
      <c r="AI549" s="119">
        <v>0</v>
      </c>
      <c r="AJ549" s="119">
        <v>0</v>
      </c>
      <c r="AK549" s="119">
        <v>0</v>
      </c>
      <c r="AL549" s="119">
        <v>0</v>
      </c>
      <c r="AM549" s="119">
        <v>0</v>
      </c>
      <c r="AN549" s="119">
        <v>0</v>
      </c>
      <c r="AO549" s="119">
        <v>0</v>
      </c>
      <c r="AP549" s="119">
        <v>0</v>
      </c>
      <c r="AQ549" s="119">
        <v>0</v>
      </c>
      <c r="AR549" s="119">
        <v>0</v>
      </c>
      <c r="AS549" s="123">
        <v>0</v>
      </c>
      <c r="AT549" s="123">
        <f t="shared" si="12"/>
        <v>0</v>
      </c>
      <c r="AU549" s="119"/>
    </row>
    <row r="550" spans="1:47" ht="12.75" customHeight="1">
      <c r="A550" s="124" t="s">
        <v>1869</v>
      </c>
      <c r="B550" s="125"/>
      <c r="C550" s="117" t="s">
        <v>977</v>
      </c>
      <c r="D550" s="118"/>
      <c r="E550" s="128">
        <f aca="true" t="shared" si="13" ref="E550:AT550">E201+E227+E527+E529+E549+E548</f>
        <v>910175703.868</v>
      </c>
      <c r="F550" s="128">
        <f t="shared" si="13"/>
        <v>22133137.945</v>
      </c>
      <c r="G550" s="128">
        <f t="shared" si="13"/>
        <v>772150285.1600001</v>
      </c>
      <c r="H550" s="124">
        <f t="shared" si="13"/>
        <v>53299.31400000004</v>
      </c>
      <c r="I550" s="124">
        <f t="shared" si="13"/>
        <v>-74529.94299999998</v>
      </c>
      <c r="J550" s="124">
        <f t="shared" si="13"/>
        <v>-173801.06299999997</v>
      </c>
      <c r="K550" s="124">
        <f t="shared" si="13"/>
        <v>-2026.7469999999994</v>
      </c>
      <c r="L550" s="124">
        <f t="shared" si="13"/>
        <v>169120.75600000002</v>
      </c>
      <c r="M550" s="124">
        <f t="shared" si="13"/>
        <v>-1563757.9329999979</v>
      </c>
      <c r="N550" s="124">
        <f t="shared" si="13"/>
        <v>879366.4410000003</v>
      </c>
      <c r="O550" s="124">
        <f t="shared" si="13"/>
        <v>5842.539000000001</v>
      </c>
      <c r="P550" s="124">
        <f t="shared" si="13"/>
        <v>-1331243.6819999998</v>
      </c>
      <c r="Q550" s="124">
        <f t="shared" si="13"/>
        <v>-21028.51</v>
      </c>
      <c r="R550" s="124">
        <f t="shared" si="13"/>
        <v>-9599432.804000016</v>
      </c>
      <c r="S550" s="124">
        <f t="shared" si="13"/>
        <v>16069.876000000004</v>
      </c>
      <c r="T550" s="124">
        <f t="shared" si="13"/>
        <v>444689.13399999996</v>
      </c>
      <c r="U550" s="124">
        <f t="shared" si="13"/>
        <v>212688.93599999987</v>
      </c>
      <c r="V550" s="124">
        <f t="shared" si="13"/>
        <v>-284295.8820000002</v>
      </c>
      <c r="W550" s="124">
        <f t="shared" si="13"/>
        <v>94651.28199999998</v>
      </c>
      <c r="X550" s="124">
        <f t="shared" si="13"/>
        <v>-129649.07500000001</v>
      </c>
      <c r="Y550" s="124">
        <f t="shared" si="13"/>
        <v>1540104.0349999992</v>
      </c>
      <c r="Z550" s="124">
        <f t="shared" si="13"/>
        <v>-293835.974</v>
      </c>
      <c r="AA550" s="124">
        <f t="shared" si="13"/>
        <v>-2236.93</v>
      </c>
      <c r="AB550" s="124">
        <f t="shared" si="13"/>
        <v>3254.626999999862</v>
      </c>
      <c r="AC550" s="124">
        <f t="shared" si="13"/>
        <v>-2989210.5770000005</v>
      </c>
      <c r="AD550" s="124">
        <f t="shared" si="13"/>
        <v>-15017.667000000016</v>
      </c>
      <c r="AE550" s="124">
        <f t="shared" si="13"/>
        <v>2958317.2929999945</v>
      </c>
      <c r="AF550" s="124">
        <f t="shared" si="13"/>
        <v>-548948.537</v>
      </c>
      <c r="AG550" s="128">
        <f t="shared" si="13"/>
        <v>-10651611.090999864</v>
      </c>
      <c r="AH550" s="124">
        <f t="shared" si="13"/>
        <v>863988.09</v>
      </c>
      <c r="AI550" s="124">
        <f t="shared" si="13"/>
        <v>53564.58</v>
      </c>
      <c r="AJ550" s="124">
        <f t="shared" si="13"/>
        <v>569231.6719999986</v>
      </c>
      <c r="AK550" s="124">
        <f t="shared" si="13"/>
        <v>-839125.6399999999</v>
      </c>
      <c r="AL550" s="124">
        <f t="shared" si="13"/>
        <v>71607.69</v>
      </c>
      <c r="AM550" s="124">
        <f t="shared" si="13"/>
        <v>-1126359.8699999999</v>
      </c>
      <c r="AN550" s="124">
        <f t="shared" si="13"/>
        <v>-9446647.33400004</v>
      </c>
      <c r="AO550" s="124">
        <f t="shared" si="13"/>
        <v>-4550701</v>
      </c>
      <c r="AP550" s="124">
        <f t="shared" si="13"/>
        <v>324331.2</v>
      </c>
      <c r="AQ550" s="124">
        <f t="shared" si="13"/>
        <v>-22778</v>
      </c>
      <c r="AR550" s="124">
        <f t="shared" si="13"/>
        <v>-2070032.81</v>
      </c>
      <c r="AS550" s="128">
        <f t="shared" si="13"/>
        <v>-16172921.422000002</v>
      </c>
      <c r="AT550" s="128">
        <f t="shared" si="13"/>
        <v>1677634594.46</v>
      </c>
      <c r="AU550" s="115"/>
    </row>
    <row r="551" spans="2:46" ht="12.75" customHeight="1">
      <c r="B551" s="125"/>
      <c r="C551" s="126"/>
      <c r="D551" s="127"/>
      <c r="E551" s="123"/>
      <c r="F551" s="123"/>
      <c r="G551" s="123"/>
      <c r="AG551" s="123"/>
      <c r="AS551" s="123"/>
      <c r="AT551" s="123"/>
    </row>
    <row r="552" spans="1:47" ht="12.75" customHeight="1">
      <c r="A552" s="124" t="s">
        <v>1869</v>
      </c>
      <c r="B552" s="125" t="s">
        <v>1628</v>
      </c>
      <c r="C552" s="126"/>
      <c r="D552" s="127"/>
      <c r="E552" s="128">
        <f aca="true" t="shared" si="14" ref="E552:AT552">E181-E550</f>
        <v>-409216575.09800005</v>
      </c>
      <c r="F552" s="128">
        <f t="shared" si="14"/>
        <v>12898502.464999996</v>
      </c>
      <c r="G552" s="128">
        <f t="shared" si="14"/>
        <v>77368006.26099992</v>
      </c>
      <c r="H552" s="124">
        <f t="shared" si="14"/>
        <v>-47018.77400000004</v>
      </c>
      <c r="I552" s="124">
        <f t="shared" si="14"/>
        <v>74529.94299999998</v>
      </c>
      <c r="J552" s="124">
        <f t="shared" si="14"/>
        <v>173801.06299999997</v>
      </c>
      <c r="K552" s="124">
        <f t="shared" si="14"/>
        <v>2026.7469999999994</v>
      </c>
      <c r="L552" s="124">
        <f t="shared" si="14"/>
        <v>-166370.16600000003</v>
      </c>
      <c r="M552" s="124">
        <f t="shared" si="14"/>
        <v>1587229.3729999978</v>
      </c>
      <c r="N552" s="124">
        <f t="shared" si="14"/>
        <v>-521566.0110000004</v>
      </c>
      <c r="O552" s="124">
        <f t="shared" si="14"/>
        <v>612.9109999999991</v>
      </c>
      <c r="P552" s="124">
        <f t="shared" si="14"/>
        <v>1671431.9719999998</v>
      </c>
      <c r="Q552" s="124">
        <f t="shared" si="14"/>
        <v>21490.739999999998</v>
      </c>
      <c r="R552" s="124">
        <f t="shared" si="14"/>
        <v>10603523.634000016</v>
      </c>
      <c r="S552" s="124">
        <f t="shared" si="14"/>
        <v>-15341.046000000004</v>
      </c>
      <c r="T552" s="124">
        <f t="shared" si="14"/>
        <v>241948.70600000012</v>
      </c>
      <c r="U552" s="124">
        <f t="shared" si="14"/>
        <v>-162005.22599999988</v>
      </c>
      <c r="V552" s="124">
        <f t="shared" si="14"/>
        <v>286432.6120000002</v>
      </c>
      <c r="W552" s="124">
        <f t="shared" si="14"/>
        <v>-32121.281999999977</v>
      </c>
      <c r="X552" s="124">
        <f t="shared" si="14"/>
        <v>129649.07500000001</v>
      </c>
      <c r="Y552" s="124">
        <f t="shared" si="14"/>
        <v>152009.40500000073</v>
      </c>
      <c r="Z552" s="124">
        <f t="shared" si="14"/>
        <v>374421.324</v>
      </c>
      <c r="AA552" s="124">
        <f t="shared" si="14"/>
        <v>2236.93</v>
      </c>
      <c r="AB552" s="124">
        <f t="shared" si="14"/>
        <v>-3254.626999999862</v>
      </c>
      <c r="AC552" s="124">
        <f t="shared" si="14"/>
        <v>3278930.7770000007</v>
      </c>
      <c r="AD552" s="124">
        <f t="shared" si="14"/>
        <v>15147.667000000016</v>
      </c>
      <c r="AE552" s="124">
        <f t="shared" si="14"/>
        <v>-1175685.1829999946</v>
      </c>
      <c r="AF552" s="124">
        <f t="shared" si="14"/>
        <v>548948.537</v>
      </c>
      <c r="AG552" s="128">
        <f t="shared" si="14"/>
        <v>17041009.100999862</v>
      </c>
      <c r="AH552" s="124">
        <f t="shared" si="14"/>
        <v>-863988.09</v>
      </c>
      <c r="AI552" s="124">
        <f t="shared" si="14"/>
        <v>-53564.58</v>
      </c>
      <c r="AJ552" s="124">
        <f t="shared" si="14"/>
        <v>-569231.6719999986</v>
      </c>
      <c r="AK552" s="124">
        <f t="shared" si="14"/>
        <v>839125.6399999999</v>
      </c>
      <c r="AL552" s="124">
        <f t="shared" si="14"/>
        <v>-71607.69</v>
      </c>
      <c r="AM552" s="124">
        <f t="shared" si="14"/>
        <v>1126359.8699999999</v>
      </c>
      <c r="AN552" s="124">
        <f t="shared" si="14"/>
        <v>9833806.17400004</v>
      </c>
      <c r="AO552" s="124">
        <f t="shared" si="14"/>
        <v>4550701</v>
      </c>
      <c r="AP552" s="124">
        <f t="shared" si="14"/>
        <v>-324272.41000000003</v>
      </c>
      <c r="AQ552" s="124">
        <f t="shared" si="14"/>
        <v>22778</v>
      </c>
      <c r="AR552" s="124">
        <f t="shared" si="14"/>
        <v>2070032.81</v>
      </c>
      <c r="AS552" s="128">
        <f t="shared" si="14"/>
        <v>16560139.052000003</v>
      </c>
      <c r="AT552" s="128">
        <f t="shared" si="14"/>
        <v>-285348918.21899986</v>
      </c>
      <c r="AU552" s="115"/>
    </row>
    <row r="553" spans="2:46" ht="12.75" customHeight="1">
      <c r="B553" s="120"/>
      <c r="C553" s="119"/>
      <c r="D553" s="121"/>
      <c r="E553" s="123"/>
      <c r="F553" s="123"/>
      <c r="G553" s="123"/>
      <c r="AG553" s="123"/>
      <c r="AS553" s="123"/>
      <c r="AT553" s="123"/>
    </row>
    <row r="554" spans="1:47" ht="12.75" customHeight="1">
      <c r="A554" s="119" t="s">
        <v>1629</v>
      </c>
      <c r="B554" s="120"/>
      <c r="C554" s="119" t="s">
        <v>979</v>
      </c>
      <c r="D554" s="121"/>
      <c r="E554" s="123">
        <v>389764780</v>
      </c>
      <c r="F554" s="123">
        <v>0</v>
      </c>
      <c r="G554" s="123">
        <v>22554583</v>
      </c>
      <c r="H554" s="119">
        <v>0</v>
      </c>
      <c r="I554" s="119">
        <v>0</v>
      </c>
      <c r="J554" s="119">
        <v>0</v>
      </c>
      <c r="K554" s="119">
        <v>0</v>
      </c>
      <c r="L554" s="119">
        <v>0</v>
      </c>
      <c r="M554" s="119">
        <v>0</v>
      </c>
      <c r="N554" s="119">
        <v>0</v>
      </c>
      <c r="O554" s="119">
        <v>0</v>
      </c>
      <c r="P554" s="119">
        <v>0</v>
      </c>
      <c r="Q554" s="119">
        <v>0</v>
      </c>
      <c r="R554" s="119">
        <v>0</v>
      </c>
      <c r="S554" s="119">
        <v>0</v>
      </c>
      <c r="T554" s="119">
        <v>0</v>
      </c>
      <c r="U554" s="119">
        <v>0</v>
      </c>
      <c r="V554" s="119">
        <v>0</v>
      </c>
      <c r="W554" s="119">
        <v>0</v>
      </c>
      <c r="X554" s="119">
        <v>0</v>
      </c>
      <c r="Y554" s="119">
        <v>0</v>
      </c>
      <c r="Z554" s="119">
        <v>0</v>
      </c>
      <c r="AA554" s="119">
        <v>0</v>
      </c>
      <c r="AB554" s="119">
        <v>0</v>
      </c>
      <c r="AC554" s="119">
        <v>0</v>
      </c>
      <c r="AD554" s="119">
        <v>0</v>
      </c>
      <c r="AE554" s="119">
        <v>0</v>
      </c>
      <c r="AF554" s="119">
        <v>0</v>
      </c>
      <c r="AG554" s="123">
        <v>0</v>
      </c>
      <c r="AH554" s="119">
        <v>0</v>
      </c>
      <c r="AI554" s="119">
        <v>0</v>
      </c>
      <c r="AJ554" s="119">
        <v>0</v>
      </c>
      <c r="AK554" s="119">
        <v>0</v>
      </c>
      <c r="AL554" s="119">
        <v>0</v>
      </c>
      <c r="AM554" s="119">
        <v>0</v>
      </c>
      <c r="AN554" s="119">
        <v>0</v>
      </c>
      <c r="AO554" s="119">
        <v>0</v>
      </c>
      <c r="AP554" s="119">
        <v>0</v>
      </c>
      <c r="AQ554" s="119">
        <v>0</v>
      </c>
      <c r="AR554" s="119">
        <v>0</v>
      </c>
      <c r="AS554" s="123">
        <v>0</v>
      </c>
      <c r="AT554" s="123">
        <f>E554+F554+G554+AG554+AS554</f>
        <v>412319363</v>
      </c>
      <c r="AU554" s="119"/>
    </row>
    <row r="555" spans="2:46" ht="12.75" customHeight="1">
      <c r="B555" s="120"/>
      <c r="C555" s="119"/>
      <c r="D555" s="121"/>
      <c r="E555" s="123"/>
      <c r="F555" s="123"/>
      <c r="G555" s="123"/>
      <c r="AG555" s="123"/>
      <c r="AS555" s="123"/>
      <c r="AT555" s="123"/>
    </row>
    <row r="556" spans="1:47" ht="12.75" customHeight="1">
      <c r="A556" s="115"/>
      <c r="B556" s="125" t="s">
        <v>980</v>
      </c>
      <c r="C556" s="126"/>
      <c r="D556" s="121"/>
      <c r="E556" s="123"/>
      <c r="F556" s="123"/>
      <c r="G556" s="123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  <c r="AA556" s="115"/>
      <c r="AB556" s="115"/>
      <c r="AC556" s="115"/>
      <c r="AD556" s="115"/>
      <c r="AE556" s="115"/>
      <c r="AF556" s="115"/>
      <c r="AG556" s="123"/>
      <c r="AH556" s="115"/>
      <c r="AI556" s="115"/>
      <c r="AJ556" s="115"/>
      <c r="AK556" s="115"/>
      <c r="AL556" s="115"/>
      <c r="AM556" s="115"/>
      <c r="AN556" s="115"/>
      <c r="AO556" s="115"/>
      <c r="AP556" s="115"/>
      <c r="AQ556" s="115"/>
      <c r="AR556" s="115"/>
      <c r="AS556" s="123"/>
      <c r="AT556" s="123"/>
      <c r="AU556" s="115"/>
    </row>
    <row r="557" spans="1:47" ht="12.75" customHeight="1">
      <c r="A557" s="124" t="s">
        <v>1869</v>
      </c>
      <c r="B557" s="125" t="s">
        <v>1630</v>
      </c>
      <c r="C557" s="126"/>
      <c r="D557" s="127"/>
      <c r="E557" s="128">
        <f aca="true" t="shared" si="15" ref="E557:AT557">E552+E554</f>
        <v>-19451795.09800005</v>
      </c>
      <c r="F557" s="128">
        <f t="shared" si="15"/>
        <v>12898502.464999996</v>
      </c>
      <c r="G557" s="128">
        <f t="shared" si="15"/>
        <v>99922589.26099992</v>
      </c>
      <c r="H557" s="124">
        <f t="shared" si="15"/>
        <v>-47018.77400000004</v>
      </c>
      <c r="I557" s="124">
        <f t="shared" si="15"/>
        <v>74529.94299999998</v>
      </c>
      <c r="J557" s="124">
        <f t="shared" si="15"/>
        <v>173801.06299999997</v>
      </c>
      <c r="K557" s="124">
        <f t="shared" si="15"/>
        <v>2026.7469999999994</v>
      </c>
      <c r="L557" s="124">
        <f t="shared" si="15"/>
        <v>-166370.16600000003</v>
      </c>
      <c r="M557" s="124">
        <f t="shared" si="15"/>
        <v>1587229.3729999978</v>
      </c>
      <c r="N557" s="124">
        <f t="shared" si="15"/>
        <v>-521566.0110000004</v>
      </c>
      <c r="O557" s="124">
        <f t="shared" si="15"/>
        <v>612.9109999999991</v>
      </c>
      <c r="P557" s="124">
        <f t="shared" si="15"/>
        <v>1671431.9719999998</v>
      </c>
      <c r="Q557" s="124">
        <f t="shared" si="15"/>
        <v>21490.739999999998</v>
      </c>
      <c r="R557" s="124">
        <f t="shared" si="15"/>
        <v>10603523.634000016</v>
      </c>
      <c r="S557" s="124">
        <f t="shared" si="15"/>
        <v>-15341.046000000004</v>
      </c>
      <c r="T557" s="124">
        <f t="shared" si="15"/>
        <v>241948.70600000012</v>
      </c>
      <c r="U557" s="124">
        <f t="shared" si="15"/>
        <v>-162005.22599999988</v>
      </c>
      <c r="V557" s="124">
        <f t="shared" si="15"/>
        <v>286432.6120000002</v>
      </c>
      <c r="W557" s="124">
        <f t="shared" si="15"/>
        <v>-32121.281999999977</v>
      </c>
      <c r="X557" s="124">
        <f t="shared" si="15"/>
        <v>129649.07500000001</v>
      </c>
      <c r="Y557" s="124">
        <f t="shared" si="15"/>
        <v>152009.40500000073</v>
      </c>
      <c r="Z557" s="124">
        <f t="shared" si="15"/>
        <v>374421.324</v>
      </c>
      <c r="AA557" s="124">
        <f t="shared" si="15"/>
        <v>2236.93</v>
      </c>
      <c r="AB557" s="124">
        <f t="shared" si="15"/>
        <v>-3254.626999999862</v>
      </c>
      <c r="AC557" s="124">
        <f t="shared" si="15"/>
        <v>3278930.7770000007</v>
      </c>
      <c r="AD557" s="124">
        <f t="shared" si="15"/>
        <v>15147.667000000016</v>
      </c>
      <c r="AE557" s="124">
        <f t="shared" si="15"/>
        <v>-1175685.1829999946</v>
      </c>
      <c r="AF557" s="124">
        <f t="shared" si="15"/>
        <v>548948.537</v>
      </c>
      <c r="AG557" s="128">
        <f t="shared" si="15"/>
        <v>17041009.100999862</v>
      </c>
      <c r="AH557" s="124">
        <f t="shared" si="15"/>
        <v>-863988.09</v>
      </c>
      <c r="AI557" s="124">
        <f t="shared" si="15"/>
        <v>-53564.58</v>
      </c>
      <c r="AJ557" s="124">
        <f t="shared" si="15"/>
        <v>-569231.6719999986</v>
      </c>
      <c r="AK557" s="124">
        <f t="shared" si="15"/>
        <v>839125.6399999999</v>
      </c>
      <c r="AL557" s="124">
        <f t="shared" si="15"/>
        <v>-71607.69</v>
      </c>
      <c r="AM557" s="124">
        <f t="shared" si="15"/>
        <v>1126359.8699999999</v>
      </c>
      <c r="AN557" s="124">
        <f t="shared" si="15"/>
        <v>9833806.17400004</v>
      </c>
      <c r="AO557" s="124">
        <f t="shared" si="15"/>
        <v>4550701</v>
      </c>
      <c r="AP557" s="124">
        <f t="shared" si="15"/>
        <v>-324272.41000000003</v>
      </c>
      <c r="AQ557" s="124">
        <f t="shared" si="15"/>
        <v>22778</v>
      </c>
      <c r="AR557" s="124">
        <f t="shared" si="15"/>
        <v>2070032.81</v>
      </c>
      <c r="AS557" s="128">
        <f t="shared" si="15"/>
        <v>16560139.052000003</v>
      </c>
      <c r="AT557" s="128">
        <f t="shared" si="15"/>
        <v>126970444.78100014</v>
      </c>
      <c r="AU557" s="115"/>
    </row>
    <row r="558" spans="2:46" ht="12.75" customHeight="1">
      <c r="B558" s="120"/>
      <c r="C558" s="119"/>
      <c r="D558" s="121"/>
      <c r="E558" s="123"/>
      <c r="F558" s="123"/>
      <c r="G558" s="123"/>
      <c r="AG558" s="123"/>
      <c r="AS558" s="123"/>
      <c r="AT558" s="123"/>
    </row>
    <row r="559" spans="1:47" ht="12.75" customHeight="1">
      <c r="A559" s="115"/>
      <c r="B559" s="125" t="s">
        <v>1631</v>
      </c>
      <c r="C559" s="126"/>
      <c r="D559" s="127"/>
      <c r="E559" s="123"/>
      <c r="F559" s="123"/>
      <c r="G559" s="123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123"/>
      <c r="AH559" s="115"/>
      <c r="AI559" s="115"/>
      <c r="AJ559" s="115"/>
      <c r="AK559" s="115"/>
      <c r="AL559" s="115"/>
      <c r="AM559" s="115"/>
      <c r="AN559" s="115"/>
      <c r="AO559" s="115"/>
      <c r="AP559" s="115"/>
      <c r="AQ559" s="115"/>
      <c r="AR559" s="115"/>
      <c r="AS559" s="123"/>
      <c r="AT559" s="123"/>
      <c r="AU559" s="115"/>
    </row>
    <row r="560" spans="1:47" s="141" customFormat="1" ht="12.75" hidden="1" outlineLevel="1">
      <c r="A560" s="139" t="s">
        <v>983</v>
      </c>
      <c r="B560" s="140"/>
      <c r="C560" s="140" t="s">
        <v>984</v>
      </c>
      <c r="D560" s="140" t="s">
        <v>985</v>
      </c>
      <c r="E560" s="140">
        <v>4913520</v>
      </c>
      <c r="F560" s="140">
        <v>0</v>
      </c>
      <c r="G560" s="140"/>
      <c r="H560" s="139">
        <v>0</v>
      </c>
      <c r="I560" s="139">
        <v>0</v>
      </c>
      <c r="J560" s="139">
        <v>0</v>
      </c>
      <c r="K560" s="139">
        <v>0</v>
      </c>
      <c r="L560" s="139">
        <v>0</v>
      </c>
      <c r="M560" s="139">
        <v>0</v>
      </c>
      <c r="N560" s="139">
        <v>0</v>
      </c>
      <c r="O560" s="139">
        <v>0</v>
      </c>
      <c r="P560" s="139">
        <v>0</v>
      </c>
      <c r="Q560" s="139">
        <v>0</v>
      </c>
      <c r="R560" s="139">
        <v>0</v>
      </c>
      <c r="S560" s="139">
        <v>0</v>
      </c>
      <c r="T560" s="139">
        <v>0</v>
      </c>
      <c r="U560" s="139">
        <v>0</v>
      </c>
      <c r="V560" s="139">
        <v>0</v>
      </c>
      <c r="W560" s="139">
        <v>0</v>
      </c>
      <c r="X560" s="139">
        <v>0</v>
      </c>
      <c r="Y560" s="139">
        <v>0</v>
      </c>
      <c r="Z560" s="139">
        <v>0</v>
      </c>
      <c r="AA560" s="139">
        <v>0</v>
      </c>
      <c r="AB560" s="139">
        <v>0</v>
      </c>
      <c r="AC560" s="139">
        <v>0</v>
      </c>
      <c r="AD560" s="139">
        <v>0</v>
      </c>
      <c r="AE560" s="139">
        <v>0</v>
      </c>
      <c r="AF560" s="139">
        <v>0</v>
      </c>
      <c r="AG560" s="140">
        <v>0</v>
      </c>
      <c r="AH560" s="139">
        <v>0</v>
      </c>
      <c r="AI560" s="139">
        <v>0</v>
      </c>
      <c r="AJ560" s="139">
        <v>0</v>
      </c>
      <c r="AK560" s="139">
        <v>0</v>
      </c>
      <c r="AL560" s="139">
        <v>0</v>
      </c>
      <c r="AM560" s="139">
        <v>0</v>
      </c>
      <c r="AN560" s="139">
        <v>0</v>
      </c>
      <c r="AO560" s="139">
        <v>0</v>
      </c>
      <c r="AP560" s="139">
        <v>0</v>
      </c>
      <c r="AQ560" s="139">
        <v>0</v>
      </c>
      <c r="AR560" s="139">
        <v>0</v>
      </c>
      <c r="AS560" s="140">
        <v>0</v>
      </c>
      <c r="AT560" s="140">
        <f aca="true" t="shared" si="16" ref="AT560:AT578">E560+F560+G560+AG560+AS560</f>
        <v>4913520</v>
      </c>
      <c r="AU560" s="139"/>
    </row>
    <row r="561" spans="1:47" s="141" customFormat="1" ht="12.75" hidden="1" outlineLevel="1">
      <c r="A561" s="139" t="s">
        <v>986</v>
      </c>
      <c r="B561" s="140"/>
      <c r="C561" s="140" t="s">
        <v>987</v>
      </c>
      <c r="D561" s="140" t="s">
        <v>988</v>
      </c>
      <c r="E561" s="140">
        <v>9147507.76</v>
      </c>
      <c r="F561" s="140">
        <v>0</v>
      </c>
      <c r="G561" s="140"/>
      <c r="H561" s="139">
        <v>0</v>
      </c>
      <c r="I561" s="139">
        <v>0</v>
      </c>
      <c r="J561" s="139">
        <v>0</v>
      </c>
      <c r="K561" s="139">
        <v>0</v>
      </c>
      <c r="L561" s="139">
        <v>0</v>
      </c>
      <c r="M561" s="139">
        <v>0</v>
      </c>
      <c r="N561" s="139">
        <v>0</v>
      </c>
      <c r="O561" s="139">
        <v>0</v>
      </c>
      <c r="P561" s="139">
        <v>0</v>
      </c>
      <c r="Q561" s="139">
        <v>0</v>
      </c>
      <c r="R561" s="139">
        <v>0</v>
      </c>
      <c r="S561" s="139">
        <v>0</v>
      </c>
      <c r="T561" s="139">
        <v>0</v>
      </c>
      <c r="U561" s="139">
        <v>0</v>
      </c>
      <c r="V561" s="139">
        <v>0</v>
      </c>
      <c r="W561" s="139">
        <v>0</v>
      </c>
      <c r="X561" s="139">
        <v>0</v>
      </c>
      <c r="Y561" s="139">
        <v>0</v>
      </c>
      <c r="Z561" s="139">
        <v>0</v>
      </c>
      <c r="AA561" s="139">
        <v>0</v>
      </c>
      <c r="AB561" s="139">
        <v>0</v>
      </c>
      <c r="AC561" s="139">
        <v>0</v>
      </c>
      <c r="AD561" s="139">
        <v>0</v>
      </c>
      <c r="AE561" s="139">
        <v>0</v>
      </c>
      <c r="AF561" s="139">
        <v>0</v>
      </c>
      <c r="AG561" s="140">
        <v>0</v>
      </c>
      <c r="AH561" s="139">
        <v>0</v>
      </c>
      <c r="AI561" s="139">
        <v>0</v>
      </c>
      <c r="AJ561" s="139">
        <v>0</v>
      </c>
      <c r="AK561" s="139">
        <v>0</v>
      </c>
      <c r="AL561" s="139">
        <v>0</v>
      </c>
      <c r="AM561" s="139">
        <v>0</v>
      </c>
      <c r="AN561" s="139">
        <v>0</v>
      </c>
      <c r="AO561" s="139">
        <v>0</v>
      </c>
      <c r="AP561" s="139">
        <v>0</v>
      </c>
      <c r="AQ561" s="139">
        <v>0</v>
      </c>
      <c r="AR561" s="139">
        <v>0</v>
      </c>
      <c r="AS561" s="140">
        <v>0</v>
      </c>
      <c r="AT561" s="140">
        <f t="shared" si="16"/>
        <v>9147507.76</v>
      </c>
      <c r="AU561" s="139"/>
    </row>
    <row r="562" spans="1:47" s="141" customFormat="1" ht="12.75" hidden="1" outlineLevel="1">
      <c r="A562" s="139" t="s">
        <v>989</v>
      </c>
      <c r="B562" s="140"/>
      <c r="C562" s="140" t="s">
        <v>990</v>
      </c>
      <c r="D562" s="140" t="s">
        <v>991</v>
      </c>
      <c r="E562" s="140">
        <v>142387</v>
      </c>
      <c r="F562" s="140">
        <v>0</v>
      </c>
      <c r="G562" s="140"/>
      <c r="H562" s="139">
        <v>0</v>
      </c>
      <c r="I562" s="139">
        <v>0</v>
      </c>
      <c r="J562" s="139">
        <v>0</v>
      </c>
      <c r="K562" s="139">
        <v>0</v>
      </c>
      <c r="L562" s="139">
        <v>0</v>
      </c>
      <c r="M562" s="139">
        <v>0</v>
      </c>
      <c r="N562" s="139">
        <v>0</v>
      </c>
      <c r="O562" s="139">
        <v>0</v>
      </c>
      <c r="P562" s="139">
        <v>0</v>
      </c>
      <c r="Q562" s="139">
        <v>0</v>
      </c>
      <c r="R562" s="139">
        <v>0</v>
      </c>
      <c r="S562" s="139">
        <v>0</v>
      </c>
      <c r="T562" s="139">
        <v>0</v>
      </c>
      <c r="U562" s="139">
        <v>0</v>
      </c>
      <c r="V562" s="139">
        <v>0</v>
      </c>
      <c r="W562" s="139">
        <v>0</v>
      </c>
      <c r="X562" s="139">
        <v>0</v>
      </c>
      <c r="Y562" s="139">
        <v>0</v>
      </c>
      <c r="Z562" s="139">
        <v>0</v>
      </c>
      <c r="AA562" s="139">
        <v>0</v>
      </c>
      <c r="AB562" s="139">
        <v>0</v>
      </c>
      <c r="AC562" s="139">
        <v>0</v>
      </c>
      <c r="AD562" s="139">
        <v>0</v>
      </c>
      <c r="AE562" s="139">
        <v>0</v>
      </c>
      <c r="AF562" s="139">
        <v>0</v>
      </c>
      <c r="AG562" s="140">
        <v>0</v>
      </c>
      <c r="AH562" s="139">
        <v>0</v>
      </c>
      <c r="AI562" s="139">
        <v>0</v>
      </c>
      <c r="AJ562" s="139">
        <v>0</v>
      </c>
      <c r="AK562" s="139">
        <v>0</v>
      </c>
      <c r="AL562" s="139">
        <v>0</v>
      </c>
      <c r="AM562" s="139">
        <v>0</v>
      </c>
      <c r="AN562" s="139">
        <v>0</v>
      </c>
      <c r="AO562" s="139">
        <v>0</v>
      </c>
      <c r="AP562" s="139">
        <v>0</v>
      </c>
      <c r="AQ562" s="139">
        <v>0</v>
      </c>
      <c r="AR562" s="139">
        <v>0</v>
      </c>
      <c r="AS562" s="140">
        <v>0</v>
      </c>
      <c r="AT562" s="140">
        <f t="shared" si="16"/>
        <v>142387</v>
      </c>
      <c r="AU562" s="139"/>
    </row>
    <row r="563" spans="1:47" ht="12.75" customHeight="1" collapsed="1">
      <c r="A563" s="119" t="s">
        <v>992</v>
      </c>
      <c r="B563" s="120"/>
      <c r="C563" s="119" t="s">
        <v>993</v>
      </c>
      <c r="D563" s="121"/>
      <c r="E563" s="123">
        <v>14203414.76</v>
      </c>
      <c r="F563" s="123">
        <v>0</v>
      </c>
      <c r="G563" s="123">
        <v>0</v>
      </c>
      <c r="H563" s="119">
        <v>0</v>
      </c>
      <c r="I563" s="119">
        <v>0</v>
      </c>
      <c r="J563" s="119">
        <v>0</v>
      </c>
      <c r="K563" s="119">
        <v>0</v>
      </c>
      <c r="L563" s="119">
        <v>0</v>
      </c>
      <c r="M563" s="119">
        <v>0</v>
      </c>
      <c r="N563" s="119">
        <v>0</v>
      </c>
      <c r="O563" s="119">
        <v>0</v>
      </c>
      <c r="P563" s="119">
        <v>0</v>
      </c>
      <c r="Q563" s="119">
        <v>0</v>
      </c>
      <c r="R563" s="119">
        <v>0</v>
      </c>
      <c r="S563" s="119">
        <v>0</v>
      </c>
      <c r="T563" s="119">
        <v>0</v>
      </c>
      <c r="U563" s="119">
        <v>0</v>
      </c>
      <c r="V563" s="119">
        <v>0</v>
      </c>
      <c r="W563" s="119">
        <v>0</v>
      </c>
      <c r="X563" s="119">
        <v>0</v>
      </c>
      <c r="Y563" s="119">
        <v>0</v>
      </c>
      <c r="Z563" s="119">
        <v>0</v>
      </c>
      <c r="AA563" s="119">
        <v>0</v>
      </c>
      <c r="AB563" s="119">
        <v>0</v>
      </c>
      <c r="AC563" s="119">
        <v>0</v>
      </c>
      <c r="AD563" s="119">
        <v>0</v>
      </c>
      <c r="AE563" s="119">
        <v>0</v>
      </c>
      <c r="AF563" s="119">
        <v>0</v>
      </c>
      <c r="AG563" s="123">
        <v>0</v>
      </c>
      <c r="AH563" s="119">
        <v>0</v>
      </c>
      <c r="AI563" s="119">
        <v>0</v>
      </c>
      <c r="AJ563" s="119">
        <v>0</v>
      </c>
      <c r="AK563" s="119">
        <v>0</v>
      </c>
      <c r="AL563" s="119">
        <v>0</v>
      </c>
      <c r="AM563" s="119">
        <v>0</v>
      </c>
      <c r="AN563" s="119">
        <v>0</v>
      </c>
      <c r="AO563" s="119">
        <v>0</v>
      </c>
      <c r="AP563" s="119">
        <v>0</v>
      </c>
      <c r="AQ563" s="119">
        <v>0</v>
      </c>
      <c r="AR563" s="119">
        <v>0</v>
      </c>
      <c r="AS563" s="123">
        <v>0</v>
      </c>
      <c r="AT563" s="123">
        <f t="shared" si="16"/>
        <v>14203414.76</v>
      </c>
      <c r="AU563" s="119"/>
    </row>
    <row r="564" spans="1:47" s="141" customFormat="1" ht="12.75" hidden="1" outlineLevel="1">
      <c r="A564" s="139" t="s">
        <v>1675</v>
      </c>
      <c r="B564" s="140"/>
      <c r="C564" s="140" t="s">
        <v>1676</v>
      </c>
      <c r="D564" s="140" t="s">
        <v>1677</v>
      </c>
      <c r="E564" s="140">
        <v>69941.52</v>
      </c>
      <c r="F564" s="140">
        <v>0</v>
      </c>
      <c r="G564" s="140"/>
      <c r="H564" s="139">
        <v>0</v>
      </c>
      <c r="I564" s="139">
        <v>0</v>
      </c>
      <c r="J564" s="139">
        <v>0</v>
      </c>
      <c r="K564" s="139">
        <v>0</v>
      </c>
      <c r="L564" s="139">
        <v>0</v>
      </c>
      <c r="M564" s="139">
        <v>0</v>
      </c>
      <c r="N564" s="139">
        <v>0</v>
      </c>
      <c r="O564" s="139">
        <v>0</v>
      </c>
      <c r="P564" s="139">
        <v>0</v>
      </c>
      <c r="Q564" s="139">
        <v>0</v>
      </c>
      <c r="R564" s="139">
        <v>0</v>
      </c>
      <c r="S564" s="139">
        <v>0</v>
      </c>
      <c r="T564" s="139">
        <v>0</v>
      </c>
      <c r="U564" s="139">
        <v>0</v>
      </c>
      <c r="V564" s="139">
        <v>0</v>
      </c>
      <c r="W564" s="139">
        <v>0</v>
      </c>
      <c r="X564" s="139">
        <v>0</v>
      </c>
      <c r="Y564" s="139">
        <v>0</v>
      </c>
      <c r="Z564" s="139">
        <v>0</v>
      </c>
      <c r="AA564" s="139">
        <v>0</v>
      </c>
      <c r="AB564" s="139">
        <v>0</v>
      </c>
      <c r="AC564" s="139">
        <v>0</v>
      </c>
      <c r="AD564" s="139">
        <v>0</v>
      </c>
      <c r="AE564" s="139">
        <v>0</v>
      </c>
      <c r="AF564" s="139">
        <v>0</v>
      </c>
      <c r="AG564" s="140">
        <v>0</v>
      </c>
      <c r="AH564" s="139">
        <v>0</v>
      </c>
      <c r="AI564" s="139">
        <v>0</v>
      </c>
      <c r="AJ564" s="139">
        <v>0</v>
      </c>
      <c r="AK564" s="139">
        <v>0</v>
      </c>
      <c r="AL564" s="139">
        <v>0</v>
      </c>
      <c r="AM564" s="139">
        <v>0</v>
      </c>
      <c r="AN564" s="139">
        <v>0</v>
      </c>
      <c r="AO564" s="139">
        <v>0</v>
      </c>
      <c r="AP564" s="139">
        <v>0</v>
      </c>
      <c r="AQ564" s="139">
        <v>0</v>
      </c>
      <c r="AR564" s="139">
        <v>0</v>
      </c>
      <c r="AS564" s="140">
        <v>0</v>
      </c>
      <c r="AT564" s="140">
        <f t="shared" si="16"/>
        <v>69941.52</v>
      </c>
      <c r="AU564" s="139"/>
    </row>
    <row r="565" spans="1:47" s="141" customFormat="1" ht="12.75" hidden="1" outlineLevel="1">
      <c r="A565" s="139" t="s">
        <v>1678</v>
      </c>
      <c r="B565" s="140"/>
      <c r="C565" s="140" t="s">
        <v>1679</v>
      </c>
      <c r="D565" s="140" t="s">
        <v>1680</v>
      </c>
      <c r="E565" s="140">
        <v>2515245.31</v>
      </c>
      <c r="F565" s="140">
        <v>0</v>
      </c>
      <c r="G565" s="140"/>
      <c r="H565" s="139">
        <v>0</v>
      </c>
      <c r="I565" s="139">
        <v>0</v>
      </c>
      <c r="J565" s="139">
        <v>0</v>
      </c>
      <c r="K565" s="139">
        <v>0</v>
      </c>
      <c r="L565" s="139">
        <v>0</v>
      </c>
      <c r="M565" s="139">
        <v>0</v>
      </c>
      <c r="N565" s="139">
        <v>0</v>
      </c>
      <c r="O565" s="139">
        <v>0</v>
      </c>
      <c r="P565" s="139">
        <v>0</v>
      </c>
      <c r="Q565" s="139">
        <v>0</v>
      </c>
      <c r="R565" s="139">
        <v>0</v>
      </c>
      <c r="S565" s="139">
        <v>0</v>
      </c>
      <c r="T565" s="139">
        <v>0</v>
      </c>
      <c r="U565" s="139">
        <v>0</v>
      </c>
      <c r="V565" s="139">
        <v>0</v>
      </c>
      <c r="W565" s="139">
        <v>0</v>
      </c>
      <c r="X565" s="139">
        <v>0</v>
      </c>
      <c r="Y565" s="139">
        <v>0</v>
      </c>
      <c r="Z565" s="139">
        <v>0</v>
      </c>
      <c r="AA565" s="139">
        <v>0</v>
      </c>
      <c r="AB565" s="139">
        <v>0</v>
      </c>
      <c r="AC565" s="139">
        <v>0</v>
      </c>
      <c r="AD565" s="139">
        <v>0</v>
      </c>
      <c r="AE565" s="139">
        <v>0</v>
      </c>
      <c r="AF565" s="139">
        <v>0</v>
      </c>
      <c r="AG565" s="140">
        <v>0</v>
      </c>
      <c r="AH565" s="139">
        <v>0</v>
      </c>
      <c r="AI565" s="139">
        <v>0</v>
      </c>
      <c r="AJ565" s="139">
        <v>0</v>
      </c>
      <c r="AK565" s="139">
        <v>0</v>
      </c>
      <c r="AL565" s="139">
        <v>0</v>
      </c>
      <c r="AM565" s="139">
        <v>0</v>
      </c>
      <c r="AN565" s="139">
        <v>0</v>
      </c>
      <c r="AO565" s="139">
        <v>0</v>
      </c>
      <c r="AP565" s="139">
        <v>0</v>
      </c>
      <c r="AQ565" s="139">
        <v>0</v>
      </c>
      <c r="AR565" s="139">
        <v>0</v>
      </c>
      <c r="AS565" s="140">
        <v>0</v>
      </c>
      <c r="AT565" s="140">
        <f t="shared" si="16"/>
        <v>2515245.31</v>
      </c>
      <c r="AU565" s="139"/>
    </row>
    <row r="566" spans="1:47" s="141" customFormat="1" ht="12.75" hidden="1" outlineLevel="1">
      <c r="A566" s="139" t="s">
        <v>1681</v>
      </c>
      <c r="B566" s="140"/>
      <c r="C566" s="140" t="s">
        <v>1682</v>
      </c>
      <c r="D566" s="140" t="s">
        <v>1683</v>
      </c>
      <c r="E566" s="140">
        <v>-4173504.09</v>
      </c>
      <c r="F566" s="140">
        <v>0</v>
      </c>
      <c r="G566" s="140"/>
      <c r="H566" s="139">
        <v>0</v>
      </c>
      <c r="I566" s="139">
        <v>0</v>
      </c>
      <c r="J566" s="139">
        <v>0</v>
      </c>
      <c r="K566" s="139">
        <v>0</v>
      </c>
      <c r="L566" s="139">
        <v>0</v>
      </c>
      <c r="M566" s="139">
        <v>0</v>
      </c>
      <c r="N566" s="139">
        <v>0</v>
      </c>
      <c r="O566" s="139">
        <v>0</v>
      </c>
      <c r="P566" s="139">
        <v>0</v>
      </c>
      <c r="Q566" s="139">
        <v>0</v>
      </c>
      <c r="R566" s="139">
        <v>0</v>
      </c>
      <c r="S566" s="139">
        <v>0</v>
      </c>
      <c r="T566" s="139">
        <v>0</v>
      </c>
      <c r="U566" s="139">
        <v>0</v>
      </c>
      <c r="V566" s="139">
        <v>0</v>
      </c>
      <c r="W566" s="139">
        <v>0</v>
      </c>
      <c r="X566" s="139">
        <v>0</v>
      </c>
      <c r="Y566" s="139">
        <v>0</v>
      </c>
      <c r="Z566" s="139">
        <v>0</v>
      </c>
      <c r="AA566" s="139">
        <v>0</v>
      </c>
      <c r="AB566" s="139">
        <v>0</v>
      </c>
      <c r="AC566" s="139">
        <v>0</v>
      </c>
      <c r="AD566" s="139">
        <v>0</v>
      </c>
      <c r="AE566" s="139">
        <v>0</v>
      </c>
      <c r="AF566" s="139">
        <v>0</v>
      </c>
      <c r="AG566" s="140">
        <v>0</v>
      </c>
      <c r="AH566" s="139">
        <v>0</v>
      </c>
      <c r="AI566" s="139">
        <v>0</v>
      </c>
      <c r="AJ566" s="139">
        <v>0</v>
      </c>
      <c r="AK566" s="139">
        <v>0</v>
      </c>
      <c r="AL566" s="139">
        <v>0</v>
      </c>
      <c r="AM566" s="139">
        <v>0</v>
      </c>
      <c r="AN566" s="139">
        <v>0</v>
      </c>
      <c r="AO566" s="139">
        <v>0</v>
      </c>
      <c r="AP566" s="139">
        <v>0</v>
      </c>
      <c r="AQ566" s="139">
        <v>0</v>
      </c>
      <c r="AR566" s="139">
        <v>0</v>
      </c>
      <c r="AS566" s="140">
        <v>0</v>
      </c>
      <c r="AT566" s="140">
        <f t="shared" si="16"/>
        <v>-4173504.09</v>
      </c>
      <c r="AU566" s="139"/>
    </row>
    <row r="567" spans="1:47" s="141" customFormat="1" ht="12.75" hidden="1" outlineLevel="1">
      <c r="A567" s="139" t="s">
        <v>1684</v>
      </c>
      <c r="B567" s="140"/>
      <c r="C567" s="140" t="s">
        <v>1685</v>
      </c>
      <c r="D567" s="140" t="s">
        <v>1686</v>
      </c>
      <c r="E567" s="140">
        <v>73936.24</v>
      </c>
      <c r="F567" s="140">
        <v>0</v>
      </c>
      <c r="G567" s="140"/>
      <c r="H567" s="139">
        <v>0</v>
      </c>
      <c r="I567" s="139">
        <v>0</v>
      </c>
      <c r="J567" s="139">
        <v>0</v>
      </c>
      <c r="K567" s="139">
        <v>0</v>
      </c>
      <c r="L567" s="139">
        <v>0</v>
      </c>
      <c r="M567" s="139">
        <v>0</v>
      </c>
      <c r="N567" s="139">
        <v>0</v>
      </c>
      <c r="O567" s="139">
        <v>0</v>
      </c>
      <c r="P567" s="139">
        <v>0</v>
      </c>
      <c r="Q567" s="139">
        <v>0</v>
      </c>
      <c r="R567" s="139">
        <v>0</v>
      </c>
      <c r="S567" s="139">
        <v>0</v>
      </c>
      <c r="T567" s="139">
        <v>0</v>
      </c>
      <c r="U567" s="139">
        <v>0</v>
      </c>
      <c r="V567" s="139">
        <v>0</v>
      </c>
      <c r="W567" s="139">
        <v>0</v>
      </c>
      <c r="X567" s="139">
        <v>0</v>
      </c>
      <c r="Y567" s="139">
        <v>0</v>
      </c>
      <c r="Z567" s="139">
        <v>0</v>
      </c>
      <c r="AA567" s="139">
        <v>0</v>
      </c>
      <c r="AB567" s="139">
        <v>0</v>
      </c>
      <c r="AC567" s="139">
        <v>0</v>
      </c>
      <c r="AD567" s="139">
        <v>0</v>
      </c>
      <c r="AE567" s="139">
        <v>0</v>
      </c>
      <c r="AF567" s="139">
        <v>0</v>
      </c>
      <c r="AG567" s="140">
        <v>0</v>
      </c>
      <c r="AH567" s="139">
        <v>0</v>
      </c>
      <c r="AI567" s="139">
        <v>0</v>
      </c>
      <c r="AJ567" s="139">
        <v>0</v>
      </c>
      <c r="AK567" s="139">
        <v>0</v>
      </c>
      <c r="AL567" s="139">
        <v>0</v>
      </c>
      <c r="AM567" s="139">
        <v>0</v>
      </c>
      <c r="AN567" s="139">
        <v>0</v>
      </c>
      <c r="AO567" s="139">
        <v>0</v>
      </c>
      <c r="AP567" s="139">
        <v>0</v>
      </c>
      <c r="AQ567" s="139">
        <v>0</v>
      </c>
      <c r="AR567" s="139">
        <v>0</v>
      </c>
      <c r="AS567" s="140">
        <v>0</v>
      </c>
      <c r="AT567" s="140">
        <f t="shared" si="16"/>
        <v>73936.24</v>
      </c>
      <c r="AU567" s="139"/>
    </row>
    <row r="568" spans="1:47" s="141" customFormat="1" ht="12.75" hidden="1" outlineLevel="1">
      <c r="A568" s="139" t="s">
        <v>1687</v>
      </c>
      <c r="B568" s="140"/>
      <c r="C568" s="140" t="s">
        <v>1688</v>
      </c>
      <c r="D568" s="140" t="s">
        <v>1689</v>
      </c>
      <c r="E568" s="140">
        <v>-987.74</v>
      </c>
      <c r="F568" s="140">
        <v>0</v>
      </c>
      <c r="G568" s="140"/>
      <c r="H568" s="139">
        <v>0</v>
      </c>
      <c r="I568" s="139">
        <v>0</v>
      </c>
      <c r="J568" s="139">
        <v>0</v>
      </c>
      <c r="K568" s="139">
        <v>0</v>
      </c>
      <c r="L568" s="139">
        <v>0</v>
      </c>
      <c r="M568" s="139">
        <v>0</v>
      </c>
      <c r="N568" s="139">
        <v>0</v>
      </c>
      <c r="O568" s="139">
        <v>0</v>
      </c>
      <c r="P568" s="139">
        <v>0</v>
      </c>
      <c r="Q568" s="139">
        <v>0</v>
      </c>
      <c r="R568" s="139">
        <v>0</v>
      </c>
      <c r="S568" s="139">
        <v>0</v>
      </c>
      <c r="T568" s="139">
        <v>0</v>
      </c>
      <c r="U568" s="139">
        <v>0</v>
      </c>
      <c r="V568" s="139">
        <v>0</v>
      </c>
      <c r="W568" s="139">
        <v>0</v>
      </c>
      <c r="X568" s="139">
        <v>0</v>
      </c>
      <c r="Y568" s="139">
        <v>0</v>
      </c>
      <c r="Z568" s="139">
        <v>0</v>
      </c>
      <c r="AA568" s="139">
        <v>0</v>
      </c>
      <c r="AB568" s="139">
        <v>0</v>
      </c>
      <c r="AC568" s="139">
        <v>0</v>
      </c>
      <c r="AD568" s="139">
        <v>0</v>
      </c>
      <c r="AE568" s="139">
        <v>0</v>
      </c>
      <c r="AF568" s="139">
        <v>0</v>
      </c>
      <c r="AG568" s="140">
        <v>0</v>
      </c>
      <c r="AH568" s="139">
        <v>0</v>
      </c>
      <c r="AI568" s="139">
        <v>0</v>
      </c>
      <c r="AJ568" s="139">
        <v>0</v>
      </c>
      <c r="AK568" s="139">
        <v>0</v>
      </c>
      <c r="AL568" s="139">
        <v>0</v>
      </c>
      <c r="AM568" s="139">
        <v>0</v>
      </c>
      <c r="AN568" s="139">
        <v>0</v>
      </c>
      <c r="AO568" s="139">
        <v>0</v>
      </c>
      <c r="AP568" s="139">
        <v>0</v>
      </c>
      <c r="AQ568" s="139">
        <v>0</v>
      </c>
      <c r="AR568" s="139">
        <v>0</v>
      </c>
      <c r="AS568" s="140">
        <v>0</v>
      </c>
      <c r="AT568" s="140">
        <f t="shared" si="16"/>
        <v>-987.74</v>
      </c>
      <c r="AU568" s="139"/>
    </row>
    <row r="569" spans="1:47" s="141" customFormat="1" ht="12.75" hidden="1" outlineLevel="1">
      <c r="A569" s="139" t="s">
        <v>1702</v>
      </c>
      <c r="B569" s="140"/>
      <c r="C569" s="140" t="s">
        <v>1703</v>
      </c>
      <c r="D569" s="140" t="s">
        <v>1704</v>
      </c>
      <c r="E569" s="140">
        <v>18774174.08</v>
      </c>
      <c r="F569" s="140">
        <v>0</v>
      </c>
      <c r="G569" s="140"/>
      <c r="H569" s="139">
        <v>0</v>
      </c>
      <c r="I569" s="139">
        <v>0</v>
      </c>
      <c r="J569" s="139">
        <v>0</v>
      </c>
      <c r="K569" s="139">
        <v>0</v>
      </c>
      <c r="L569" s="139">
        <v>0</v>
      </c>
      <c r="M569" s="139">
        <v>0</v>
      </c>
      <c r="N569" s="139">
        <v>0</v>
      </c>
      <c r="O569" s="139">
        <v>0</v>
      </c>
      <c r="P569" s="139">
        <v>0</v>
      </c>
      <c r="Q569" s="139">
        <v>0</v>
      </c>
      <c r="R569" s="139">
        <v>0</v>
      </c>
      <c r="S569" s="139">
        <v>0</v>
      </c>
      <c r="T569" s="139">
        <v>0</v>
      </c>
      <c r="U569" s="139">
        <v>0</v>
      </c>
      <c r="V569" s="139">
        <v>0</v>
      </c>
      <c r="W569" s="139">
        <v>0</v>
      </c>
      <c r="X569" s="139">
        <v>0</v>
      </c>
      <c r="Y569" s="139">
        <v>0</v>
      </c>
      <c r="Z569" s="139">
        <v>0</v>
      </c>
      <c r="AA569" s="139">
        <v>0</v>
      </c>
      <c r="AB569" s="139">
        <v>0</v>
      </c>
      <c r="AC569" s="139">
        <v>0</v>
      </c>
      <c r="AD569" s="139">
        <v>0</v>
      </c>
      <c r="AE569" s="139">
        <v>0</v>
      </c>
      <c r="AF569" s="139">
        <v>0</v>
      </c>
      <c r="AG569" s="140">
        <v>0</v>
      </c>
      <c r="AH569" s="139">
        <v>62913.64</v>
      </c>
      <c r="AI569" s="139">
        <v>16076.6</v>
      </c>
      <c r="AJ569" s="139">
        <v>115004.86</v>
      </c>
      <c r="AK569" s="139">
        <v>292292.44</v>
      </c>
      <c r="AL569" s="139">
        <v>30279.55</v>
      </c>
      <c r="AM569" s="139">
        <v>412176</v>
      </c>
      <c r="AN569" s="139">
        <v>1840052.94</v>
      </c>
      <c r="AO569" s="139">
        <v>1209103.28</v>
      </c>
      <c r="AP569" s="139">
        <v>184543.1</v>
      </c>
      <c r="AQ569" s="139">
        <v>34409.03</v>
      </c>
      <c r="AR569" s="139">
        <v>469756.21</v>
      </c>
      <c r="AS569" s="140">
        <v>4666607.65</v>
      </c>
      <c r="AT569" s="140">
        <f t="shared" si="16"/>
        <v>23440781.729999997</v>
      </c>
      <c r="AU569" s="139"/>
    </row>
    <row r="570" spans="1:47" s="141" customFormat="1" ht="12.75" hidden="1" outlineLevel="1">
      <c r="A570" s="139" t="s">
        <v>1708</v>
      </c>
      <c r="B570" s="140"/>
      <c r="C570" s="140" t="s">
        <v>1709</v>
      </c>
      <c r="D570" s="140" t="s">
        <v>1710</v>
      </c>
      <c r="E570" s="140">
        <v>-2260356.27</v>
      </c>
      <c r="F570" s="140">
        <v>0</v>
      </c>
      <c r="G570" s="140"/>
      <c r="H570" s="139">
        <v>0</v>
      </c>
      <c r="I570" s="139">
        <v>0</v>
      </c>
      <c r="J570" s="139">
        <v>0</v>
      </c>
      <c r="K570" s="139">
        <v>0</v>
      </c>
      <c r="L570" s="139">
        <v>0</v>
      </c>
      <c r="M570" s="139">
        <v>0</v>
      </c>
      <c r="N570" s="139">
        <v>0</v>
      </c>
      <c r="O570" s="139">
        <v>0</v>
      </c>
      <c r="P570" s="139">
        <v>0</v>
      </c>
      <c r="Q570" s="139">
        <v>0</v>
      </c>
      <c r="R570" s="139">
        <v>0</v>
      </c>
      <c r="S570" s="139">
        <v>0</v>
      </c>
      <c r="T570" s="139">
        <v>0</v>
      </c>
      <c r="U570" s="139">
        <v>0</v>
      </c>
      <c r="V570" s="139">
        <v>0</v>
      </c>
      <c r="W570" s="139">
        <v>0</v>
      </c>
      <c r="X570" s="139">
        <v>0</v>
      </c>
      <c r="Y570" s="139">
        <v>0</v>
      </c>
      <c r="Z570" s="139">
        <v>0</v>
      </c>
      <c r="AA570" s="139">
        <v>0</v>
      </c>
      <c r="AB570" s="139">
        <v>0</v>
      </c>
      <c r="AC570" s="139">
        <v>0</v>
      </c>
      <c r="AD570" s="139">
        <v>0</v>
      </c>
      <c r="AE570" s="139">
        <v>0</v>
      </c>
      <c r="AF570" s="139">
        <v>0</v>
      </c>
      <c r="AG570" s="140">
        <v>0</v>
      </c>
      <c r="AH570" s="139">
        <v>0</v>
      </c>
      <c r="AI570" s="139">
        <v>0</v>
      </c>
      <c r="AJ570" s="139">
        <v>0</v>
      </c>
      <c r="AK570" s="139">
        <v>0</v>
      </c>
      <c r="AL570" s="139">
        <v>0</v>
      </c>
      <c r="AM570" s="139">
        <v>0</v>
      </c>
      <c r="AN570" s="139">
        <v>0</v>
      </c>
      <c r="AO570" s="139">
        <v>0</v>
      </c>
      <c r="AP570" s="139">
        <v>0</v>
      </c>
      <c r="AQ570" s="139">
        <v>0</v>
      </c>
      <c r="AR570" s="139">
        <v>0</v>
      </c>
      <c r="AS570" s="140">
        <v>0</v>
      </c>
      <c r="AT570" s="140">
        <f t="shared" si="16"/>
        <v>-2260356.27</v>
      </c>
      <c r="AU570" s="139"/>
    </row>
    <row r="571" spans="1:47" s="141" customFormat="1" ht="12.75" hidden="1" outlineLevel="1">
      <c r="A571" s="139" t="s">
        <v>1711</v>
      </c>
      <c r="B571" s="140"/>
      <c r="C571" s="140" t="s">
        <v>1712</v>
      </c>
      <c r="D571" s="140" t="s">
        <v>1713</v>
      </c>
      <c r="E571" s="140">
        <v>0</v>
      </c>
      <c r="F571" s="140">
        <v>0</v>
      </c>
      <c r="G571" s="140"/>
      <c r="H571" s="139">
        <v>0</v>
      </c>
      <c r="I571" s="139">
        <v>0</v>
      </c>
      <c r="J571" s="139">
        <v>0</v>
      </c>
      <c r="K571" s="139">
        <v>0</v>
      </c>
      <c r="L571" s="139">
        <v>0</v>
      </c>
      <c r="M571" s="139">
        <v>0</v>
      </c>
      <c r="N571" s="139">
        <v>0</v>
      </c>
      <c r="O571" s="139">
        <v>0</v>
      </c>
      <c r="P571" s="139">
        <v>0</v>
      </c>
      <c r="Q571" s="139">
        <v>0</v>
      </c>
      <c r="R571" s="139">
        <v>0</v>
      </c>
      <c r="S571" s="139">
        <v>0</v>
      </c>
      <c r="T571" s="139">
        <v>0</v>
      </c>
      <c r="U571" s="139">
        <v>0</v>
      </c>
      <c r="V571" s="139">
        <v>0</v>
      </c>
      <c r="W571" s="139">
        <v>0</v>
      </c>
      <c r="X571" s="139">
        <v>0</v>
      </c>
      <c r="Y571" s="139">
        <v>0</v>
      </c>
      <c r="Z571" s="139">
        <v>0</v>
      </c>
      <c r="AA571" s="139">
        <v>0</v>
      </c>
      <c r="AB571" s="139">
        <v>0</v>
      </c>
      <c r="AC571" s="139">
        <v>0</v>
      </c>
      <c r="AD571" s="139">
        <v>0</v>
      </c>
      <c r="AE571" s="139">
        <v>0</v>
      </c>
      <c r="AF571" s="139">
        <v>0</v>
      </c>
      <c r="AG571" s="140">
        <v>0</v>
      </c>
      <c r="AH571" s="139">
        <v>0</v>
      </c>
      <c r="AI571" s="139">
        <v>0</v>
      </c>
      <c r="AJ571" s="139">
        <v>82129.21</v>
      </c>
      <c r="AK571" s="139">
        <v>0</v>
      </c>
      <c r="AL571" s="139">
        <v>23181.64</v>
      </c>
      <c r="AM571" s="139">
        <v>678228.4</v>
      </c>
      <c r="AN571" s="139">
        <v>541125.63</v>
      </c>
      <c r="AO571" s="139">
        <v>0</v>
      </c>
      <c r="AP571" s="139">
        <v>0</v>
      </c>
      <c r="AQ571" s="139">
        <v>0</v>
      </c>
      <c r="AR571" s="139">
        <v>0</v>
      </c>
      <c r="AS571" s="140">
        <v>1324664.88</v>
      </c>
      <c r="AT571" s="140">
        <f t="shared" si="16"/>
        <v>1324664.88</v>
      </c>
      <c r="AU571" s="139"/>
    </row>
    <row r="572" spans="1:47" s="141" customFormat="1" ht="12.75" hidden="1" outlineLevel="1">
      <c r="A572" s="139" t="s">
        <v>1720</v>
      </c>
      <c r="B572" s="140"/>
      <c r="C572" s="140" t="s">
        <v>1721</v>
      </c>
      <c r="D572" s="140" t="s">
        <v>1722</v>
      </c>
      <c r="E572" s="140">
        <v>335338.61</v>
      </c>
      <c r="F572" s="140">
        <v>0</v>
      </c>
      <c r="G572" s="140"/>
      <c r="H572" s="139">
        <v>0</v>
      </c>
      <c r="I572" s="139">
        <v>0</v>
      </c>
      <c r="J572" s="139">
        <v>0</v>
      </c>
      <c r="K572" s="139">
        <v>0</v>
      </c>
      <c r="L572" s="139">
        <v>0</v>
      </c>
      <c r="M572" s="139">
        <v>0</v>
      </c>
      <c r="N572" s="139">
        <v>0</v>
      </c>
      <c r="O572" s="139">
        <v>0</v>
      </c>
      <c r="P572" s="139">
        <v>0</v>
      </c>
      <c r="Q572" s="139">
        <v>0</v>
      </c>
      <c r="R572" s="139">
        <v>0</v>
      </c>
      <c r="S572" s="139">
        <v>0</v>
      </c>
      <c r="T572" s="139">
        <v>0</v>
      </c>
      <c r="U572" s="139">
        <v>0</v>
      </c>
      <c r="V572" s="139">
        <v>0</v>
      </c>
      <c r="W572" s="139">
        <v>0</v>
      </c>
      <c r="X572" s="139">
        <v>0</v>
      </c>
      <c r="Y572" s="139">
        <v>0</v>
      </c>
      <c r="Z572" s="139">
        <v>0</v>
      </c>
      <c r="AA572" s="139">
        <v>0</v>
      </c>
      <c r="AB572" s="139">
        <v>0</v>
      </c>
      <c r="AC572" s="139">
        <v>0</v>
      </c>
      <c r="AD572" s="139">
        <v>0</v>
      </c>
      <c r="AE572" s="139">
        <v>0</v>
      </c>
      <c r="AF572" s="139">
        <v>0</v>
      </c>
      <c r="AG572" s="140">
        <v>0</v>
      </c>
      <c r="AH572" s="139">
        <v>0</v>
      </c>
      <c r="AI572" s="139">
        <v>0</v>
      </c>
      <c r="AJ572" s="139">
        <v>0</v>
      </c>
      <c r="AK572" s="139">
        <v>0</v>
      </c>
      <c r="AL572" s="139">
        <v>0</v>
      </c>
      <c r="AM572" s="139">
        <v>0</v>
      </c>
      <c r="AN572" s="139">
        <v>0</v>
      </c>
      <c r="AO572" s="139">
        <v>-109554.66</v>
      </c>
      <c r="AP572" s="139">
        <v>0</v>
      </c>
      <c r="AQ572" s="139">
        <v>0</v>
      </c>
      <c r="AR572" s="139">
        <v>0</v>
      </c>
      <c r="AS572" s="140">
        <v>-109554.66</v>
      </c>
      <c r="AT572" s="140">
        <f t="shared" si="16"/>
        <v>225783.94999999998</v>
      </c>
      <c r="AU572" s="139"/>
    </row>
    <row r="573" spans="1:47" s="141" customFormat="1" ht="12.75" hidden="1" outlineLevel="1">
      <c r="A573" s="139" t="s">
        <v>1723</v>
      </c>
      <c r="B573" s="140"/>
      <c r="C573" s="140" t="s">
        <v>1724</v>
      </c>
      <c r="D573" s="140" t="s">
        <v>1725</v>
      </c>
      <c r="E573" s="140">
        <v>-9072026.5</v>
      </c>
      <c r="F573" s="140">
        <v>0</v>
      </c>
      <c r="G573" s="140"/>
      <c r="H573" s="139">
        <v>0</v>
      </c>
      <c r="I573" s="139">
        <v>0</v>
      </c>
      <c r="J573" s="139">
        <v>0</v>
      </c>
      <c r="K573" s="139">
        <v>0</v>
      </c>
      <c r="L573" s="139">
        <v>0</v>
      </c>
      <c r="M573" s="139">
        <v>0</v>
      </c>
      <c r="N573" s="139">
        <v>0</v>
      </c>
      <c r="O573" s="139">
        <v>0</v>
      </c>
      <c r="P573" s="139">
        <v>0</v>
      </c>
      <c r="Q573" s="139">
        <v>0</v>
      </c>
      <c r="R573" s="139">
        <v>0</v>
      </c>
      <c r="S573" s="139">
        <v>0</v>
      </c>
      <c r="T573" s="139">
        <v>0</v>
      </c>
      <c r="U573" s="139">
        <v>0</v>
      </c>
      <c r="V573" s="139">
        <v>0</v>
      </c>
      <c r="W573" s="139">
        <v>0</v>
      </c>
      <c r="X573" s="139">
        <v>0</v>
      </c>
      <c r="Y573" s="139">
        <v>0</v>
      </c>
      <c r="Z573" s="139">
        <v>0</v>
      </c>
      <c r="AA573" s="139">
        <v>0</v>
      </c>
      <c r="AB573" s="139">
        <v>0</v>
      </c>
      <c r="AC573" s="139">
        <v>0</v>
      </c>
      <c r="AD573" s="139">
        <v>0</v>
      </c>
      <c r="AE573" s="139">
        <v>0</v>
      </c>
      <c r="AF573" s="139">
        <v>0</v>
      </c>
      <c r="AG573" s="140">
        <v>0</v>
      </c>
      <c r="AH573" s="139">
        <v>0</v>
      </c>
      <c r="AI573" s="139">
        <v>0</v>
      </c>
      <c r="AJ573" s="139">
        <v>-34838.16</v>
      </c>
      <c r="AK573" s="139">
        <v>0</v>
      </c>
      <c r="AL573" s="139">
        <v>-9833.35</v>
      </c>
      <c r="AM573" s="139">
        <v>-287695.79</v>
      </c>
      <c r="AN573" s="139">
        <v>-229538.54</v>
      </c>
      <c r="AO573" s="139">
        <v>-931174.37</v>
      </c>
      <c r="AP573" s="139">
        <v>0</v>
      </c>
      <c r="AQ573" s="139">
        <v>0</v>
      </c>
      <c r="AR573" s="139">
        <v>0</v>
      </c>
      <c r="AS573" s="140">
        <v>-1493080.21</v>
      </c>
      <c r="AT573" s="140">
        <f t="shared" si="16"/>
        <v>-10565106.71</v>
      </c>
      <c r="AU573" s="139"/>
    </row>
    <row r="574" spans="1:47" ht="12.75" customHeight="1" collapsed="1">
      <c r="A574" s="119" t="s">
        <v>1726</v>
      </c>
      <c r="B574" s="120"/>
      <c r="C574" s="119" t="s">
        <v>1727</v>
      </c>
      <c r="D574" s="121"/>
      <c r="E574" s="123">
        <v>6261761.16</v>
      </c>
      <c r="F574" s="123">
        <v>0</v>
      </c>
      <c r="G574" s="123">
        <v>5109187.94</v>
      </c>
      <c r="H574" s="119">
        <v>0</v>
      </c>
      <c r="I574" s="119">
        <v>0</v>
      </c>
      <c r="J574" s="119">
        <v>0</v>
      </c>
      <c r="K574" s="119">
        <v>0</v>
      </c>
      <c r="L574" s="119">
        <v>0</v>
      </c>
      <c r="M574" s="119">
        <v>0</v>
      </c>
      <c r="N574" s="119">
        <v>0</v>
      </c>
      <c r="O574" s="119">
        <v>0</v>
      </c>
      <c r="P574" s="119">
        <v>0</v>
      </c>
      <c r="Q574" s="119">
        <v>0</v>
      </c>
      <c r="R574" s="119">
        <v>0</v>
      </c>
      <c r="S574" s="119">
        <v>0</v>
      </c>
      <c r="T574" s="119">
        <v>0</v>
      </c>
      <c r="U574" s="119">
        <v>0</v>
      </c>
      <c r="V574" s="119">
        <v>0</v>
      </c>
      <c r="W574" s="119">
        <v>0</v>
      </c>
      <c r="X574" s="119">
        <v>0</v>
      </c>
      <c r="Y574" s="119">
        <v>0</v>
      </c>
      <c r="Z574" s="119">
        <v>0</v>
      </c>
      <c r="AA574" s="119">
        <v>0</v>
      </c>
      <c r="AB574" s="119">
        <v>0</v>
      </c>
      <c r="AC574" s="119">
        <v>0</v>
      </c>
      <c r="AD574" s="119">
        <v>0</v>
      </c>
      <c r="AE574" s="119">
        <v>0</v>
      </c>
      <c r="AF574" s="119">
        <v>0</v>
      </c>
      <c r="AG574" s="123">
        <v>0</v>
      </c>
      <c r="AH574" s="119">
        <v>62913.64</v>
      </c>
      <c r="AI574" s="119">
        <v>16076.6</v>
      </c>
      <c r="AJ574" s="119">
        <v>162295.91</v>
      </c>
      <c r="AK574" s="119">
        <v>292292.44</v>
      </c>
      <c r="AL574" s="119">
        <v>43627.84</v>
      </c>
      <c r="AM574" s="119">
        <v>802708.61</v>
      </c>
      <c r="AN574" s="119">
        <v>2151640.03</v>
      </c>
      <c r="AO574" s="119">
        <v>168374.25</v>
      </c>
      <c r="AP574" s="119">
        <v>184543.1</v>
      </c>
      <c r="AQ574" s="119">
        <v>34409.03</v>
      </c>
      <c r="AR574" s="119">
        <v>469756.21</v>
      </c>
      <c r="AS574" s="123">
        <v>4388637.66</v>
      </c>
      <c r="AT574" s="123">
        <f t="shared" si="16"/>
        <v>15759586.760000002</v>
      </c>
      <c r="AU574" s="119"/>
    </row>
    <row r="575" spans="1:47" ht="12.75" customHeight="1">
      <c r="A575" s="119" t="s">
        <v>1632</v>
      </c>
      <c r="B575" s="120"/>
      <c r="C575" s="119" t="s">
        <v>1728</v>
      </c>
      <c r="D575" s="121"/>
      <c r="E575" s="123">
        <v>510157.58</v>
      </c>
      <c r="F575" s="123">
        <v>9915</v>
      </c>
      <c r="G575" s="123">
        <v>8335269.89</v>
      </c>
      <c r="H575" s="119">
        <v>0</v>
      </c>
      <c r="I575" s="119">
        <v>0</v>
      </c>
      <c r="J575" s="119">
        <v>0</v>
      </c>
      <c r="K575" s="119">
        <v>0</v>
      </c>
      <c r="L575" s="119">
        <v>0</v>
      </c>
      <c r="M575" s="119">
        <v>0</v>
      </c>
      <c r="N575" s="119">
        <v>0</v>
      </c>
      <c r="O575" s="119">
        <v>0</v>
      </c>
      <c r="P575" s="119">
        <v>0</v>
      </c>
      <c r="Q575" s="119">
        <v>0</v>
      </c>
      <c r="R575" s="119">
        <v>0</v>
      </c>
      <c r="S575" s="119">
        <v>0</v>
      </c>
      <c r="T575" s="119">
        <v>0</v>
      </c>
      <c r="U575" s="119">
        <v>0</v>
      </c>
      <c r="V575" s="119">
        <v>0</v>
      </c>
      <c r="W575" s="119">
        <v>0</v>
      </c>
      <c r="X575" s="119">
        <v>0</v>
      </c>
      <c r="Y575" s="119">
        <v>0</v>
      </c>
      <c r="Z575" s="119">
        <v>0</v>
      </c>
      <c r="AA575" s="119">
        <v>0</v>
      </c>
      <c r="AB575" s="119">
        <v>0</v>
      </c>
      <c r="AC575" s="119">
        <v>0</v>
      </c>
      <c r="AD575" s="119">
        <v>0</v>
      </c>
      <c r="AE575" s="119">
        <v>7500</v>
      </c>
      <c r="AF575" s="119">
        <v>0</v>
      </c>
      <c r="AG575" s="123">
        <v>7500</v>
      </c>
      <c r="AH575" s="119">
        <v>0</v>
      </c>
      <c r="AI575" s="119">
        <v>0</v>
      </c>
      <c r="AJ575" s="119">
        <v>0</v>
      </c>
      <c r="AK575" s="119">
        <v>0</v>
      </c>
      <c r="AL575" s="119">
        <v>0</v>
      </c>
      <c r="AM575" s="119">
        <v>0</v>
      </c>
      <c r="AN575" s="119">
        <v>0</v>
      </c>
      <c r="AO575" s="119">
        <v>0</v>
      </c>
      <c r="AP575" s="119">
        <v>0</v>
      </c>
      <c r="AQ575" s="119">
        <v>0</v>
      </c>
      <c r="AR575" s="119">
        <v>0</v>
      </c>
      <c r="AS575" s="123">
        <v>0</v>
      </c>
      <c r="AT575" s="123">
        <f t="shared" si="16"/>
        <v>8862842.469999999</v>
      </c>
      <c r="AU575" s="119"/>
    </row>
    <row r="576" spans="1:47" ht="12.75" customHeight="1">
      <c r="A576" s="119" t="s">
        <v>1750</v>
      </c>
      <c r="B576" s="120"/>
      <c r="C576" s="119" t="s">
        <v>1751</v>
      </c>
      <c r="D576" s="121"/>
      <c r="E576" s="123">
        <v>0</v>
      </c>
      <c r="F576" s="123">
        <v>0</v>
      </c>
      <c r="G576" s="123">
        <v>3326.19</v>
      </c>
      <c r="H576" s="119">
        <v>0</v>
      </c>
      <c r="I576" s="119">
        <v>0</v>
      </c>
      <c r="J576" s="119">
        <v>0</v>
      </c>
      <c r="K576" s="119">
        <v>0</v>
      </c>
      <c r="L576" s="119">
        <v>0</v>
      </c>
      <c r="M576" s="119">
        <v>0</v>
      </c>
      <c r="N576" s="119">
        <v>0</v>
      </c>
      <c r="O576" s="119">
        <v>0</v>
      </c>
      <c r="P576" s="119">
        <v>0</v>
      </c>
      <c r="Q576" s="119">
        <v>0</v>
      </c>
      <c r="R576" s="119">
        <v>0</v>
      </c>
      <c r="S576" s="119">
        <v>0</v>
      </c>
      <c r="T576" s="119">
        <v>0</v>
      </c>
      <c r="U576" s="119">
        <v>0</v>
      </c>
      <c r="V576" s="119">
        <v>0</v>
      </c>
      <c r="W576" s="119">
        <v>0</v>
      </c>
      <c r="X576" s="119">
        <v>0</v>
      </c>
      <c r="Y576" s="119">
        <v>0</v>
      </c>
      <c r="Z576" s="119">
        <v>0</v>
      </c>
      <c r="AA576" s="119">
        <v>0</v>
      </c>
      <c r="AB576" s="119">
        <v>0</v>
      </c>
      <c r="AC576" s="119">
        <v>0</v>
      </c>
      <c r="AD576" s="119">
        <v>0</v>
      </c>
      <c r="AE576" s="119">
        <v>0</v>
      </c>
      <c r="AF576" s="119">
        <v>0</v>
      </c>
      <c r="AG576" s="123">
        <v>0</v>
      </c>
      <c r="AH576" s="119">
        <v>0</v>
      </c>
      <c r="AI576" s="119">
        <v>0</v>
      </c>
      <c r="AJ576" s="119">
        <v>0</v>
      </c>
      <c r="AK576" s="119">
        <v>0</v>
      </c>
      <c r="AL576" s="119">
        <v>0</v>
      </c>
      <c r="AM576" s="119">
        <v>0</v>
      </c>
      <c r="AN576" s="119">
        <v>0</v>
      </c>
      <c r="AO576" s="119">
        <v>0</v>
      </c>
      <c r="AP576" s="119">
        <v>0</v>
      </c>
      <c r="AQ576" s="119">
        <v>0</v>
      </c>
      <c r="AR576" s="119">
        <v>0</v>
      </c>
      <c r="AS576" s="123">
        <v>0</v>
      </c>
      <c r="AT576" s="123">
        <f t="shared" si="16"/>
        <v>3326.19</v>
      </c>
      <c r="AU576" s="119"/>
    </row>
    <row r="577" spans="1:47" ht="12.75" customHeight="1">
      <c r="A577" s="119" t="s">
        <v>1758</v>
      </c>
      <c r="B577" s="120"/>
      <c r="C577" s="119" t="s">
        <v>1759</v>
      </c>
      <c r="D577" s="121"/>
      <c r="E577" s="123">
        <v>0</v>
      </c>
      <c r="F577" s="123">
        <v>0</v>
      </c>
      <c r="G577" s="123">
        <v>0</v>
      </c>
      <c r="H577" s="119">
        <v>0</v>
      </c>
      <c r="I577" s="119">
        <v>0</v>
      </c>
      <c r="J577" s="119">
        <v>0</v>
      </c>
      <c r="K577" s="119">
        <v>0</v>
      </c>
      <c r="L577" s="119">
        <v>0</v>
      </c>
      <c r="M577" s="119">
        <v>0</v>
      </c>
      <c r="N577" s="119">
        <v>0</v>
      </c>
      <c r="O577" s="119">
        <v>0</v>
      </c>
      <c r="P577" s="119">
        <v>0</v>
      </c>
      <c r="Q577" s="119">
        <v>0</v>
      </c>
      <c r="R577" s="119">
        <v>0</v>
      </c>
      <c r="S577" s="119">
        <v>0</v>
      </c>
      <c r="T577" s="119">
        <v>0</v>
      </c>
      <c r="U577" s="119">
        <v>0</v>
      </c>
      <c r="V577" s="119">
        <v>0</v>
      </c>
      <c r="W577" s="119">
        <v>0</v>
      </c>
      <c r="X577" s="119">
        <v>0</v>
      </c>
      <c r="Y577" s="119">
        <v>0</v>
      </c>
      <c r="Z577" s="119">
        <v>0</v>
      </c>
      <c r="AA577" s="119">
        <v>0</v>
      </c>
      <c r="AB577" s="119">
        <v>0</v>
      </c>
      <c r="AC577" s="119">
        <v>0</v>
      </c>
      <c r="AD577" s="119">
        <v>0</v>
      </c>
      <c r="AE577" s="119">
        <v>0</v>
      </c>
      <c r="AF577" s="119">
        <v>0</v>
      </c>
      <c r="AG577" s="123">
        <v>0</v>
      </c>
      <c r="AH577" s="119">
        <v>0</v>
      </c>
      <c r="AI577" s="119">
        <v>0</v>
      </c>
      <c r="AJ577" s="119">
        <v>0</v>
      </c>
      <c r="AK577" s="119">
        <v>0</v>
      </c>
      <c r="AL577" s="119">
        <v>0</v>
      </c>
      <c r="AM577" s="119">
        <v>0</v>
      </c>
      <c r="AN577" s="119">
        <v>0</v>
      </c>
      <c r="AO577" s="119">
        <v>0</v>
      </c>
      <c r="AP577" s="119">
        <v>0</v>
      </c>
      <c r="AQ577" s="119">
        <v>0</v>
      </c>
      <c r="AR577" s="119">
        <v>0</v>
      </c>
      <c r="AS577" s="123">
        <v>0</v>
      </c>
      <c r="AT577" s="123">
        <f t="shared" si="16"/>
        <v>0</v>
      </c>
      <c r="AU577" s="119"/>
    </row>
    <row r="578" spans="1:47" ht="12.75" customHeight="1">
      <c r="A578" s="119" t="s">
        <v>1763</v>
      </c>
      <c r="B578" s="120"/>
      <c r="C578" s="119" t="s">
        <v>1764</v>
      </c>
      <c r="D578" s="121"/>
      <c r="E578" s="123">
        <v>0</v>
      </c>
      <c r="F578" s="123">
        <v>0</v>
      </c>
      <c r="G578" s="123">
        <v>0</v>
      </c>
      <c r="H578" s="119">
        <v>0</v>
      </c>
      <c r="I578" s="119">
        <v>0</v>
      </c>
      <c r="J578" s="119">
        <v>0</v>
      </c>
      <c r="K578" s="119">
        <v>0</v>
      </c>
      <c r="L578" s="119">
        <v>0</v>
      </c>
      <c r="M578" s="119">
        <v>0</v>
      </c>
      <c r="N578" s="119">
        <v>0</v>
      </c>
      <c r="O578" s="119">
        <v>0</v>
      </c>
      <c r="P578" s="119">
        <v>0</v>
      </c>
      <c r="Q578" s="119">
        <v>0</v>
      </c>
      <c r="R578" s="119">
        <v>0</v>
      </c>
      <c r="S578" s="119">
        <v>0</v>
      </c>
      <c r="T578" s="119">
        <v>0</v>
      </c>
      <c r="U578" s="119">
        <v>0</v>
      </c>
      <c r="V578" s="119">
        <v>0</v>
      </c>
      <c r="W578" s="119">
        <v>0</v>
      </c>
      <c r="X578" s="119">
        <v>0</v>
      </c>
      <c r="Y578" s="119">
        <v>0</v>
      </c>
      <c r="Z578" s="119">
        <v>0</v>
      </c>
      <c r="AA578" s="119">
        <v>0</v>
      </c>
      <c r="AB578" s="119">
        <v>0</v>
      </c>
      <c r="AC578" s="119">
        <v>0</v>
      </c>
      <c r="AD578" s="119">
        <v>0</v>
      </c>
      <c r="AE578" s="119">
        <v>0</v>
      </c>
      <c r="AF578" s="119">
        <v>0</v>
      </c>
      <c r="AG578" s="123">
        <v>0</v>
      </c>
      <c r="AH578" s="119">
        <v>0</v>
      </c>
      <c r="AI578" s="119">
        <v>0</v>
      </c>
      <c r="AJ578" s="119">
        <v>0</v>
      </c>
      <c r="AK578" s="119">
        <v>0</v>
      </c>
      <c r="AL578" s="119">
        <v>0</v>
      </c>
      <c r="AM578" s="119">
        <v>0</v>
      </c>
      <c r="AN578" s="119">
        <v>0</v>
      </c>
      <c r="AO578" s="119">
        <v>0</v>
      </c>
      <c r="AP578" s="119">
        <v>0</v>
      </c>
      <c r="AQ578" s="119">
        <v>0</v>
      </c>
      <c r="AR578" s="119">
        <v>0</v>
      </c>
      <c r="AS578" s="123">
        <v>0</v>
      </c>
      <c r="AT578" s="123">
        <f t="shared" si="16"/>
        <v>0</v>
      </c>
      <c r="AU578" s="119"/>
    </row>
    <row r="579" spans="2:46" ht="12.75" customHeight="1">
      <c r="B579" s="120"/>
      <c r="C579" s="119"/>
      <c r="D579" s="121"/>
      <c r="E579" s="123"/>
      <c r="F579" s="123"/>
      <c r="G579" s="123"/>
      <c r="AG579" s="123"/>
      <c r="AS579" s="123"/>
      <c r="AT579" s="123"/>
    </row>
    <row r="580" spans="1:47" s="173" customFormat="1" ht="12.75" customHeight="1">
      <c r="A580" s="124"/>
      <c r="B580" s="125"/>
      <c r="C580" s="126" t="s">
        <v>1765</v>
      </c>
      <c r="D580" s="127"/>
      <c r="E580" s="128"/>
      <c r="F580" s="128"/>
      <c r="G580" s="128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124"/>
      <c r="AB580" s="124"/>
      <c r="AC580" s="124"/>
      <c r="AD580" s="124"/>
      <c r="AE580" s="124"/>
      <c r="AF580" s="124"/>
      <c r="AG580" s="128"/>
      <c r="AH580" s="124"/>
      <c r="AI580" s="124"/>
      <c r="AJ580" s="124"/>
      <c r="AK580" s="124"/>
      <c r="AL580" s="124"/>
      <c r="AM580" s="124"/>
      <c r="AN580" s="124"/>
      <c r="AO580" s="124"/>
      <c r="AP580" s="124"/>
      <c r="AQ580" s="124"/>
      <c r="AR580" s="124"/>
      <c r="AS580" s="128"/>
      <c r="AT580" s="128"/>
      <c r="AU580" s="124"/>
    </row>
    <row r="581" spans="1:47" s="173" customFormat="1" ht="12.75" customHeight="1">
      <c r="A581" s="124" t="s">
        <v>1869</v>
      </c>
      <c r="B581" s="125"/>
      <c r="C581" s="126" t="s">
        <v>1766</v>
      </c>
      <c r="D581" s="127"/>
      <c r="E581" s="128">
        <f aca="true" t="shared" si="17" ref="E581:AT581">E578+E576+E575+E574+E563+E577</f>
        <v>20975333.5</v>
      </c>
      <c r="F581" s="128">
        <f t="shared" si="17"/>
        <v>9915</v>
      </c>
      <c r="G581" s="128">
        <f t="shared" si="17"/>
        <v>13447784.02</v>
      </c>
      <c r="H581" s="124">
        <f t="shared" si="17"/>
        <v>0</v>
      </c>
      <c r="I581" s="124">
        <f t="shared" si="17"/>
        <v>0</v>
      </c>
      <c r="J581" s="124">
        <f t="shared" si="17"/>
        <v>0</v>
      </c>
      <c r="K581" s="124">
        <f t="shared" si="17"/>
        <v>0</v>
      </c>
      <c r="L581" s="124">
        <f t="shared" si="17"/>
        <v>0</v>
      </c>
      <c r="M581" s="124">
        <f t="shared" si="17"/>
        <v>0</v>
      </c>
      <c r="N581" s="124">
        <f t="shared" si="17"/>
        <v>0</v>
      </c>
      <c r="O581" s="124">
        <f t="shared" si="17"/>
        <v>0</v>
      </c>
      <c r="P581" s="124">
        <f t="shared" si="17"/>
        <v>0</v>
      </c>
      <c r="Q581" s="124">
        <f t="shared" si="17"/>
        <v>0</v>
      </c>
      <c r="R581" s="124">
        <f t="shared" si="17"/>
        <v>0</v>
      </c>
      <c r="S581" s="124">
        <f t="shared" si="17"/>
        <v>0</v>
      </c>
      <c r="T581" s="124">
        <f t="shared" si="17"/>
        <v>0</v>
      </c>
      <c r="U581" s="124">
        <f t="shared" si="17"/>
        <v>0</v>
      </c>
      <c r="V581" s="124">
        <f t="shared" si="17"/>
        <v>0</v>
      </c>
      <c r="W581" s="124">
        <f t="shared" si="17"/>
        <v>0</v>
      </c>
      <c r="X581" s="124">
        <f t="shared" si="17"/>
        <v>0</v>
      </c>
      <c r="Y581" s="124">
        <f t="shared" si="17"/>
        <v>0</v>
      </c>
      <c r="Z581" s="124">
        <f t="shared" si="17"/>
        <v>0</v>
      </c>
      <c r="AA581" s="124">
        <f t="shared" si="17"/>
        <v>0</v>
      </c>
      <c r="AB581" s="124">
        <f t="shared" si="17"/>
        <v>0</v>
      </c>
      <c r="AC581" s="124">
        <f t="shared" si="17"/>
        <v>0</v>
      </c>
      <c r="AD581" s="124">
        <f t="shared" si="17"/>
        <v>0</v>
      </c>
      <c r="AE581" s="124">
        <f t="shared" si="17"/>
        <v>7500</v>
      </c>
      <c r="AF581" s="124">
        <f t="shared" si="17"/>
        <v>0</v>
      </c>
      <c r="AG581" s="128">
        <f t="shared" si="17"/>
        <v>7500</v>
      </c>
      <c r="AH581" s="124">
        <f t="shared" si="17"/>
        <v>62913.64</v>
      </c>
      <c r="AI581" s="124">
        <f t="shared" si="17"/>
        <v>16076.6</v>
      </c>
      <c r="AJ581" s="124">
        <f t="shared" si="17"/>
        <v>162295.91</v>
      </c>
      <c r="AK581" s="124">
        <f t="shared" si="17"/>
        <v>292292.44</v>
      </c>
      <c r="AL581" s="124">
        <f t="shared" si="17"/>
        <v>43627.84</v>
      </c>
      <c r="AM581" s="124">
        <f t="shared" si="17"/>
        <v>802708.61</v>
      </c>
      <c r="AN581" s="124">
        <f t="shared" si="17"/>
        <v>2151640.03</v>
      </c>
      <c r="AO581" s="124">
        <f t="shared" si="17"/>
        <v>168374.25</v>
      </c>
      <c r="AP581" s="124">
        <f t="shared" si="17"/>
        <v>184543.1</v>
      </c>
      <c r="AQ581" s="124">
        <f t="shared" si="17"/>
        <v>34409.03</v>
      </c>
      <c r="AR581" s="124">
        <f t="shared" si="17"/>
        <v>469756.21</v>
      </c>
      <c r="AS581" s="128">
        <f t="shared" si="17"/>
        <v>4388637.66</v>
      </c>
      <c r="AT581" s="128">
        <f t="shared" si="17"/>
        <v>38829170.18</v>
      </c>
      <c r="AU581" s="124"/>
    </row>
    <row r="582" spans="2:46" ht="12.75" customHeight="1">
      <c r="B582" s="120"/>
      <c r="C582" s="119"/>
      <c r="D582" s="121"/>
      <c r="E582" s="123"/>
      <c r="F582" s="123"/>
      <c r="G582" s="123"/>
      <c r="AG582" s="123"/>
      <c r="AS582" s="123"/>
      <c r="AT582" s="123"/>
    </row>
    <row r="583" spans="1:47" ht="12.75" customHeight="1">
      <c r="A583" s="119"/>
      <c r="B583" s="120"/>
      <c r="C583" s="119" t="s">
        <v>1135</v>
      </c>
      <c r="D583" s="121"/>
      <c r="E583" s="123">
        <v>0</v>
      </c>
      <c r="F583" s="123">
        <v>0</v>
      </c>
      <c r="G583" s="123">
        <v>0</v>
      </c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23">
        <v>0</v>
      </c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123">
        <v>0</v>
      </c>
      <c r="AT583" s="123">
        <f>E583+F583+G583+AG583+AS583</f>
        <v>0</v>
      </c>
      <c r="AU583" s="119"/>
    </row>
    <row r="584" spans="1:47" ht="12.75" customHeight="1">
      <c r="A584" s="119"/>
      <c r="B584" s="120"/>
      <c r="C584" s="119" t="s">
        <v>1136</v>
      </c>
      <c r="D584" s="121"/>
      <c r="E584" s="123">
        <v>0</v>
      </c>
      <c r="F584" s="123">
        <v>0</v>
      </c>
      <c r="G584" s="123">
        <v>0</v>
      </c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23">
        <v>0</v>
      </c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123">
        <v>0</v>
      </c>
      <c r="AT584" s="123">
        <f>E584+F584+G584+AG584+AS584</f>
        <v>0</v>
      </c>
      <c r="AU584" s="119"/>
    </row>
    <row r="585" spans="1:47" ht="12.75" customHeight="1">
      <c r="A585" s="133"/>
      <c r="B585" s="120"/>
      <c r="C585" s="119" t="s">
        <v>1137</v>
      </c>
      <c r="D585" s="121"/>
      <c r="E585" s="123">
        <v>0</v>
      </c>
      <c r="F585" s="123">
        <v>0</v>
      </c>
      <c r="G585" s="123">
        <v>0</v>
      </c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  <c r="AF585" s="133"/>
      <c r="AG585" s="123">
        <v>0</v>
      </c>
      <c r="AH585" s="133"/>
      <c r="AI585" s="133"/>
      <c r="AJ585" s="133"/>
      <c r="AK585" s="133"/>
      <c r="AL585" s="133"/>
      <c r="AM585" s="133"/>
      <c r="AN585" s="133"/>
      <c r="AO585" s="133"/>
      <c r="AP585" s="133"/>
      <c r="AQ585" s="133"/>
      <c r="AR585" s="133"/>
      <c r="AS585" s="123">
        <v>0</v>
      </c>
      <c r="AT585" s="123">
        <f>E585+F585+G585+AG585+AS585</f>
        <v>0</v>
      </c>
      <c r="AU585" s="133"/>
    </row>
    <row r="586" spans="1:47" ht="12.75" customHeight="1">
      <c r="A586" s="133" t="s">
        <v>1864</v>
      </c>
      <c r="B586" s="120"/>
      <c r="C586" s="119" t="s">
        <v>1138</v>
      </c>
      <c r="D586" s="121"/>
      <c r="E586" s="123">
        <v>0</v>
      </c>
      <c r="F586" s="123">
        <v>0</v>
      </c>
      <c r="G586" s="123">
        <v>0</v>
      </c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  <c r="AF586" s="133"/>
      <c r="AG586" s="123">
        <v>0</v>
      </c>
      <c r="AH586" s="133"/>
      <c r="AI586" s="133"/>
      <c r="AJ586" s="133"/>
      <c r="AK586" s="133"/>
      <c r="AL586" s="133"/>
      <c r="AM586" s="133"/>
      <c r="AN586" s="133"/>
      <c r="AO586" s="133"/>
      <c r="AP586" s="133"/>
      <c r="AQ586" s="133"/>
      <c r="AR586" s="133"/>
      <c r="AS586" s="123">
        <v>0</v>
      </c>
      <c r="AT586" s="123">
        <f>E586+F586+G586+AG586+AS586</f>
        <v>0</v>
      </c>
      <c r="AU586" s="133"/>
    </row>
    <row r="587" spans="1:47" s="165" customFormat="1" ht="12.75" customHeight="1">
      <c r="A587" s="104"/>
      <c r="B587" s="125"/>
      <c r="C587" s="126"/>
      <c r="D587" s="127"/>
      <c r="E587" s="128"/>
      <c r="F587" s="128"/>
      <c r="G587" s="128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28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  <c r="AS587" s="128"/>
      <c r="AT587" s="128"/>
      <c r="AU587" s="104"/>
    </row>
    <row r="588" spans="1:47" s="165" customFormat="1" ht="12.75" customHeight="1">
      <c r="A588" s="104"/>
      <c r="B588" s="125"/>
      <c r="C588" s="117" t="s">
        <v>1633</v>
      </c>
      <c r="D588" s="127"/>
      <c r="E588" s="128"/>
      <c r="F588" s="128"/>
      <c r="G588" s="128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28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  <c r="AS588" s="128"/>
      <c r="AT588" s="128"/>
      <c r="AU588" s="104"/>
    </row>
    <row r="589" spans="1:47" s="173" customFormat="1" ht="12.75" customHeight="1">
      <c r="A589" s="124" t="s">
        <v>1869</v>
      </c>
      <c r="B589" s="125"/>
      <c r="C589" s="117" t="s">
        <v>1634</v>
      </c>
      <c r="D589" s="118"/>
      <c r="E589" s="128">
        <f aca="true" t="shared" si="18" ref="E589:AT589">E581+E583+E584+E585+E586</f>
        <v>20975333.5</v>
      </c>
      <c r="F589" s="128">
        <f t="shared" si="18"/>
        <v>9915</v>
      </c>
      <c r="G589" s="128">
        <f t="shared" si="18"/>
        <v>13447784.02</v>
      </c>
      <c r="H589" s="124">
        <f t="shared" si="18"/>
        <v>0</v>
      </c>
      <c r="I589" s="124">
        <f t="shared" si="18"/>
        <v>0</v>
      </c>
      <c r="J589" s="124">
        <f t="shared" si="18"/>
        <v>0</v>
      </c>
      <c r="K589" s="124">
        <f t="shared" si="18"/>
        <v>0</v>
      </c>
      <c r="L589" s="124">
        <f t="shared" si="18"/>
        <v>0</v>
      </c>
      <c r="M589" s="124">
        <f t="shared" si="18"/>
        <v>0</v>
      </c>
      <c r="N589" s="124">
        <f t="shared" si="18"/>
        <v>0</v>
      </c>
      <c r="O589" s="124">
        <f t="shared" si="18"/>
        <v>0</v>
      </c>
      <c r="P589" s="124">
        <f t="shared" si="18"/>
        <v>0</v>
      </c>
      <c r="Q589" s="124">
        <f t="shared" si="18"/>
        <v>0</v>
      </c>
      <c r="R589" s="124">
        <f t="shared" si="18"/>
        <v>0</v>
      </c>
      <c r="S589" s="124">
        <f t="shared" si="18"/>
        <v>0</v>
      </c>
      <c r="T589" s="124">
        <f t="shared" si="18"/>
        <v>0</v>
      </c>
      <c r="U589" s="124">
        <f t="shared" si="18"/>
        <v>0</v>
      </c>
      <c r="V589" s="124">
        <f t="shared" si="18"/>
        <v>0</v>
      </c>
      <c r="W589" s="124">
        <f t="shared" si="18"/>
        <v>0</v>
      </c>
      <c r="X589" s="124">
        <f t="shared" si="18"/>
        <v>0</v>
      </c>
      <c r="Y589" s="124">
        <f t="shared" si="18"/>
        <v>0</v>
      </c>
      <c r="Z589" s="124">
        <f t="shared" si="18"/>
        <v>0</v>
      </c>
      <c r="AA589" s="124">
        <f t="shared" si="18"/>
        <v>0</v>
      </c>
      <c r="AB589" s="124">
        <f t="shared" si="18"/>
        <v>0</v>
      </c>
      <c r="AC589" s="124">
        <f t="shared" si="18"/>
        <v>0</v>
      </c>
      <c r="AD589" s="124">
        <f t="shared" si="18"/>
        <v>0</v>
      </c>
      <c r="AE589" s="124">
        <f t="shared" si="18"/>
        <v>7500</v>
      </c>
      <c r="AF589" s="124">
        <f t="shared" si="18"/>
        <v>0</v>
      </c>
      <c r="AG589" s="128">
        <f t="shared" si="18"/>
        <v>7500</v>
      </c>
      <c r="AH589" s="124">
        <f t="shared" si="18"/>
        <v>62913.64</v>
      </c>
      <c r="AI589" s="124">
        <f t="shared" si="18"/>
        <v>16076.6</v>
      </c>
      <c r="AJ589" s="124">
        <f t="shared" si="18"/>
        <v>162295.91</v>
      </c>
      <c r="AK589" s="124">
        <f t="shared" si="18"/>
        <v>292292.44</v>
      </c>
      <c r="AL589" s="124">
        <f t="shared" si="18"/>
        <v>43627.84</v>
      </c>
      <c r="AM589" s="124">
        <f t="shared" si="18"/>
        <v>802708.61</v>
      </c>
      <c r="AN589" s="124">
        <f t="shared" si="18"/>
        <v>2151640.03</v>
      </c>
      <c r="AO589" s="124">
        <f t="shared" si="18"/>
        <v>168374.25</v>
      </c>
      <c r="AP589" s="124">
        <f t="shared" si="18"/>
        <v>184543.1</v>
      </c>
      <c r="AQ589" s="124">
        <f t="shared" si="18"/>
        <v>34409.03</v>
      </c>
      <c r="AR589" s="124">
        <f t="shared" si="18"/>
        <v>469756.21</v>
      </c>
      <c r="AS589" s="128">
        <f t="shared" si="18"/>
        <v>4388637.66</v>
      </c>
      <c r="AT589" s="128">
        <f t="shared" si="18"/>
        <v>38829170.18</v>
      </c>
      <c r="AU589" s="124"/>
    </row>
    <row r="590" spans="1:47" ht="12.75" customHeight="1">
      <c r="A590" s="115"/>
      <c r="B590" s="120"/>
      <c r="C590" s="119"/>
      <c r="D590" s="121"/>
      <c r="E590" s="123"/>
      <c r="F590" s="123"/>
      <c r="G590" s="123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  <c r="AF590" s="115"/>
      <c r="AG590" s="123"/>
      <c r="AH590" s="115"/>
      <c r="AI590" s="115"/>
      <c r="AJ590" s="115"/>
      <c r="AK590" s="115"/>
      <c r="AL590" s="115"/>
      <c r="AM590" s="115"/>
      <c r="AN590" s="115"/>
      <c r="AO590" s="115"/>
      <c r="AP590" s="115"/>
      <c r="AQ590" s="115"/>
      <c r="AR590" s="115"/>
      <c r="AS590" s="123"/>
      <c r="AT590" s="123"/>
      <c r="AU590" s="115"/>
    </row>
    <row r="591" spans="1:47" s="141" customFormat="1" ht="12.75" hidden="1" outlineLevel="1">
      <c r="A591" s="139" t="s">
        <v>1140</v>
      </c>
      <c r="B591" s="140"/>
      <c r="C591" s="140" t="s">
        <v>1141</v>
      </c>
      <c r="D591" s="140" t="s">
        <v>1142</v>
      </c>
      <c r="E591" s="140">
        <v>374</v>
      </c>
      <c r="F591" s="140">
        <v>0</v>
      </c>
      <c r="G591" s="140"/>
      <c r="H591" s="139">
        <v>0</v>
      </c>
      <c r="I591" s="139">
        <v>0</v>
      </c>
      <c r="J591" s="139">
        <v>0</v>
      </c>
      <c r="K591" s="139">
        <v>0</v>
      </c>
      <c r="L591" s="139">
        <v>0</v>
      </c>
      <c r="M591" s="139">
        <v>0</v>
      </c>
      <c r="N591" s="139">
        <v>0</v>
      </c>
      <c r="O591" s="139">
        <v>0</v>
      </c>
      <c r="P591" s="139">
        <v>0</v>
      </c>
      <c r="Q591" s="139">
        <v>0</v>
      </c>
      <c r="R591" s="139">
        <v>0</v>
      </c>
      <c r="S591" s="139">
        <v>0</v>
      </c>
      <c r="T591" s="139">
        <v>0</v>
      </c>
      <c r="U591" s="139">
        <v>0</v>
      </c>
      <c r="V591" s="139">
        <v>0</v>
      </c>
      <c r="W591" s="139">
        <v>0</v>
      </c>
      <c r="X591" s="139">
        <v>0</v>
      </c>
      <c r="Y591" s="139">
        <v>0</v>
      </c>
      <c r="Z591" s="139">
        <v>0</v>
      </c>
      <c r="AA591" s="139">
        <v>0</v>
      </c>
      <c r="AB591" s="139">
        <v>0</v>
      </c>
      <c r="AC591" s="139">
        <v>0</v>
      </c>
      <c r="AD591" s="139">
        <v>0</v>
      </c>
      <c r="AE591" s="139">
        <v>0</v>
      </c>
      <c r="AF591" s="139">
        <v>0</v>
      </c>
      <c r="AG591" s="140">
        <v>0</v>
      </c>
      <c r="AH591" s="139">
        <v>0</v>
      </c>
      <c r="AI591" s="139">
        <v>0</v>
      </c>
      <c r="AJ591" s="139">
        <v>0</v>
      </c>
      <c r="AK591" s="139">
        <v>0</v>
      </c>
      <c r="AL591" s="139">
        <v>0</v>
      </c>
      <c r="AM591" s="139">
        <v>0</v>
      </c>
      <c r="AN591" s="139">
        <v>0</v>
      </c>
      <c r="AO591" s="139">
        <v>0</v>
      </c>
      <c r="AP591" s="139">
        <v>0</v>
      </c>
      <c r="AQ591" s="139">
        <v>0</v>
      </c>
      <c r="AR591" s="139">
        <v>0</v>
      </c>
      <c r="AS591" s="140">
        <v>0</v>
      </c>
      <c r="AT591" s="140">
        <f aca="true" t="shared" si="19" ref="AT591:AT615">E591+F591+G591+AG591+AS591</f>
        <v>374</v>
      </c>
      <c r="AU591" s="139"/>
    </row>
    <row r="592" spans="1:47" s="141" customFormat="1" ht="12.75" hidden="1" outlineLevel="1">
      <c r="A592" s="139" t="s">
        <v>1152</v>
      </c>
      <c r="B592" s="140"/>
      <c r="C592" s="140" t="s">
        <v>1153</v>
      </c>
      <c r="D592" s="140" t="s">
        <v>1154</v>
      </c>
      <c r="E592" s="140">
        <v>-3524196</v>
      </c>
      <c r="F592" s="140">
        <v>0</v>
      </c>
      <c r="G592" s="140"/>
      <c r="H592" s="139">
        <v>0</v>
      </c>
      <c r="I592" s="139">
        <v>0</v>
      </c>
      <c r="J592" s="139">
        <v>0</v>
      </c>
      <c r="K592" s="139">
        <v>0</v>
      </c>
      <c r="L592" s="139">
        <v>0</v>
      </c>
      <c r="M592" s="139">
        <v>0</v>
      </c>
      <c r="N592" s="139">
        <v>0</v>
      </c>
      <c r="O592" s="139">
        <v>0</v>
      </c>
      <c r="P592" s="139">
        <v>0</v>
      </c>
      <c r="Q592" s="139">
        <v>0</v>
      </c>
      <c r="R592" s="139">
        <v>-4061208</v>
      </c>
      <c r="S592" s="139">
        <v>0</v>
      </c>
      <c r="T592" s="139">
        <v>0</v>
      </c>
      <c r="U592" s="139">
        <v>0</v>
      </c>
      <c r="V592" s="139">
        <v>0</v>
      </c>
      <c r="W592" s="139">
        <v>0</v>
      </c>
      <c r="X592" s="139">
        <v>0</v>
      </c>
      <c r="Y592" s="139">
        <v>-85740</v>
      </c>
      <c r="Z592" s="139">
        <v>0</v>
      </c>
      <c r="AA592" s="139">
        <v>0</v>
      </c>
      <c r="AB592" s="139">
        <v>0</v>
      </c>
      <c r="AC592" s="139">
        <v>0</v>
      </c>
      <c r="AD592" s="139">
        <v>0</v>
      </c>
      <c r="AE592" s="139">
        <v>0</v>
      </c>
      <c r="AF592" s="139">
        <v>0</v>
      </c>
      <c r="AG592" s="140">
        <v>-4146948</v>
      </c>
      <c r="AH592" s="139">
        <v>0</v>
      </c>
      <c r="AI592" s="139">
        <v>0</v>
      </c>
      <c r="AJ592" s="139">
        <v>0</v>
      </c>
      <c r="AK592" s="139">
        <v>0</v>
      </c>
      <c r="AL592" s="139">
        <v>0</v>
      </c>
      <c r="AM592" s="139">
        <v>0</v>
      </c>
      <c r="AN592" s="139">
        <v>0</v>
      </c>
      <c r="AO592" s="139">
        <v>0</v>
      </c>
      <c r="AP592" s="139">
        <v>0</v>
      </c>
      <c r="AQ592" s="139">
        <v>0</v>
      </c>
      <c r="AR592" s="139">
        <v>0</v>
      </c>
      <c r="AS592" s="140">
        <v>0</v>
      </c>
      <c r="AT592" s="140">
        <f t="shared" si="19"/>
        <v>-7671144</v>
      </c>
      <c r="AU592" s="139"/>
    </row>
    <row r="593" spans="1:47" s="141" customFormat="1" ht="12.75" hidden="1" outlineLevel="1">
      <c r="A593" s="139" t="s">
        <v>1155</v>
      </c>
      <c r="B593" s="140"/>
      <c r="C593" s="140" t="s">
        <v>1156</v>
      </c>
      <c r="D593" s="140" t="s">
        <v>1157</v>
      </c>
      <c r="E593" s="140">
        <v>-7114</v>
      </c>
      <c r="F593" s="140">
        <v>0</v>
      </c>
      <c r="G593" s="140"/>
      <c r="H593" s="139">
        <v>0</v>
      </c>
      <c r="I593" s="139">
        <v>0</v>
      </c>
      <c r="J593" s="139">
        <v>0</v>
      </c>
      <c r="K593" s="139">
        <v>0</v>
      </c>
      <c r="L593" s="139">
        <v>0</v>
      </c>
      <c r="M593" s="139">
        <v>0</v>
      </c>
      <c r="N593" s="139">
        <v>0</v>
      </c>
      <c r="O593" s="139">
        <v>0</v>
      </c>
      <c r="P593" s="139">
        <v>0</v>
      </c>
      <c r="Q593" s="139">
        <v>0</v>
      </c>
      <c r="R593" s="139">
        <v>0</v>
      </c>
      <c r="S593" s="139">
        <v>0</v>
      </c>
      <c r="T593" s="139">
        <v>0</v>
      </c>
      <c r="U593" s="139">
        <v>0</v>
      </c>
      <c r="V593" s="139">
        <v>0</v>
      </c>
      <c r="W593" s="139">
        <v>0</v>
      </c>
      <c r="X593" s="139">
        <v>0</v>
      </c>
      <c r="Y593" s="139">
        <v>0</v>
      </c>
      <c r="Z593" s="139">
        <v>0</v>
      </c>
      <c r="AA593" s="139">
        <v>0</v>
      </c>
      <c r="AB593" s="139">
        <v>0</v>
      </c>
      <c r="AC593" s="139">
        <v>0</v>
      </c>
      <c r="AD593" s="139">
        <v>0</v>
      </c>
      <c r="AE593" s="139">
        <v>0</v>
      </c>
      <c r="AF593" s="139">
        <v>0</v>
      </c>
      <c r="AG593" s="140">
        <v>0</v>
      </c>
      <c r="AH593" s="139">
        <v>0</v>
      </c>
      <c r="AI593" s="139">
        <v>0</v>
      </c>
      <c r="AJ593" s="139">
        <v>0</v>
      </c>
      <c r="AK593" s="139">
        <v>0</v>
      </c>
      <c r="AL593" s="139">
        <v>0</v>
      </c>
      <c r="AM593" s="139">
        <v>0</v>
      </c>
      <c r="AN593" s="139">
        <v>0</v>
      </c>
      <c r="AO593" s="139">
        <v>0</v>
      </c>
      <c r="AP593" s="139">
        <v>0</v>
      </c>
      <c r="AQ593" s="139">
        <v>0</v>
      </c>
      <c r="AR593" s="139">
        <v>0</v>
      </c>
      <c r="AS593" s="140">
        <v>0</v>
      </c>
      <c r="AT593" s="140">
        <f t="shared" si="19"/>
        <v>-7114</v>
      </c>
      <c r="AU593" s="139"/>
    </row>
    <row r="594" spans="1:47" ht="12.75" customHeight="1" collapsed="1">
      <c r="A594" s="119" t="s">
        <v>1158</v>
      </c>
      <c r="B594" s="120"/>
      <c r="C594" s="119" t="s">
        <v>1159</v>
      </c>
      <c r="D594" s="121"/>
      <c r="E594" s="123">
        <v>-3530936</v>
      </c>
      <c r="F594" s="123">
        <v>0</v>
      </c>
      <c r="G594" s="123">
        <v>-29222917.04</v>
      </c>
      <c r="H594" s="119">
        <v>0</v>
      </c>
      <c r="I594" s="119">
        <v>0</v>
      </c>
      <c r="J594" s="119">
        <v>0</v>
      </c>
      <c r="K594" s="119">
        <v>0</v>
      </c>
      <c r="L594" s="119">
        <v>0</v>
      </c>
      <c r="M594" s="119">
        <v>0</v>
      </c>
      <c r="N594" s="119">
        <v>0</v>
      </c>
      <c r="O594" s="119">
        <v>0</v>
      </c>
      <c r="P594" s="119">
        <v>0</v>
      </c>
      <c r="Q594" s="119">
        <v>0</v>
      </c>
      <c r="R594" s="119">
        <v>-4061208</v>
      </c>
      <c r="S594" s="119">
        <v>0</v>
      </c>
      <c r="T594" s="119">
        <v>0</v>
      </c>
      <c r="U594" s="119">
        <v>0</v>
      </c>
      <c r="V594" s="119">
        <v>0</v>
      </c>
      <c r="W594" s="119">
        <v>0</v>
      </c>
      <c r="X594" s="119">
        <v>0</v>
      </c>
      <c r="Y594" s="119">
        <v>-85740</v>
      </c>
      <c r="Z594" s="119">
        <v>0</v>
      </c>
      <c r="AA594" s="119">
        <v>0</v>
      </c>
      <c r="AB594" s="119">
        <v>0</v>
      </c>
      <c r="AC594" s="119">
        <v>0</v>
      </c>
      <c r="AD594" s="119">
        <v>0</v>
      </c>
      <c r="AE594" s="119">
        <v>0</v>
      </c>
      <c r="AF594" s="119">
        <v>0</v>
      </c>
      <c r="AG594" s="123">
        <v>-4146948</v>
      </c>
      <c r="AH594" s="119">
        <v>0</v>
      </c>
      <c r="AI594" s="119">
        <v>0</v>
      </c>
      <c r="AJ594" s="119">
        <v>0</v>
      </c>
      <c r="AK594" s="119">
        <v>0</v>
      </c>
      <c r="AL594" s="119">
        <v>0</v>
      </c>
      <c r="AM594" s="119">
        <v>0</v>
      </c>
      <c r="AN594" s="119">
        <v>0</v>
      </c>
      <c r="AO594" s="119">
        <v>0</v>
      </c>
      <c r="AP594" s="119">
        <v>0</v>
      </c>
      <c r="AQ594" s="119">
        <v>0</v>
      </c>
      <c r="AR594" s="119">
        <v>0</v>
      </c>
      <c r="AS594" s="123">
        <v>0</v>
      </c>
      <c r="AT594" s="123">
        <f t="shared" si="19"/>
        <v>-36900801.04</v>
      </c>
      <c r="AU594" s="119"/>
    </row>
    <row r="595" spans="1:47" s="141" customFormat="1" ht="12.75" hidden="1" outlineLevel="1">
      <c r="A595" s="139" t="s">
        <v>1160</v>
      </c>
      <c r="B595" s="140"/>
      <c r="C595" s="140" t="s">
        <v>1161</v>
      </c>
      <c r="D595" s="140" t="s">
        <v>1162</v>
      </c>
      <c r="E595" s="140">
        <v>1678606.66</v>
      </c>
      <c r="F595" s="140">
        <v>2500</v>
      </c>
      <c r="G595" s="140"/>
      <c r="H595" s="139">
        <v>0</v>
      </c>
      <c r="I595" s="139">
        <v>0</v>
      </c>
      <c r="J595" s="139">
        <v>0</v>
      </c>
      <c r="K595" s="139">
        <v>0</v>
      </c>
      <c r="L595" s="139">
        <v>-200000</v>
      </c>
      <c r="M595" s="139">
        <v>-400000</v>
      </c>
      <c r="N595" s="139">
        <v>0</v>
      </c>
      <c r="O595" s="139">
        <v>0</v>
      </c>
      <c r="P595" s="139">
        <v>30220.97</v>
      </c>
      <c r="Q595" s="139">
        <v>0</v>
      </c>
      <c r="R595" s="139">
        <v>0</v>
      </c>
      <c r="S595" s="139">
        <v>0</v>
      </c>
      <c r="T595" s="139">
        <v>0</v>
      </c>
      <c r="U595" s="139">
        <v>0</v>
      </c>
      <c r="V595" s="139">
        <v>0</v>
      </c>
      <c r="W595" s="139">
        <v>0</v>
      </c>
      <c r="X595" s="139">
        <v>0</v>
      </c>
      <c r="Y595" s="139">
        <v>0</v>
      </c>
      <c r="Z595" s="139">
        <v>0</v>
      </c>
      <c r="AA595" s="139">
        <v>0</v>
      </c>
      <c r="AB595" s="139">
        <v>0</v>
      </c>
      <c r="AC595" s="139">
        <v>-1574249.2</v>
      </c>
      <c r="AD595" s="139">
        <v>0</v>
      </c>
      <c r="AE595" s="139">
        <v>59302.99</v>
      </c>
      <c r="AF595" s="139">
        <v>0</v>
      </c>
      <c r="AG595" s="140">
        <v>-2084725.24</v>
      </c>
      <c r="AH595" s="139">
        <v>0</v>
      </c>
      <c r="AI595" s="139">
        <v>0</v>
      </c>
      <c r="AJ595" s="139">
        <v>0</v>
      </c>
      <c r="AK595" s="139">
        <v>0</v>
      </c>
      <c r="AL595" s="139">
        <v>0</v>
      </c>
      <c r="AM595" s="139">
        <v>0</v>
      </c>
      <c r="AN595" s="139">
        <v>0</v>
      </c>
      <c r="AO595" s="139">
        <v>0</v>
      </c>
      <c r="AP595" s="139">
        <v>0</v>
      </c>
      <c r="AQ595" s="139">
        <v>0</v>
      </c>
      <c r="AR595" s="139">
        <v>0</v>
      </c>
      <c r="AS595" s="140">
        <v>0</v>
      </c>
      <c r="AT595" s="140">
        <f t="shared" si="19"/>
        <v>-403618.5800000001</v>
      </c>
      <c r="AU595" s="139"/>
    </row>
    <row r="596" spans="1:47" s="141" customFormat="1" ht="12.75" hidden="1" outlineLevel="1">
      <c r="A596" s="139" t="s">
        <v>1163</v>
      </c>
      <c r="B596" s="140"/>
      <c r="C596" s="140" t="s">
        <v>1164</v>
      </c>
      <c r="D596" s="140" t="s">
        <v>1165</v>
      </c>
      <c r="E596" s="140">
        <v>1011224.29</v>
      </c>
      <c r="F596" s="140">
        <v>0</v>
      </c>
      <c r="G596" s="140"/>
      <c r="H596" s="139">
        <v>0</v>
      </c>
      <c r="I596" s="139">
        <v>0</v>
      </c>
      <c r="J596" s="139">
        <v>0</v>
      </c>
      <c r="K596" s="139">
        <v>0</v>
      </c>
      <c r="L596" s="139">
        <v>0</v>
      </c>
      <c r="M596" s="139">
        <v>0</v>
      </c>
      <c r="N596" s="139">
        <v>0</v>
      </c>
      <c r="O596" s="139">
        <v>0</v>
      </c>
      <c r="P596" s="139">
        <v>-40500</v>
      </c>
      <c r="Q596" s="139">
        <v>0</v>
      </c>
      <c r="R596" s="139">
        <v>0</v>
      </c>
      <c r="S596" s="139">
        <v>0</v>
      </c>
      <c r="T596" s="139">
        <v>0</v>
      </c>
      <c r="U596" s="139">
        <v>0</v>
      </c>
      <c r="V596" s="139">
        <v>0</v>
      </c>
      <c r="W596" s="139">
        <v>0</v>
      </c>
      <c r="X596" s="139">
        <v>0</v>
      </c>
      <c r="Y596" s="139">
        <v>0</v>
      </c>
      <c r="Z596" s="139">
        <v>0</v>
      </c>
      <c r="AA596" s="139">
        <v>0</v>
      </c>
      <c r="AB596" s="139">
        <v>0</v>
      </c>
      <c r="AC596" s="139">
        <v>0</v>
      </c>
      <c r="AD596" s="139">
        <v>0</v>
      </c>
      <c r="AE596" s="139">
        <v>5128</v>
      </c>
      <c r="AF596" s="139">
        <v>0</v>
      </c>
      <c r="AG596" s="140">
        <v>-35372</v>
      </c>
      <c r="AH596" s="139">
        <v>0</v>
      </c>
      <c r="AI596" s="139">
        <v>0</v>
      </c>
      <c r="AJ596" s="139">
        <v>0</v>
      </c>
      <c r="AK596" s="139">
        <v>0</v>
      </c>
      <c r="AL596" s="139">
        <v>0</v>
      </c>
      <c r="AM596" s="139">
        <v>0</v>
      </c>
      <c r="AN596" s="139">
        <v>0</v>
      </c>
      <c r="AO596" s="139">
        <v>0</v>
      </c>
      <c r="AP596" s="139">
        <v>0</v>
      </c>
      <c r="AQ596" s="139">
        <v>0</v>
      </c>
      <c r="AR596" s="139">
        <v>0</v>
      </c>
      <c r="AS596" s="140">
        <v>0</v>
      </c>
      <c r="AT596" s="140">
        <f t="shared" si="19"/>
        <v>975852.29</v>
      </c>
      <c r="AU596" s="139"/>
    </row>
    <row r="597" spans="1:47" s="141" customFormat="1" ht="12.75" hidden="1" outlineLevel="1">
      <c r="A597" s="139" t="s">
        <v>1169</v>
      </c>
      <c r="B597" s="140"/>
      <c r="C597" s="140" t="s">
        <v>1170</v>
      </c>
      <c r="D597" s="140" t="s">
        <v>1171</v>
      </c>
      <c r="E597" s="140">
        <v>297135.03</v>
      </c>
      <c r="F597" s="140">
        <v>0</v>
      </c>
      <c r="G597" s="140"/>
      <c r="H597" s="139">
        <v>0</v>
      </c>
      <c r="I597" s="139">
        <v>0</v>
      </c>
      <c r="J597" s="139">
        <v>0</v>
      </c>
      <c r="K597" s="139">
        <v>0</v>
      </c>
      <c r="L597" s="139">
        <v>0</v>
      </c>
      <c r="M597" s="139">
        <v>0</v>
      </c>
      <c r="N597" s="139">
        <v>0</v>
      </c>
      <c r="O597" s="139">
        <v>0</v>
      </c>
      <c r="P597" s="139">
        <v>0</v>
      </c>
      <c r="Q597" s="139">
        <v>0</v>
      </c>
      <c r="R597" s="139">
        <v>0</v>
      </c>
      <c r="S597" s="139">
        <v>0</v>
      </c>
      <c r="T597" s="139">
        <v>0</v>
      </c>
      <c r="U597" s="139">
        <v>0</v>
      </c>
      <c r="V597" s="139">
        <v>0</v>
      </c>
      <c r="W597" s="139">
        <v>0</v>
      </c>
      <c r="X597" s="139">
        <v>0</v>
      </c>
      <c r="Y597" s="139">
        <v>477190.44</v>
      </c>
      <c r="Z597" s="139">
        <v>0</v>
      </c>
      <c r="AA597" s="139">
        <v>0</v>
      </c>
      <c r="AB597" s="139">
        <v>0</v>
      </c>
      <c r="AC597" s="139">
        <v>0</v>
      </c>
      <c r="AD597" s="139">
        <v>0</v>
      </c>
      <c r="AE597" s="139">
        <v>0</v>
      </c>
      <c r="AF597" s="139">
        <v>0</v>
      </c>
      <c r="AG597" s="140">
        <v>477190.44</v>
      </c>
      <c r="AH597" s="139">
        <v>0</v>
      </c>
      <c r="AI597" s="139">
        <v>0</v>
      </c>
      <c r="AJ597" s="139">
        <v>0</v>
      </c>
      <c r="AK597" s="139">
        <v>0</v>
      </c>
      <c r="AL597" s="139">
        <v>0</v>
      </c>
      <c r="AM597" s="139">
        <v>0</v>
      </c>
      <c r="AN597" s="139">
        <v>0</v>
      </c>
      <c r="AO597" s="139">
        <v>0</v>
      </c>
      <c r="AP597" s="139">
        <v>0</v>
      </c>
      <c r="AQ597" s="139">
        <v>0</v>
      </c>
      <c r="AR597" s="139">
        <v>0</v>
      </c>
      <c r="AS597" s="140">
        <v>0</v>
      </c>
      <c r="AT597" s="140">
        <f t="shared" si="19"/>
        <v>774325.47</v>
      </c>
      <c r="AU597" s="139"/>
    </row>
    <row r="598" spans="1:47" s="141" customFormat="1" ht="12.75" hidden="1" outlineLevel="1">
      <c r="A598" s="139" t="s">
        <v>1172</v>
      </c>
      <c r="B598" s="140"/>
      <c r="C598" s="140" t="s">
        <v>1173</v>
      </c>
      <c r="D598" s="140" t="s">
        <v>1174</v>
      </c>
      <c r="E598" s="140">
        <v>-5303063.01</v>
      </c>
      <c r="F598" s="140">
        <v>-743.5</v>
      </c>
      <c r="G598" s="140"/>
      <c r="H598" s="139">
        <v>0</v>
      </c>
      <c r="I598" s="139">
        <v>0</v>
      </c>
      <c r="J598" s="139">
        <v>0</v>
      </c>
      <c r="K598" s="139">
        <v>0</v>
      </c>
      <c r="L598" s="139">
        <v>0</v>
      </c>
      <c r="M598" s="139">
        <v>0</v>
      </c>
      <c r="N598" s="139">
        <v>-3232.88</v>
      </c>
      <c r="O598" s="139">
        <v>0</v>
      </c>
      <c r="P598" s="139">
        <v>-109018.1</v>
      </c>
      <c r="Q598" s="139">
        <v>0</v>
      </c>
      <c r="R598" s="139">
        <v>0</v>
      </c>
      <c r="S598" s="139">
        <v>0</v>
      </c>
      <c r="T598" s="139">
        <v>0</v>
      </c>
      <c r="U598" s="139">
        <v>0</v>
      </c>
      <c r="V598" s="139">
        <v>0</v>
      </c>
      <c r="W598" s="139">
        <v>0</v>
      </c>
      <c r="X598" s="139">
        <v>-150000</v>
      </c>
      <c r="Y598" s="139">
        <v>-9060.71</v>
      </c>
      <c r="Z598" s="139">
        <v>0</v>
      </c>
      <c r="AA598" s="139">
        <v>0</v>
      </c>
      <c r="AB598" s="139">
        <v>0</v>
      </c>
      <c r="AC598" s="139">
        <v>0</v>
      </c>
      <c r="AD598" s="139">
        <v>0</v>
      </c>
      <c r="AE598" s="139">
        <v>0</v>
      </c>
      <c r="AF598" s="139">
        <v>0</v>
      </c>
      <c r="AG598" s="140">
        <v>-271311.69</v>
      </c>
      <c r="AH598" s="139">
        <v>0</v>
      </c>
      <c r="AI598" s="139">
        <v>0</v>
      </c>
      <c r="AJ598" s="139">
        <v>0</v>
      </c>
      <c r="AK598" s="139">
        <v>0</v>
      </c>
      <c r="AL598" s="139">
        <v>0</v>
      </c>
      <c r="AM598" s="139">
        <v>0</v>
      </c>
      <c r="AN598" s="139">
        <v>0</v>
      </c>
      <c r="AO598" s="139">
        <v>0</v>
      </c>
      <c r="AP598" s="139">
        <v>0</v>
      </c>
      <c r="AQ598" s="139">
        <v>0</v>
      </c>
      <c r="AR598" s="139">
        <v>0</v>
      </c>
      <c r="AS598" s="140">
        <v>0</v>
      </c>
      <c r="AT598" s="140">
        <f t="shared" si="19"/>
        <v>-5575118.2</v>
      </c>
      <c r="AU598" s="139"/>
    </row>
    <row r="599" spans="1:47" s="141" customFormat="1" ht="12.75" hidden="1" outlineLevel="1">
      <c r="A599" s="139" t="s">
        <v>1175</v>
      </c>
      <c r="B599" s="140"/>
      <c r="C599" s="140" t="s">
        <v>1176</v>
      </c>
      <c r="D599" s="140" t="s">
        <v>1177</v>
      </c>
      <c r="E599" s="140">
        <v>-10295062.84</v>
      </c>
      <c r="F599" s="140">
        <v>0</v>
      </c>
      <c r="G599" s="140"/>
      <c r="H599" s="139">
        <v>0</v>
      </c>
      <c r="I599" s="139">
        <v>-69444</v>
      </c>
      <c r="J599" s="139">
        <v>-120749</v>
      </c>
      <c r="K599" s="139">
        <v>0</v>
      </c>
      <c r="L599" s="139">
        <v>0</v>
      </c>
      <c r="M599" s="139">
        <v>-133425.81</v>
      </c>
      <c r="N599" s="139">
        <v>-105536</v>
      </c>
      <c r="O599" s="139">
        <v>0</v>
      </c>
      <c r="P599" s="139">
        <v>-2961432</v>
      </c>
      <c r="Q599" s="139">
        <v>-2328</v>
      </c>
      <c r="R599" s="139">
        <v>-6155537.53</v>
      </c>
      <c r="S599" s="139">
        <v>-1152</v>
      </c>
      <c r="T599" s="139">
        <v>0</v>
      </c>
      <c r="U599" s="139">
        <v>-48302</v>
      </c>
      <c r="V599" s="139">
        <v>-49914.2</v>
      </c>
      <c r="W599" s="139">
        <v>-1352</v>
      </c>
      <c r="X599" s="139">
        <v>0</v>
      </c>
      <c r="Y599" s="139">
        <v>-623986.74</v>
      </c>
      <c r="Z599" s="139">
        <v>0</v>
      </c>
      <c r="AA599" s="139">
        <v>0</v>
      </c>
      <c r="AB599" s="139">
        <v>-3241</v>
      </c>
      <c r="AC599" s="139">
        <v>-1202028</v>
      </c>
      <c r="AD599" s="139">
        <v>0</v>
      </c>
      <c r="AE599" s="139">
        <v>-563385.32</v>
      </c>
      <c r="AF599" s="139">
        <v>0</v>
      </c>
      <c r="AG599" s="140">
        <v>-12041813.6</v>
      </c>
      <c r="AH599" s="139">
        <v>0</v>
      </c>
      <c r="AI599" s="139">
        <v>0</v>
      </c>
      <c r="AJ599" s="139">
        <v>0</v>
      </c>
      <c r="AK599" s="139">
        <v>0</v>
      </c>
      <c r="AL599" s="139">
        <v>0</v>
      </c>
      <c r="AM599" s="139">
        <v>0</v>
      </c>
      <c r="AN599" s="139">
        <v>0</v>
      </c>
      <c r="AO599" s="139">
        <v>0</v>
      </c>
      <c r="AP599" s="139">
        <v>0</v>
      </c>
      <c r="AQ599" s="139">
        <v>0</v>
      </c>
      <c r="AR599" s="139">
        <v>0</v>
      </c>
      <c r="AS599" s="140">
        <v>0</v>
      </c>
      <c r="AT599" s="140">
        <f t="shared" si="19"/>
        <v>-22336876.439999998</v>
      </c>
      <c r="AU599" s="139"/>
    </row>
    <row r="600" spans="1:47" s="141" customFormat="1" ht="12.75" hidden="1" outlineLevel="1">
      <c r="A600" s="139" t="s">
        <v>1178</v>
      </c>
      <c r="B600" s="140"/>
      <c r="C600" s="140" t="s">
        <v>1179</v>
      </c>
      <c r="D600" s="140" t="s">
        <v>1180</v>
      </c>
      <c r="E600" s="140">
        <v>-2130407.74</v>
      </c>
      <c r="F600" s="140">
        <v>0</v>
      </c>
      <c r="G600" s="140"/>
      <c r="H600" s="139">
        <v>0</v>
      </c>
      <c r="I600" s="139">
        <v>0</v>
      </c>
      <c r="J600" s="139">
        <v>0</v>
      </c>
      <c r="K600" s="139">
        <v>0</v>
      </c>
      <c r="L600" s="139">
        <v>0</v>
      </c>
      <c r="M600" s="139">
        <v>0</v>
      </c>
      <c r="N600" s="139">
        <v>0</v>
      </c>
      <c r="O600" s="139">
        <v>0</v>
      </c>
      <c r="P600" s="139">
        <v>-912</v>
      </c>
      <c r="Q600" s="139">
        <v>0</v>
      </c>
      <c r="R600" s="139">
        <v>0</v>
      </c>
      <c r="S600" s="139">
        <v>0</v>
      </c>
      <c r="T600" s="139">
        <v>0</v>
      </c>
      <c r="U600" s="139">
        <v>0</v>
      </c>
      <c r="V600" s="139">
        <v>0</v>
      </c>
      <c r="W600" s="139">
        <v>0</v>
      </c>
      <c r="X600" s="139">
        <v>0</v>
      </c>
      <c r="Y600" s="139">
        <v>-33744</v>
      </c>
      <c r="Z600" s="139">
        <v>0</v>
      </c>
      <c r="AA600" s="139">
        <v>0</v>
      </c>
      <c r="AB600" s="139">
        <v>0</v>
      </c>
      <c r="AC600" s="139">
        <v>0</v>
      </c>
      <c r="AD600" s="139">
        <v>0</v>
      </c>
      <c r="AE600" s="139">
        <v>0</v>
      </c>
      <c r="AF600" s="139">
        <v>0</v>
      </c>
      <c r="AG600" s="140">
        <v>-34656</v>
      </c>
      <c r="AH600" s="139">
        <v>0</v>
      </c>
      <c r="AI600" s="139">
        <v>0</v>
      </c>
      <c r="AJ600" s="139">
        <v>0</v>
      </c>
      <c r="AK600" s="139">
        <v>0</v>
      </c>
      <c r="AL600" s="139">
        <v>0</v>
      </c>
      <c r="AM600" s="139">
        <v>0</v>
      </c>
      <c r="AN600" s="139">
        <v>0</v>
      </c>
      <c r="AO600" s="139">
        <v>0</v>
      </c>
      <c r="AP600" s="139">
        <v>0</v>
      </c>
      <c r="AQ600" s="139">
        <v>0</v>
      </c>
      <c r="AR600" s="139">
        <v>0</v>
      </c>
      <c r="AS600" s="140">
        <v>0</v>
      </c>
      <c r="AT600" s="140">
        <f t="shared" si="19"/>
        <v>-2165063.74</v>
      </c>
      <c r="AU600" s="139"/>
    </row>
    <row r="601" spans="1:47" s="141" customFormat="1" ht="12.75" hidden="1" outlineLevel="1">
      <c r="A601" s="139" t="s">
        <v>1181</v>
      </c>
      <c r="B601" s="140"/>
      <c r="C601" s="140" t="s">
        <v>1182</v>
      </c>
      <c r="D601" s="140" t="s">
        <v>1183</v>
      </c>
      <c r="E601" s="140">
        <v>-9074227.33</v>
      </c>
      <c r="F601" s="140">
        <v>0</v>
      </c>
      <c r="G601" s="140"/>
      <c r="H601" s="139">
        <v>0</v>
      </c>
      <c r="I601" s="139">
        <v>0</v>
      </c>
      <c r="J601" s="139">
        <v>0</v>
      </c>
      <c r="K601" s="139">
        <v>-7000</v>
      </c>
      <c r="L601" s="139">
        <v>0</v>
      </c>
      <c r="M601" s="139">
        <v>-54000</v>
      </c>
      <c r="N601" s="139">
        <v>42830.61</v>
      </c>
      <c r="O601" s="139">
        <v>0</v>
      </c>
      <c r="P601" s="139">
        <v>0</v>
      </c>
      <c r="Q601" s="139">
        <v>0</v>
      </c>
      <c r="R601" s="139">
        <v>0</v>
      </c>
      <c r="S601" s="139">
        <v>0</v>
      </c>
      <c r="T601" s="139">
        <v>-5833.79</v>
      </c>
      <c r="U601" s="139">
        <v>0</v>
      </c>
      <c r="V601" s="139">
        <v>-46000</v>
      </c>
      <c r="W601" s="139">
        <v>0</v>
      </c>
      <c r="X601" s="139">
        <v>-6000</v>
      </c>
      <c r="Y601" s="139">
        <v>0</v>
      </c>
      <c r="Z601" s="139">
        <v>0</v>
      </c>
      <c r="AA601" s="139">
        <v>0</v>
      </c>
      <c r="AB601" s="139">
        <v>0</v>
      </c>
      <c r="AC601" s="139">
        <v>-103000</v>
      </c>
      <c r="AD601" s="139">
        <v>0</v>
      </c>
      <c r="AE601" s="139">
        <v>-52000</v>
      </c>
      <c r="AF601" s="139">
        <v>0</v>
      </c>
      <c r="AG601" s="140">
        <v>-231003.18</v>
      </c>
      <c r="AH601" s="139">
        <v>0</v>
      </c>
      <c r="AI601" s="139">
        <v>0</v>
      </c>
      <c r="AJ601" s="139">
        <v>0</v>
      </c>
      <c r="AK601" s="139">
        <v>0</v>
      </c>
      <c r="AL601" s="139">
        <v>0</v>
      </c>
      <c r="AM601" s="139">
        <v>0</v>
      </c>
      <c r="AN601" s="139">
        <v>0</v>
      </c>
      <c r="AO601" s="139">
        <v>0</v>
      </c>
      <c r="AP601" s="139">
        <v>0</v>
      </c>
      <c r="AQ601" s="139">
        <v>0</v>
      </c>
      <c r="AR601" s="139">
        <v>0</v>
      </c>
      <c r="AS601" s="140">
        <v>0</v>
      </c>
      <c r="AT601" s="140">
        <f t="shared" si="19"/>
        <v>-9305230.51</v>
      </c>
      <c r="AU601" s="139"/>
    </row>
    <row r="602" spans="1:47" ht="12.75" customHeight="1" collapsed="1">
      <c r="A602" s="119" t="s">
        <v>1187</v>
      </c>
      <c r="B602" s="120"/>
      <c r="C602" s="119" t="s">
        <v>1188</v>
      </c>
      <c r="D602" s="121"/>
      <c r="E602" s="123">
        <v>-23815794.939999998</v>
      </c>
      <c r="F602" s="123">
        <v>1756.5</v>
      </c>
      <c r="G602" s="123">
        <v>-74469459.11999999</v>
      </c>
      <c r="H602" s="119">
        <v>0</v>
      </c>
      <c r="I602" s="119">
        <v>-69444</v>
      </c>
      <c r="J602" s="119">
        <v>-120749</v>
      </c>
      <c r="K602" s="119">
        <v>-7000</v>
      </c>
      <c r="L602" s="119">
        <v>-200000</v>
      </c>
      <c r="M602" s="119">
        <v>-587425.81</v>
      </c>
      <c r="N602" s="119">
        <v>-65938.27</v>
      </c>
      <c r="O602" s="119">
        <v>0</v>
      </c>
      <c r="P602" s="119">
        <v>-3081641.13</v>
      </c>
      <c r="Q602" s="119">
        <v>-2328</v>
      </c>
      <c r="R602" s="119">
        <v>-6155537.53</v>
      </c>
      <c r="S602" s="119">
        <v>-1152</v>
      </c>
      <c r="T602" s="119">
        <v>-5833.79</v>
      </c>
      <c r="U602" s="119">
        <v>-48302</v>
      </c>
      <c r="V602" s="119">
        <v>-95914.2</v>
      </c>
      <c r="W602" s="119">
        <v>-1352</v>
      </c>
      <c r="X602" s="119">
        <v>-156000</v>
      </c>
      <c r="Y602" s="119">
        <v>-189601.01</v>
      </c>
      <c r="Z602" s="119">
        <v>0</v>
      </c>
      <c r="AA602" s="119">
        <v>0</v>
      </c>
      <c r="AB602" s="119">
        <v>-3241</v>
      </c>
      <c r="AC602" s="119">
        <v>-2879277.2</v>
      </c>
      <c r="AD602" s="119">
        <v>0</v>
      </c>
      <c r="AE602" s="119">
        <v>-550954.33</v>
      </c>
      <c r="AF602" s="119">
        <v>0</v>
      </c>
      <c r="AG602" s="123">
        <v>-14221691.270000001</v>
      </c>
      <c r="AH602" s="119">
        <v>0</v>
      </c>
      <c r="AI602" s="119">
        <v>0</v>
      </c>
      <c r="AJ602" s="119">
        <v>0</v>
      </c>
      <c r="AK602" s="119">
        <v>0</v>
      </c>
      <c r="AL602" s="119">
        <v>0</v>
      </c>
      <c r="AM602" s="119">
        <v>0</v>
      </c>
      <c r="AN602" s="119">
        <v>0</v>
      </c>
      <c r="AO602" s="119">
        <v>0</v>
      </c>
      <c r="AP602" s="119">
        <v>0</v>
      </c>
      <c r="AQ602" s="119">
        <v>0</v>
      </c>
      <c r="AR602" s="119">
        <v>0</v>
      </c>
      <c r="AS602" s="123">
        <v>0</v>
      </c>
      <c r="AT602" s="123">
        <f t="shared" si="19"/>
        <v>-112505188.82999998</v>
      </c>
      <c r="AU602" s="119"/>
    </row>
    <row r="603" spans="1:47" s="141" customFormat="1" ht="12.75" hidden="1" outlineLevel="1">
      <c r="A603" s="139" t="s">
        <v>1189</v>
      </c>
      <c r="B603" s="140"/>
      <c r="C603" s="140" t="s">
        <v>1190</v>
      </c>
      <c r="D603" s="140" t="s">
        <v>1191</v>
      </c>
      <c r="E603" s="140">
        <v>3779780.27</v>
      </c>
      <c r="F603" s="140">
        <v>-7414685.85</v>
      </c>
      <c r="G603" s="140"/>
      <c r="H603" s="139">
        <v>0</v>
      </c>
      <c r="I603" s="139">
        <v>0</v>
      </c>
      <c r="J603" s="139">
        <v>0</v>
      </c>
      <c r="K603" s="139">
        <v>0</v>
      </c>
      <c r="L603" s="139">
        <v>-142000</v>
      </c>
      <c r="M603" s="139">
        <v>0</v>
      </c>
      <c r="N603" s="139">
        <v>270219.9</v>
      </c>
      <c r="O603" s="139">
        <v>0</v>
      </c>
      <c r="P603" s="139">
        <v>632853.47</v>
      </c>
      <c r="Q603" s="139">
        <v>0</v>
      </c>
      <c r="R603" s="139">
        <v>0</v>
      </c>
      <c r="S603" s="139">
        <v>0</v>
      </c>
      <c r="T603" s="139">
        <v>-39715.4</v>
      </c>
      <c r="U603" s="139">
        <v>312575.43</v>
      </c>
      <c r="V603" s="139">
        <v>0</v>
      </c>
      <c r="W603" s="139">
        <v>0</v>
      </c>
      <c r="X603" s="139">
        <v>0</v>
      </c>
      <c r="Y603" s="139">
        <v>60975.59</v>
      </c>
      <c r="Z603" s="139">
        <v>-232315.52</v>
      </c>
      <c r="AA603" s="139">
        <v>0</v>
      </c>
      <c r="AB603" s="139">
        <v>-12000</v>
      </c>
      <c r="AC603" s="139">
        <v>-217620.79</v>
      </c>
      <c r="AD603" s="139">
        <v>0</v>
      </c>
      <c r="AE603" s="139">
        <v>627012.9</v>
      </c>
      <c r="AF603" s="139">
        <v>0</v>
      </c>
      <c r="AG603" s="140">
        <v>1259985.58</v>
      </c>
      <c r="AH603" s="139">
        <v>443422</v>
      </c>
      <c r="AI603" s="139">
        <v>0</v>
      </c>
      <c r="AJ603" s="139">
        <v>0</v>
      </c>
      <c r="AK603" s="139">
        <v>-443422</v>
      </c>
      <c r="AL603" s="139">
        <v>0</v>
      </c>
      <c r="AM603" s="139">
        <v>0</v>
      </c>
      <c r="AN603" s="139">
        <v>0</v>
      </c>
      <c r="AO603" s="139">
        <v>1000000</v>
      </c>
      <c r="AP603" s="139">
        <v>0</v>
      </c>
      <c r="AQ603" s="139">
        <v>0</v>
      </c>
      <c r="AR603" s="139">
        <v>-1000000</v>
      </c>
      <c r="AS603" s="140">
        <v>0</v>
      </c>
      <c r="AT603" s="140">
        <f t="shared" si="19"/>
        <v>-2374919.9999999995</v>
      </c>
      <c r="AU603" s="139"/>
    </row>
    <row r="604" spans="1:47" s="141" customFormat="1" ht="12.75" hidden="1" outlineLevel="1">
      <c r="A604" s="139" t="s">
        <v>1192</v>
      </c>
      <c r="B604" s="140"/>
      <c r="C604" s="140" t="s">
        <v>1193</v>
      </c>
      <c r="D604" s="140" t="s">
        <v>1194</v>
      </c>
      <c r="E604" s="140">
        <v>-434758.38</v>
      </c>
      <c r="F604" s="140">
        <v>540625.57</v>
      </c>
      <c r="G604" s="140"/>
      <c r="H604" s="139">
        <v>0</v>
      </c>
      <c r="I604" s="139">
        <v>24399.33</v>
      </c>
      <c r="J604" s="139">
        <v>0</v>
      </c>
      <c r="K604" s="139">
        <v>4745.67</v>
      </c>
      <c r="L604" s="139">
        <v>0</v>
      </c>
      <c r="M604" s="139">
        <v>-18102.22</v>
      </c>
      <c r="N604" s="139">
        <v>0</v>
      </c>
      <c r="O604" s="139">
        <v>0</v>
      </c>
      <c r="P604" s="139">
        <v>0</v>
      </c>
      <c r="Q604" s="139">
        <v>0</v>
      </c>
      <c r="R604" s="139">
        <v>0</v>
      </c>
      <c r="S604" s="139">
        <v>0</v>
      </c>
      <c r="T604" s="139">
        <v>-75146.98</v>
      </c>
      <c r="U604" s="139">
        <v>0</v>
      </c>
      <c r="V604" s="139">
        <v>-34474.73</v>
      </c>
      <c r="W604" s="139">
        <v>77059.9</v>
      </c>
      <c r="X604" s="139">
        <v>8989.59</v>
      </c>
      <c r="Y604" s="139">
        <v>0</v>
      </c>
      <c r="Z604" s="139">
        <v>0</v>
      </c>
      <c r="AA604" s="139">
        <v>0</v>
      </c>
      <c r="AB604" s="139">
        <v>0</v>
      </c>
      <c r="AC604" s="139">
        <v>0</v>
      </c>
      <c r="AD604" s="139">
        <v>0</v>
      </c>
      <c r="AE604" s="139">
        <v>449808.96</v>
      </c>
      <c r="AF604" s="139">
        <v>0</v>
      </c>
      <c r="AG604" s="140">
        <v>437279.52</v>
      </c>
      <c r="AH604" s="139">
        <v>0</v>
      </c>
      <c r="AI604" s="139">
        <v>0</v>
      </c>
      <c r="AJ604" s="139">
        <v>0</v>
      </c>
      <c r="AK604" s="139">
        <v>0</v>
      </c>
      <c r="AL604" s="139">
        <v>0</v>
      </c>
      <c r="AM604" s="139">
        <v>0</v>
      </c>
      <c r="AN604" s="139">
        <v>0</v>
      </c>
      <c r="AO604" s="139">
        <v>0</v>
      </c>
      <c r="AP604" s="139">
        <v>0</v>
      </c>
      <c r="AQ604" s="139">
        <v>0</v>
      </c>
      <c r="AR604" s="139">
        <v>0</v>
      </c>
      <c r="AS604" s="140">
        <v>0</v>
      </c>
      <c r="AT604" s="140">
        <f t="shared" si="19"/>
        <v>543146.71</v>
      </c>
      <c r="AU604" s="139"/>
    </row>
    <row r="605" spans="1:47" s="141" customFormat="1" ht="12.75" hidden="1" outlineLevel="1">
      <c r="A605" s="139" t="s">
        <v>1195</v>
      </c>
      <c r="B605" s="140"/>
      <c r="C605" s="140" t="s">
        <v>1196</v>
      </c>
      <c r="D605" s="140" t="s">
        <v>1197</v>
      </c>
      <c r="E605" s="140">
        <v>21946776.349999998</v>
      </c>
      <c r="F605" s="140">
        <v>207903.15</v>
      </c>
      <c r="G605" s="140"/>
      <c r="H605" s="139">
        <v>0</v>
      </c>
      <c r="I605" s="139">
        <v>0</v>
      </c>
      <c r="J605" s="139">
        <v>0</v>
      </c>
      <c r="K605" s="139">
        <v>0</v>
      </c>
      <c r="L605" s="139">
        <v>0</v>
      </c>
      <c r="M605" s="139">
        <v>0</v>
      </c>
      <c r="N605" s="139">
        <v>300000</v>
      </c>
      <c r="O605" s="139">
        <v>0</v>
      </c>
      <c r="P605" s="139">
        <v>399624.86</v>
      </c>
      <c r="Q605" s="139">
        <v>0</v>
      </c>
      <c r="R605" s="139">
        <v>0</v>
      </c>
      <c r="S605" s="139">
        <v>0</v>
      </c>
      <c r="T605" s="139">
        <v>0</v>
      </c>
      <c r="U605" s="139">
        <v>0</v>
      </c>
      <c r="V605" s="139">
        <v>5184.66</v>
      </c>
      <c r="W605" s="139">
        <v>0</v>
      </c>
      <c r="X605" s="139">
        <v>0</v>
      </c>
      <c r="Y605" s="139">
        <v>23369.9</v>
      </c>
      <c r="Z605" s="139">
        <v>0</v>
      </c>
      <c r="AA605" s="139">
        <v>0</v>
      </c>
      <c r="AB605" s="139">
        <v>0</v>
      </c>
      <c r="AC605" s="139">
        <v>3187</v>
      </c>
      <c r="AD605" s="139">
        <v>0</v>
      </c>
      <c r="AE605" s="139">
        <v>389459.63</v>
      </c>
      <c r="AF605" s="139">
        <v>0</v>
      </c>
      <c r="AG605" s="140">
        <v>1120826.05</v>
      </c>
      <c r="AH605" s="139">
        <v>0</v>
      </c>
      <c r="AI605" s="139">
        <v>0</v>
      </c>
      <c r="AJ605" s="139">
        <v>0</v>
      </c>
      <c r="AK605" s="139">
        <v>0</v>
      </c>
      <c r="AL605" s="139">
        <v>0</v>
      </c>
      <c r="AM605" s="139">
        <v>0</v>
      </c>
      <c r="AN605" s="139">
        <v>0</v>
      </c>
      <c r="AO605" s="139">
        <v>0</v>
      </c>
      <c r="AP605" s="139">
        <v>0</v>
      </c>
      <c r="AQ605" s="139">
        <v>0</v>
      </c>
      <c r="AR605" s="139">
        <v>0</v>
      </c>
      <c r="AS605" s="140">
        <v>0</v>
      </c>
      <c r="AT605" s="140">
        <f t="shared" si="19"/>
        <v>23275505.549999997</v>
      </c>
      <c r="AU605" s="139"/>
    </row>
    <row r="606" spans="1:47" s="141" customFormat="1" ht="12.75" hidden="1" outlineLevel="1">
      <c r="A606" s="139" t="s">
        <v>1198</v>
      </c>
      <c r="B606" s="140"/>
      <c r="C606" s="140" t="s">
        <v>1199</v>
      </c>
      <c r="D606" s="140" t="s">
        <v>1200</v>
      </c>
      <c r="E606" s="140">
        <v>-1001435.31</v>
      </c>
      <c r="F606" s="140">
        <v>0</v>
      </c>
      <c r="G606" s="140"/>
      <c r="H606" s="139">
        <v>0</v>
      </c>
      <c r="I606" s="139">
        <v>0</v>
      </c>
      <c r="J606" s="139">
        <v>0</v>
      </c>
      <c r="K606" s="139">
        <v>0</v>
      </c>
      <c r="L606" s="139">
        <v>0</v>
      </c>
      <c r="M606" s="139">
        <v>0</v>
      </c>
      <c r="N606" s="139">
        <v>0</v>
      </c>
      <c r="O606" s="139">
        <v>0</v>
      </c>
      <c r="P606" s="139">
        <v>0</v>
      </c>
      <c r="Q606" s="139">
        <v>0</v>
      </c>
      <c r="R606" s="139">
        <v>0</v>
      </c>
      <c r="S606" s="139">
        <v>0</v>
      </c>
      <c r="T606" s="139">
        <v>0</v>
      </c>
      <c r="U606" s="139">
        <v>0</v>
      </c>
      <c r="V606" s="139">
        <v>0</v>
      </c>
      <c r="W606" s="139">
        <v>0</v>
      </c>
      <c r="X606" s="139">
        <v>0</v>
      </c>
      <c r="Y606" s="139">
        <v>0</v>
      </c>
      <c r="Z606" s="139">
        <v>0</v>
      </c>
      <c r="AA606" s="139">
        <v>0</v>
      </c>
      <c r="AB606" s="139">
        <v>0</v>
      </c>
      <c r="AC606" s="139">
        <v>0</v>
      </c>
      <c r="AD606" s="139">
        <v>0</v>
      </c>
      <c r="AE606" s="139">
        <v>0</v>
      </c>
      <c r="AF606" s="139">
        <v>0</v>
      </c>
      <c r="AG606" s="140">
        <v>0</v>
      </c>
      <c r="AH606" s="139">
        <v>0</v>
      </c>
      <c r="AI606" s="139">
        <v>0</v>
      </c>
      <c r="AJ606" s="139">
        <v>0</v>
      </c>
      <c r="AK606" s="139">
        <v>0</v>
      </c>
      <c r="AL606" s="139">
        <v>0</v>
      </c>
      <c r="AM606" s="139">
        <v>0</v>
      </c>
      <c r="AN606" s="139">
        <v>0</v>
      </c>
      <c r="AO606" s="139">
        <v>0</v>
      </c>
      <c r="AP606" s="139">
        <v>0</v>
      </c>
      <c r="AQ606" s="139">
        <v>0</v>
      </c>
      <c r="AR606" s="139">
        <v>0</v>
      </c>
      <c r="AS606" s="140">
        <v>0</v>
      </c>
      <c r="AT606" s="140">
        <f t="shared" si="19"/>
        <v>-1001435.31</v>
      </c>
      <c r="AU606" s="139"/>
    </row>
    <row r="607" spans="1:47" s="141" customFormat="1" ht="12.75" hidden="1" outlineLevel="1">
      <c r="A607" s="139" t="s">
        <v>1201</v>
      </c>
      <c r="B607" s="140"/>
      <c r="C607" s="140" t="s">
        <v>1202</v>
      </c>
      <c r="D607" s="140" t="s">
        <v>1203</v>
      </c>
      <c r="E607" s="140">
        <v>2127053.3</v>
      </c>
      <c r="F607" s="140">
        <v>24143.42</v>
      </c>
      <c r="G607" s="140"/>
      <c r="H607" s="139">
        <v>0</v>
      </c>
      <c r="I607" s="139">
        <v>0</v>
      </c>
      <c r="J607" s="139">
        <v>0</v>
      </c>
      <c r="K607" s="139">
        <v>0</v>
      </c>
      <c r="L607" s="139">
        <v>0</v>
      </c>
      <c r="M607" s="139">
        <v>0</v>
      </c>
      <c r="N607" s="139">
        <v>0</v>
      </c>
      <c r="O607" s="139">
        <v>0</v>
      </c>
      <c r="P607" s="139">
        <v>0</v>
      </c>
      <c r="Q607" s="139">
        <v>0</v>
      </c>
      <c r="R607" s="139">
        <v>0</v>
      </c>
      <c r="S607" s="139">
        <v>0</v>
      </c>
      <c r="T607" s="139">
        <v>0</v>
      </c>
      <c r="U607" s="139">
        <v>0</v>
      </c>
      <c r="V607" s="139">
        <v>0</v>
      </c>
      <c r="W607" s="139">
        <v>0</v>
      </c>
      <c r="X607" s="139">
        <v>0</v>
      </c>
      <c r="Y607" s="139">
        <v>0</v>
      </c>
      <c r="Z607" s="139">
        <v>0</v>
      </c>
      <c r="AA607" s="139">
        <v>0</v>
      </c>
      <c r="AB607" s="139">
        <v>0</v>
      </c>
      <c r="AC607" s="139">
        <v>0</v>
      </c>
      <c r="AD607" s="139">
        <v>0</v>
      </c>
      <c r="AE607" s="139">
        <v>0</v>
      </c>
      <c r="AF607" s="139">
        <v>0</v>
      </c>
      <c r="AG607" s="140">
        <v>0</v>
      </c>
      <c r="AH607" s="139">
        <v>0</v>
      </c>
      <c r="AI607" s="139">
        <v>0</v>
      </c>
      <c r="AJ607" s="139">
        <v>0</v>
      </c>
      <c r="AK607" s="139">
        <v>0</v>
      </c>
      <c r="AL607" s="139">
        <v>0</v>
      </c>
      <c r="AM607" s="139">
        <v>0</v>
      </c>
      <c r="AN607" s="139">
        <v>0</v>
      </c>
      <c r="AO607" s="139">
        <v>0</v>
      </c>
      <c r="AP607" s="139">
        <v>0</v>
      </c>
      <c r="AQ607" s="139">
        <v>0</v>
      </c>
      <c r="AR607" s="139">
        <v>0</v>
      </c>
      <c r="AS607" s="140">
        <v>0</v>
      </c>
      <c r="AT607" s="140">
        <f t="shared" si="19"/>
        <v>2151196.7199999997</v>
      </c>
      <c r="AU607" s="139"/>
    </row>
    <row r="608" spans="1:47" s="141" customFormat="1" ht="12.75" hidden="1" outlineLevel="1">
      <c r="A608" s="139" t="s">
        <v>1204</v>
      </c>
      <c r="B608" s="140"/>
      <c r="C608" s="140" t="s">
        <v>1205</v>
      </c>
      <c r="D608" s="140" t="s">
        <v>1206</v>
      </c>
      <c r="E608" s="140">
        <v>-14345662.43</v>
      </c>
      <c r="F608" s="140">
        <v>-442289.75</v>
      </c>
      <c r="G608" s="140"/>
      <c r="H608" s="139">
        <v>0</v>
      </c>
      <c r="I608" s="139">
        <v>0</v>
      </c>
      <c r="J608" s="139">
        <v>0</v>
      </c>
      <c r="K608" s="139">
        <v>0</v>
      </c>
      <c r="L608" s="139">
        <v>0</v>
      </c>
      <c r="M608" s="139">
        <v>0</v>
      </c>
      <c r="N608" s="139">
        <v>0</v>
      </c>
      <c r="O608" s="139">
        <v>0</v>
      </c>
      <c r="P608" s="139">
        <v>-196371</v>
      </c>
      <c r="Q608" s="139">
        <v>0</v>
      </c>
      <c r="R608" s="139">
        <v>0</v>
      </c>
      <c r="S608" s="139">
        <v>0</v>
      </c>
      <c r="T608" s="139">
        <v>0</v>
      </c>
      <c r="U608" s="139">
        <v>0</v>
      </c>
      <c r="V608" s="139">
        <v>-5184.66</v>
      </c>
      <c r="W608" s="139">
        <v>0</v>
      </c>
      <c r="X608" s="139">
        <v>0</v>
      </c>
      <c r="Y608" s="139">
        <v>-23369.9</v>
      </c>
      <c r="Z608" s="139">
        <v>0</v>
      </c>
      <c r="AA608" s="139">
        <v>0</v>
      </c>
      <c r="AB608" s="139">
        <v>0</v>
      </c>
      <c r="AC608" s="139">
        <v>0</v>
      </c>
      <c r="AD608" s="139">
        <v>0</v>
      </c>
      <c r="AE608" s="139">
        <v>0</v>
      </c>
      <c r="AF608" s="139">
        <v>0</v>
      </c>
      <c r="AG608" s="140">
        <v>-224925.56</v>
      </c>
      <c r="AH608" s="139">
        <v>0</v>
      </c>
      <c r="AI608" s="139">
        <v>0</v>
      </c>
      <c r="AJ608" s="139">
        <v>0</v>
      </c>
      <c r="AK608" s="139">
        <v>0</v>
      </c>
      <c r="AL608" s="139">
        <v>0</v>
      </c>
      <c r="AM608" s="139">
        <v>0</v>
      </c>
      <c r="AN608" s="139">
        <v>0</v>
      </c>
      <c r="AO608" s="139">
        <v>0</v>
      </c>
      <c r="AP608" s="139">
        <v>0</v>
      </c>
      <c r="AQ608" s="139">
        <v>0</v>
      </c>
      <c r="AR608" s="139">
        <v>-38200</v>
      </c>
      <c r="AS608" s="140">
        <v>-38200</v>
      </c>
      <c r="AT608" s="140">
        <f t="shared" si="19"/>
        <v>-15051077.74</v>
      </c>
      <c r="AU608" s="139"/>
    </row>
    <row r="609" spans="1:47" s="141" customFormat="1" ht="12.75" hidden="1" outlineLevel="1">
      <c r="A609" s="139" t="s">
        <v>1207</v>
      </c>
      <c r="B609" s="140"/>
      <c r="C609" s="140" t="s">
        <v>1208</v>
      </c>
      <c r="D609" s="140" t="s">
        <v>1209</v>
      </c>
      <c r="E609" s="140">
        <v>-271295.63</v>
      </c>
      <c r="F609" s="140">
        <v>-1603</v>
      </c>
      <c r="G609" s="140"/>
      <c r="H609" s="139">
        <v>0</v>
      </c>
      <c r="I609" s="139">
        <v>0</v>
      </c>
      <c r="J609" s="139">
        <v>0</v>
      </c>
      <c r="K609" s="139">
        <v>0</v>
      </c>
      <c r="L609" s="139">
        <v>0</v>
      </c>
      <c r="M609" s="139">
        <v>0</v>
      </c>
      <c r="N609" s="139">
        <v>0</v>
      </c>
      <c r="O609" s="139">
        <v>0</v>
      </c>
      <c r="P609" s="139">
        <v>0</v>
      </c>
      <c r="Q609" s="139">
        <v>0</v>
      </c>
      <c r="R609" s="139">
        <v>0</v>
      </c>
      <c r="S609" s="139">
        <v>0</v>
      </c>
      <c r="T609" s="139">
        <v>0</v>
      </c>
      <c r="U609" s="139">
        <v>0</v>
      </c>
      <c r="V609" s="139">
        <v>0</v>
      </c>
      <c r="W609" s="139">
        <v>0</v>
      </c>
      <c r="X609" s="139">
        <v>0</v>
      </c>
      <c r="Y609" s="139">
        <v>0</v>
      </c>
      <c r="Z609" s="139">
        <v>0</v>
      </c>
      <c r="AA609" s="139">
        <v>0</v>
      </c>
      <c r="AB609" s="139">
        <v>0</v>
      </c>
      <c r="AC609" s="139">
        <v>0</v>
      </c>
      <c r="AD609" s="139">
        <v>0</v>
      </c>
      <c r="AE609" s="139">
        <v>0</v>
      </c>
      <c r="AF609" s="139">
        <v>0</v>
      </c>
      <c r="AG609" s="140">
        <v>0</v>
      </c>
      <c r="AH609" s="139">
        <v>0</v>
      </c>
      <c r="AI609" s="139">
        <v>0</v>
      </c>
      <c r="AJ609" s="139">
        <v>0</v>
      </c>
      <c r="AK609" s="139">
        <v>0</v>
      </c>
      <c r="AL609" s="139">
        <v>0</v>
      </c>
      <c r="AM609" s="139">
        <v>0</v>
      </c>
      <c r="AN609" s="139">
        <v>0</v>
      </c>
      <c r="AO609" s="139">
        <v>0</v>
      </c>
      <c r="AP609" s="139">
        <v>0</v>
      </c>
      <c r="AQ609" s="139">
        <v>0</v>
      </c>
      <c r="AR609" s="139">
        <v>0</v>
      </c>
      <c r="AS609" s="140">
        <v>0</v>
      </c>
      <c r="AT609" s="140">
        <f t="shared" si="19"/>
        <v>-272898.63</v>
      </c>
      <c r="AU609" s="139"/>
    </row>
    <row r="610" spans="1:47" s="141" customFormat="1" ht="12.75" hidden="1" outlineLevel="1">
      <c r="A610" s="139" t="s">
        <v>1210</v>
      </c>
      <c r="B610" s="140"/>
      <c r="C610" s="140" t="s">
        <v>1211</v>
      </c>
      <c r="D610" s="140" t="s">
        <v>1212</v>
      </c>
      <c r="E610" s="140">
        <v>-1896286.75</v>
      </c>
      <c r="F610" s="140">
        <v>0</v>
      </c>
      <c r="G610" s="140"/>
      <c r="H610" s="139">
        <v>0</v>
      </c>
      <c r="I610" s="139">
        <v>0</v>
      </c>
      <c r="J610" s="139">
        <v>0</v>
      </c>
      <c r="K610" s="139">
        <v>0</v>
      </c>
      <c r="L610" s="139">
        <v>0</v>
      </c>
      <c r="M610" s="139">
        <v>0</v>
      </c>
      <c r="N610" s="139">
        <v>0</v>
      </c>
      <c r="O610" s="139">
        <v>0</v>
      </c>
      <c r="P610" s="139">
        <v>0</v>
      </c>
      <c r="Q610" s="139">
        <v>0</v>
      </c>
      <c r="R610" s="139">
        <v>0</v>
      </c>
      <c r="S610" s="139">
        <v>0</v>
      </c>
      <c r="T610" s="139">
        <v>0</v>
      </c>
      <c r="U610" s="139">
        <v>0</v>
      </c>
      <c r="V610" s="139">
        <v>0</v>
      </c>
      <c r="W610" s="139">
        <v>0</v>
      </c>
      <c r="X610" s="139">
        <v>0</v>
      </c>
      <c r="Y610" s="139">
        <v>0</v>
      </c>
      <c r="Z610" s="139">
        <v>0</v>
      </c>
      <c r="AA610" s="139">
        <v>0</v>
      </c>
      <c r="AB610" s="139">
        <v>0</v>
      </c>
      <c r="AC610" s="139">
        <v>0</v>
      </c>
      <c r="AD610" s="139">
        <v>0</v>
      </c>
      <c r="AE610" s="139">
        <v>0</v>
      </c>
      <c r="AF610" s="139">
        <v>0</v>
      </c>
      <c r="AG610" s="140">
        <v>0</v>
      </c>
      <c r="AH610" s="139">
        <v>0</v>
      </c>
      <c r="AI610" s="139">
        <v>0</v>
      </c>
      <c r="AJ610" s="139">
        <v>0</v>
      </c>
      <c r="AK610" s="139">
        <v>0</v>
      </c>
      <c r="AL610" s="139">
        <v>0</v>
      </c>
      <c r="AM610" s="139">
        <v>0</v>
      </c>
      <c r="AN610" s="139">
        <v>0</v>
      </c>
      <c r="AO610" s="139">
        <v>0</v>
      </c>
      <c r="AP610" s="139">
        <v>0</v>
      </c>
      <c r="AQ610" s="139">
        <v>0</v>
      </c>
      <c r="AR610" s="139">
        <v>0</v>
      </c>
      <c r="AS610" s="140">
        <v>0</v>
      </c>
      <c r="AT610" s="140">
        <f t="shared" si="19"/>
        <v>-1896286.75</v>
      </c>
      <c r="AU610" s="139"/>
    </row>
    <row r="611" spans="1:47" s="141" customFormat="1" ht="12.75" hidden="1" outlineLevel="1">
      <c r="A611" s="139" t="s">
        <v>1213</v>
      </c>
      <c r="B611" s="140"/>
      <c r="C611" s="140" t="s">
        <v>1214</v>
      </c>
      <c r="D611" s="140" t="s">
        <v>1215</v>
      </c>
      <c r="E611" s="140">
        <v>-21316.45</v>
      </c>
      <c r="F611" s="140">
        <v>0</v>
      </c>
      <c r="G611" s="140"/>
      <c r="H611" s="139">
        <v>0</v>
      </c>
      <c r="I611" s="139">
        <v>0</v>
      </c>
      <c r="J611" s="139">
        <v>0</v>
      </c>
      <c r="K611" s="139">
        <v>0</v>
      </c>
      <c r="L611" s="139">
        <v>0</v>
      </c>
      <c r="M611" s="139">
        <v>0</v>
      </c>
      <c r="N611" s="139">
        <v>0</v>
      </c>
      <c r="O611" s="139">
        <v>0</v>
      </c>
      <c r="P611" s="139">
        <v>0</v>
      </c>
      <c r="Q611" s="139">
        <v>0</v>
      </c>
      <c r="R611" s="139">
        <v>0</v>
      </c>
      <c r="S611" s="139">
        <v>0</v>
      </c>
      <c r="T611" s="139">
        <v>0</v>
      </c>
      <c r="U611" s="139">
        <v>0</v>
      </c>
      <c r="V611" s="139">
        <v>0</v>
      </c>
      <c r="W611" s="139">
        <v>0</v>
      </c>
      <c r="X611" s="139">
        <v>0</v>
      </c>
      <c r="Y611" s="139">
        <v>0</v>
      </c>
      <c r="Z611" s="139">
        <v>0</v>
      </c>
      <c r="AA611" s="139">
        <v>0</v>
      </c>
      <c r="AB611" s="139">
        <v>0</v>
      </c>
      <c r="AC611" s="139">
        <v>0</v>
      </c>
      <c r="AD611" s="139">
        <v>0</v>
      </c>
      <c r="AE611" s="139">
        <v>0</v>
      </c>
      <c r="AF611" s="139">
        <v>0</v>
      </c>
      <c r="AG611" s="140">
        <v>0</v>
      </c>
      <c r="AH611" s="139">
        <v>0</v>
      </c>
      <c r="AI611" s="139">
        <v>0</v>
      </c>
      <c r="AJ611" s="139">
        <v>0</v>
      </c>
      <c r="AK611" s="139">
        <v>0</v>
      </c>
      <c r="AL611" s="139">
        <v>0</v>
      </c>
      <c r="AM611" s="139">
        <v>0</v>
      </c>
      <c r="AN611" s="139">
        <v>0</v>
      </c>
      <c r="AO611" s="139">
        <v>0</v>
      </c>
      <c r="AP611" s="139">
        <v>0</v>
      </c>
      <c r="AQ611" s="139">
        <v>0</v>
      </c>
      <c r="AR611" s="139">
        <v>0</v>
      </c>
      <c r="AS611" s="140">
        <v>0</v>
      </c>
      <c r="AT611" s="140">
        <f t="shared" si="19"/>
        <v>-21316.45</v>
      </c>
      <c r="AU611" s="139"/>
    </row>
    <row r="612" spans="1:47" s="141" customFormat="1" ht="12.75" hidden="1" outlineLevel="1">
      <c r="A612" s="139" t="s">
        <v>1216</v>
      </c>
      <c r="B612" s="140"/>
      <c r="C612" s="140" t="s">
        <v>3719</v>
      </c>
      <c r="D612" s="140" t="s">
        <v>1217</v>
      </c>
      <c r="E612" s="140">
        <v>62312.2</v>
      </c>
      <c r="F612" s="140">
        <v>-20492.25</v>
      </c>
      <c r="G612" s="140"/>
      <c r="H612" s="139">
        <v>0</v>
      </c>
      <c r="I612" s="139">
        <v>0</v>
      </c>
      <c r="J612" s="139">
        <v>0</v>
      </c>
      <c r="K612" s="139">
        <v>0</v>
      </c>
      <c r="L612" s="139">
        <v>0</v>
      </c>
      <c r="M612" s="139">
        <v>-5874.6</v>
      </c>
      <c r="N612" s="139">
        <v>0</v>
      </c>
      <c r="O612" s="139">
        <v>0</v>
      </c>
      <c r="P612" s="139">
        <v>0</v>
      </c>
      <c r="Q612" s="139">
        <v>0</v>
      </c>
      <c r="R612" s="139">
        <v>0</v>
      </c>
      <c r="S612" s="139">
        <v>0</v>
      </c>
      <c r="T612" s="139">
        <v>0</v>
      </c>
      <c r="U612" s="139">
        <v>0</v>
      </c>
      <c r="V612" s="139">
        <v>-27963.46</v>
      </c>
      <c r="W612" s="139">
        <v>0</v>
      </c>
      <c r="X612" s="139">
        <v>0</v>
      </c>
      <c r="Y612" s="139">
        <v>0</v>
      </c>
      <c r="Z612" s="139">
        <v>0</v>
      </c>
      <c r="AA612" s="139">
        <v>0</v>
      </c>
      <c r="AB612" s="139">
        <v>0</v>
      </c>
      <c r="AC612" s="139">
        <v>0</v>
      </c>
      <c r="AD612" s="139">
        <v>0</v>
      </c>
      <c r="AE612" s="139">
        <v>-3796.4</v>
      </c>
      <c r="AF612" s="139">
        <v>0</v>
      </c>
      <c r="AG612" s="140">
        <v>-37634.46</v>
      </c>
      <c r="AH612" s="139">
        <v>0</v>
      </c>
      <c r="AI612" s="139">
        <v>0</v>
      </c>
      <c r="AJ612" s="139">
        <v>0</v>
      </c>
      <c r="AK612" s="139">
        <v>0</v>
      </c>
      <c r="AL612" s="139">
        <v>0</v>
      </c>
      <c r="AM612" s="139">
        <v>0</v>
      </c>
      <c r="AN612" s="139">
        <v>0</v>
      </c>
      <c r="AO612" s="139">
        <v>0</v>
      </c>
      <c r="AP612" s="139">
        <v>0</v>
      </c>
      <c r="AQ612" s="139">
        <v>0</v>
      </c>
      <c r="AR612" s="139">
        <v>0</v>
      </c>
      <c r="AS612" s="140">
        <v>0</v>
      </c>
      <c r="AT612" s="140">
        <f t="shared" si="19"/>
        <v>4185.489999999998</v>
      </c>
      <c r="AU612" s="139"/>
    </row>
    <row r="613" spans="1:47" s="141" customFormat="1" ht="12.75" hidden="1" outlineLevel="1">
      <c r="A613" s="139" t="s">
        <v>1218</v>
      </c>
      <c r="B613" s="140"/>
      <c r="C613" s="140" t="s">
        <v>1219</v>
      </c>
      <c r="D613" s="140" t="s">
        <v>1220</v>
      </c>
      <c r="E613" s="140">
        <v>-69677.34</v>
      </c>
      <c r="F613" s="140">
        <v>-4692473.06</v>
      </c>
      <c r="G613" s="140"/>
      <c r="H613" s="139">
        <v>0</v>
      </c>
      <c r="I613" s="139">
        <v>0</v>
      </c>
      <c r="J613" s="139">
        <v>0</v>
      </c>
      <c r="K613" s="139">
        <v>0</v>
      </c>
      <c r="L613" s="139">
        <v>0</v>
      </c>
      <c r="M613" s="139">
        <v>0</v>
      </c>
      <c r="N613" s="139">
        <v>0</v>
      </c>
      <c r="O613" s="139">
        <v>0</v>
      </c>
      <c r="P613" s="139">
        <v>0</v>
      </c>
      <c r="Q613" s="139">
        <v>0</v>
      </c>
      <c r="R613" s="139">
        <v>0</v>
      </c>
      <c r="S613" s="139">
        <v>0</v>
      </c>
      <c r="T613" s="139">
        <v>0</v>
      </c>
      <c r="U613" s="139">
        <v>0</v>
      </c>
      <c r="V613" s="139">
        <v>0</v>
      </c>
      <c r="W613" s="139">
        <v>0</v>
      </c>
      <c r="X613" s="139">
        <v>0</v>
      </c>
      <c r="Y613" s="139">
        <v>0</v>
      </c>
      <c r="Z613" s="139">
        <v>0</v>
      </c>
      <c r="AA613" s="139">
        <v>0</v>
      </c>
      <c r="AB613" s="139">
        <v>0</v>
      </c>
      <c r="AC613" s="139">
        <v>0</v>
      </c>
      <c r="AD613" s="139">
        <v>0</v>
      </c>
      <c r="AE613" s="139">
        <v>0</v>
      </c>
      <c r="AF613" s="139">
        <v>0</v>
      </c>
      <c r="AG613" s="140">
        <v>0</v>
      </c>
      <c r="AH613" s="139">
        <v>0</v>
      </c>
      <c r="AI613" s="139">
        <v>0</v>
      </c>
      <c r="AJ613" s="139">
        <v>0</v>
      </c>
      <c r="AK613" s="139">
        <v>0</v>
      </c>
      <c r="AL613" s="139">
        <v>0</v>
      </c>
      <c r="AM613" s="139">
        <v>0</v>
      </c>
      <c r="AN613" s="139">
        <v>0</v>
      </c>
      <c r="AO613" s="139">
        <v>0</v>
      </c>
      <c r="AP613" s="139">
        <v>0</v>
      </c>
      <c r="AQ613" s="139">
        <v>0</v>
      </c>
      <c r="AR613" s="139">
        <v>0</v>
      </c>
      <c r="AS613" s="140">
        <v>0</v>
      </c>
      <c r="AT613" s="140">
        <f t="shared" si="19"/>
        <v>-4762150.399999999</v>
      </c>
      <c r="AU613" s="139"/>
    </row>
    <row r="614" spans="1:47" ht="12.75" customHeight="1" collapsed="1">
      <c r="A614" s="76" t="s">
        <v>1221</v>
      </c>
      <c r="B614" s="120"/>
      <c r="C614" s="119" t="s">
        <v>1222</v>
      </c>
      <c r="D614" s="121"/>
      <c r="E614" s="123">
        <v>9875489.83</v>
      </c>
      <c r="F614" s="123">
        <v>-11798871.77</v>
      </c>
      <c r="G614" s="123">
        <v>-1116465.94</v>
      </c>
      <c r="H614" s="76">
        <v>0</v>
      </c>
      <c r="I614" s="76">
        <v>24399.33</v>
      </c>
      <c r="J614" s="76">
        <v>0</v>
      </c>
      <c r="K614" s="76">
        <v>4745.67</v>
      </c>
      <c r="L614" s="76">
        <v>-142000</v>
      </c>
      <c r="M614" s="76">
        <v>-23976.82</v>
      </c>
      <c r="N614" s="76">
        <v>570219.9</v>
      </c>
      <c r="O614" s="76">
        <v>0</v>
      </c>
      <c r="P614" s="76">
        <v>836107.33</v>
      </c>
      <c r="Q614" s="76">
        <v>0</v>
      </c>
      <c r="R614" s="76">
        <v>0</v>
      </c>
      <c r="S614" s="76">
        <v>0</v>
      </c>
      <c r="T614" s="76">
        <v>-114862.38</v>
      </c>
      <c r="U614" s="76">
        <v>312575.43</v>
      </c>
      <c r="V614" s="76">
        <v>-62438.19</v>
      </c>
      <c r="W614" s="76">
        <v>77059.9</v>
      </c>
      <c r="X614" s="76">
        <v>8989.59</v>
      </c>
      <c r="Y614" s="76">
        <v>60975.59</v>
      </c>
      <c r="Z614" s="76">
        <v>-232315.52</v>
      </c>
      <c r="AA614" s="76">
        <v>0</v>
      </c>
      <c r="AB614" s="76">
        <v>-12000</v>
      </c>
      <c r="AC614" s="76">
        <v>-214433.79</v>
      </c>
      <c r="AD614" s="76">
        <v>0</v>
      </c>
      <c r="AE614" s="76">
        <v>1462485.09</v>
      </c>
      <c r="AF614" s="76">
        <v>0</v>
      </c>
      <c r="AG614" s="123">
        <v>2555531.13</v>
      </c>
      <c r="AH614" s="76">
        <v>443422</v>
      </c>
      <c r="AI614" s="76">
        <v>0</v>
      </c>
      <c r="AJ614" s="76">
        <v>0</v>
      </c>
      <c r="AK614" s="76">
        <v>-443422</v>
      </c>
      <c r="AL614" s="76">
        <v>0</v>
      </c>
      <c r="AM614" s="76">
        <v>0</v>
      </c>
      <c r="AN614" s="76">
        <v>0</v>
      </c>
      <c r="AO614" s="76">
        <v>1000000</v>
      </c>
      <c r="AP614" s="76">
        <v>0</v>
      </c>
      <c r="AQ614" s="76">
        <v>0</v>
      </c>
      <c r="AR614" s="76">
        <v>-1038200</v>
      </c>
      <c r="AS614" s="123">
        <v>-38200</v>
      </c>
      <c r="AT614" s="123">
        <f t="shared" si="19"/>
        <v>-522516.74999999953</v>
      </c>
      <c r="AU614" s="76"/>
    </row>
    <row r="615" spans="1:47" ht="12.75" customHeight="1">
      <c r="A615" s="76" t="s">
        <v>1223</v>
      </c>
      <c r="B615" s="120"/>
      <c r="C615" s="119" t="s">
        <v>1224</v>
      </c>
      <c r="D615" s="121"/>
      <c r="E615" s="123">
        <v>0</v>
      </c>
      <c r="F615" s="123">
        <v>0</v>
      </c>
      <c r="G615" s="123">
        <v>0</v>
      </c>
      <c r="H615" s="76">
        <v>0</v>
      </c>
      <c r="I615" s="76">
        <v>0</v>
      </c>
      <c r="J615" s="76">
        <v>0</v>
      </c>
      <c r="K615" s="76">
        <v>0</v>
      </c>
      <c r="L615" s="76">
        <v>0</v>
      </c>
      <c r="M615" s="76">
        <v>0</v>
      </c>
      <c r="N615" s="76">
        <v>0</v>
      </c>
      <c r="O615" s="76">
        <v>0</v>
      </c>
      <c r="P615" s="76">
        <v>0</v>
      </c>
      <c r="Q615" s="76">
        <v>0</v>
      </c>
      <c r="R615" s="76">
        <v>0</v>
      </c>
      <c r="S615" s="76">
        <v>0</v>
      </c>
      <c r="T615" s="76">
        <v>0</v>
      </c>
      <c r="U615" s="76">
        <v>0</v>
      </c>
      <c r="V615" s="76">
        <v>0</v>
      </c>
      <c r="W615" s="76">
        <v>0</v>
      </c>
      <c r="X615" s="76">
        <v>0</v>
      </c>
      <c r="Y615" s="76">
        <v>0</v>
      </c>
      <c r="Z615" s="76">
        <v>0</v>
      </c>
      <c r="AA615" s="76">
        <v>0</v>
      </c>
      <c r="AB615" s="76">
        <v>0</v>
      </c>
      <c r="AC615" s="76">
        <v>0</v>
      </c>
      <c r="AD615" s="76">
        <v>0</v>
      </c>
      <c r="AE615" s="76">
        <v>0</v>
      </c>
      <c r="AF615" s="76">
        <v>0</v>
      </c>
      <c r="AG615" s="123">
        <v>0</v>
      </c>
      <c r="AH615" s="76">
        <v>0</v>
      </c>
      <c r="AI615" s="76">
        <v>0</v>
      </c>
      <c r="AJ615" s="76">
        <v>0</v>
      </c>
      <c r="AK615" s="76">
        <v>0</v>
      </c>
      <c r="AL615" s="76">
        <v>0</v>
      </c>
      <c r="AM615" s="76">
        <v>0</v>
      </c>
      <c r="AN615" s="76">
        <v>0</v>
      </c>
      <c r="AO615" s="76">
        <v>0</v>
      </c>
      <c r="AP615" s="76">
        <v>0</v>
      </c>
      <c r="AQ615" s="76">
        <v>0</v>
      </c>
      <c r="AR615" s="76">
        <v>0</v>
      </c>
      <c r="AS615" s="123">
        <v>0</v>
      </c>
      <c r="AT615" s="123">
        <f t="shared" si="19"/>
        <v>0</v>
      </c>
      <c r="AU615" s="76"/>
    </row>
    <row r="616" spans="1:47" ht="12.75" customHeight="1">
      <c r="A616" s="115"/>
      <c r="B616" s="120"/>
      <c r="C616" s="119"/>
      <c r="D616" s="121"/>
      <c r="E616" s="123"/>
      <c r="F616" s="123"/>
      <c r="G616" s="123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  <c r="AA616" s="115"/>
      <c r="AB616" s="115"/>
      <c r="AC616" s="115"/>
      <c r="AD616" s="115"/>
      <c r="AE616" s="115"/>
      <c r="AF616" s="115"/>
      <c r="AG616" s="123"/>
      <c r="AH616" s="115"/>
      <c r="AI616" s="115"/>
      <c r="AJ616" s="115"/>
      <c r="AK616" s="115"/>
      <c r="AL616" s="115"/>
      <c r="AM616" s="115"/>
      <c r="AN616" s="115"/>
      <c r="AO616" s="115"/>
      <c r="AP616" s="115"/>
      <c r="AQ616" s="115"/>
      <c r="AR616" s="115"/>
      <c r="AS616" s="123"/>
      <c r="AT616" s="123"/>
      <c r="AU616" s="115"/>
    </row>
    <row r="617" spans="1:47" s="173" customFormat="1" ht="12.75" customHeight="1">
      <c r="A617" s="124"/>
      <c r="B617" s="125"/>
      <c r="C617" s="126" t="s">
        <v>1635</v>
      </c>
      <c r="D617" s="127"/>
      <c r="E617" s="128"/>
      <c r="F617" s="128"/>
      <c r="G617" s="128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  <c r="AA617" s="124"/>
      <c r="AB617" s="124"/>
      <c r="AC617" s="124"/>
      <c r="AD617" s="124"/>
      <c r="AE617" s="124"/>
      <c r="AF617" s="124"/>
      <c r="AG617" s="128"/>
      <c r="AH617" s="124"/>
      <c r="AI617" s="124"/>
      <c r="AJ617" s="124"/>
      <c r="AK617" s="124"/>
      <c r="AL617" s="124"/>
      <c r="AM617" s="124"/>
      <c r="AN617" s="124"/>
      <c r="AO617" s="124"/>
      <c r="AP617" s="124"/>
      <c r="AQ617" s="124"/>
      <c r="AR617" s="124"/>
      <c r="AS617" s="128"/>
      <c r="AT617" s="128"/>
      <c r="AU617" s="124"/>
    </row>
    <row r="618" spans="1:47" s="173" customFormat="1" ht="12.75" customHeight="1">
      <c r="A618" s="124" t="s">
        <v>1869</v>
      </c>
      <c r="B618" s="125"/>
      <c r="C618" s="126" t="s">
        <v>1636</v>
      </c>
      <c r="D618" s="127"/>
      <c r="E618" s="128">
        <f aca="true" t="shared" si="20" ref="E618:AT618">E594+E602+E614+E615+E589</f>
        <v>3504092.3900000006</v>
      </c>
      <c r="F618" s="128">
        <f t="shared" si="20"/>
        <v>-11787200.27</v>
      </c>
      <c r="G618" s="128">
        <f t="shared" si="20"/>
        <v>-91361058.08</v>
      </c>
      <c r="H618" s="124">
        <f t="shared" si="20"/>
        <v>0</v>
      </c>
      <c r="I618" s="124">
        <f t="shared" si="20"/>
        <v>-45044.67</v>
      </c>
      <c r="J618" s="124">
        <f t="shared" si="20"/>
        <v>-120749</v>
      </c>
      <c r="K618" s="124">
        <f t="shared" si="20"/>
        <v>-2254.33</v>
      </c>
      <c r="L618" s="124">
        <f t="shared" si="20"/>
        <v>-342000</v>
      </c>
      <c r="M618" s="124">
        <f t="shared" si="20"/>
        <v>-611402.63</v>
      </c>
      <c r="N618" s="124">
        <f t="shared" si="20"/>
        <v>504281.63</v>
      </c>
      <c r="O618" s="124">
        <f t="shared" si="20"/>
        <v>0</v>
      </c>
      <c r="P618" s="124">
        <f t="shared" si="20"/>
        <v>-2245533.8</v>
      </c>
      <c r="Q618" s="124">
        <f t="shared" si="20"/>
        <v>-2328</v>
      </c>
      <c r="R618" s="124">
        <f t="shared" si="20"/>
        <v>-10216745.530000001</v>
      </c>
      <c r="S618" s="124">
        <f t="shared" si="20"/>
        <v>-1152</v>
      </c>
      <c r="T618" s="124">
        <f t="shared" si="20"/>
        <v>-120696.17</v>
      </c>
      <c r="U618" s="124">
        <f t="shared" si="20"/>
        <v>264273.43</v>
      </c>
      <c r="V618" s="124">
        <f t="shared" si="20"/>
        <v>-158352.39</v>
      </c>
      <c r="W618" s="124">
        <f t="shared" si="20"/>
        <v>75707.9</v>
      </c>
      <c r="X618" s="124">
        <f t="shared" si="20"/>
        <v>-147010.41</v>
      </c>
      <c r="Y618" s="124">
        <f t="shared" si="20"/>
        <v>-214365.42</v>
      </c>
      <c r="Z618" s="124">
        <f t="shared" si="20"/>
        <v>-232315.52</v>
      </c>
      <c r="AA618" s="124">
        <f t="shared" si="20"/>
        <v>0</v>
      </c>
      <c r="AB618" s="124">
        <f t="shared" si="20"/>
        <v>-15241</v>
      </c>
      <c r="AC618" s="124">
        <f t="shared" si="20"/>
        <v>-3093710.99</v>
      </c>
      <c r="AD618" s="124">
        <f t="shared" si="20"/>
        <v>0</v>
      </c>
      <c r="AE618" s="124">
        <f t="shared" si="20"/>
        <v>919030.7600000001</v>
      </c>
      <c r="AF618" s="124">
        <f t="shared" si="20"/>
        <v>0</v>
      </c>
      <c r="AG618" s="128">
        <f t="shared" si="20"/>
        <v>-15805608.140000004</v>
      </c>
      <c r="AH618" s="124">
        <f t="shared" si="20"/>
        <v>506335.64</v>
      </c>
      <c r="AI618" s="124">
        <f t="shared" si="20"/>
        <v>16076.6</v>
      </c>
      <c r="AJ618" s="124">
        <f t="shared" si="20"/>
        <v>162295.91</v>
      </c>
      <c r="AK618" s="124">
        <f t="shared" si="20"/>
        <v>-151129.56</v>
      </c>
      <c r="AL618" s="124">
        <f t="shared" si="20"/>
        <v>43627.84</v>
      </c>
      <c r="AM618" s="124">
        <f t="shared" si="20"/>
        <v>802708.61</v>
      </c>
      <c r="AN618" s="124">
        <f t="shared" si="20"/>
        <v>2151640.03</v>
      </c>
      <c r="AO618" s="124">
        <f t="shared" si="20"/>
        <v>1168374.25</v>
      </c>
      <c r="AP618" s="124">
        <f t="shared" si="20"/>
        <v>184543.1</v>
      </c>
      <c r="AQ618" s="124">
        <f t="shared" si="20"/>
        <v>34409.03</v>
      </c>
      <c r="AR618" s="124">
        <f t="shared" si="20"/>
        <v>-568443.79</v>
      </c>
      <c r="AS618" s="128">
        <f t="shared" si="20"/>
        <v>4350437.66</v>
      </c>
      <c r="AT618" s="128">
        <f t="shared" si="20"/>
        <v>-111099336.43999997</v>
      </c>
      <c r="AU618" s="124"/>
    </row>
    <row r="619" spans="1:47" ht="12.75" customHeight="1">
      <c r="A619" s="115"/>
      <c r="B619" s="120"/>
      <c r="C619" s="126"/>
      <c r="D619" s="121"/>
      <c r="E619" s="123"/>
      <c r="F619" s="123"/>
      <c r="G619" s="123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5"/>
      <c r="AF619" s="115"/>
      <c r="AG619" s="123"/>
      <c r="AH619" s="115"/>
      <c r="AI619" s="115"/>
      <c r="AJ619" s="115"/>
      <c r="AK619" s="115"/>
      <c r="AL619" s="115"/>
      <c r="AM619" s="115"/>
      <c r="AN619" s="115"/>
      <c r="AO619" s="115"/>
      <c r="AP619" s="115"/>
      <c r="AQ619" s="115"/>
      <c r="AR619" s="115"/>
      <c r="AS619" s="123"/>
      <c r="AT619" s="123"/>
      <c r="AU619" s="115"/>
    </row>
    <row r="620" spans="1:47" ht="12.75" customHeight="1">
      <c r="A620" s="129" t="s">
        <v>1869</v>
      </c>
      <c r="B620" s="125"/>
      <c r="C620" s="126" t="s">
        <v>1637</v>
      </c>
      <c r="D620" s="127"/>
      <c r="E620" s="128">
        <f aca="true" t="shared" si="21" ref="E620:AT620">E557+E618</f>
        <v>-15947702.708000049</v>
      </c>
      <c r="F620" s="128">
        <f t="shared" si="21"/>
        <v>1111302.1949999966</v>
      </c>
      <c r="G620" s="128">
        <f t="shared" si="21"/>
        <v>8561531.18099992</v>
      </c>
      <c r="H620" s="129">
        <f t="shared" si="21"/>
        <v>-47018.77400000004</v>
      </c>
      <c r="I620" s="129">
        <f t="shared" si="21"/>
        <v>29485.272999999986</v>
      </c>
      <c r="J620" s="129">
        <f t="shared" si="21"/>
        <v>53052.062999999966</v>
      </c>
      <c r="K620" s="129">
        <f t="shared" si="21"/>
        <v>-227.58300000000054</v>
      </c>
      <c r="L620" s="129">
        <f t="shared" si="21"/>
        <v>-508370.166</v>
      </c>
      <c r="M620" s="129">
        <f t="shared" si="21"/>
        <v>975826.7429999978</v>
      </c>
      <c r="N620" s="129">
        <f t="shared" si="21"/>
        <v>-17284.3810000004</v>
      </c>
      <c r="O620" s="129">
        <f t="shared" si="21"/>
        <v>612.9109999999991</v>
      </c>
      <c r="P620" s="129">
        <f t="shared" si="21"/>
        <v>-574101.828</v>
      </c>
      <c r="Q620" s="129">
        <f t="shared" si="21"/>
        <v>19162.739999999998</v>
      </c>
      <c r="R620" s="129">
        <f t="shared" si="21"/>
        <v>386778.1040000152</v>
      </c>
      <c r="S620" s="129">
        <f t="shared" si="21"/>
        <v>-16493.046000000002</v>
      </c>
      <c r="T620" s="129">
        <f t="shared" si="21"/>
        <v>121252.53600000012</v>
      </c>
      <c r="U620" s="129">
        <f t="shared" si="21"/>
        <v>102268.20400000011</v>
      </c>
      <c r="V620" s="129">
        <f t="shared" si="21"/>
        <v>128080.22200000018</v>
      </c>
      <c r="W620" s="129">
        <f t="shared" si="21"/>
        <v>43586.61800000002</v>
      </c>
      <c r="X620" s="129">
        <f t="shared" si="21"/>
        <v>-17361.334999999992</v>
      </c>
      <c r="Y620" s="129">
        <f t="shared" si="21"/>
        <v>-62356.01499999929</v>
      </c>
      <c r="Z620" s="129">
        <f t="shared" si="21"/>
        <v>142105.80400000003</v>
      </c>
      <c r="AA620" s="129">
        <f t="shared" si="21"/>
        <v>2236.93</v>
      </c>
      <c r="AB620" s="129">
        <f t="shared" si="21"/>
        <v>-18495.626999999862</v>
      </c>
      <c r="AC620" s="129">
        <f t="shared" si="21"/>
        <v>185219.78700000048</v>
      </c>
      <c r="AD620" s="129">
        <f t="shared" si="21"/>
        <v>15147.667000000016</v>
      </c>
      <c r="AE620" s="129">
        <f t="shared" si="21"/>
        <v>-256654.42299999448</v>
      </c>
      <c r="AF620" s="129">
        <f t="shared" si="21"/>
        <v>548948.537</v>
      </c>
      <c r="AG620" s="128">
        <f t="shared" si="21"/>
        <v>1235400.9609998576</v>
      </c>
      <c r="AH620" s="129">
        <f t="shared" si="21"/>
        <v>-357652.44999999995</v>
      </c>
      <c r="AI620" s="129">
        <f t="shared" si="21"/>
        <v>-37487.98</v>
      </c>
      <c r="AJ620" s="129">
        <f t="shared" si="21"/>
        <v>-406935.7619999986</v>
      </c>
      <c r="AK620" s="129">
        <f t="shared" si="21"/>
        <v>687996.0799999998</v>
      </c>
      <c r="AL620" s="129">
        <f t="shared" si="21"/>
        <v>-27979.850000000006</v>
      </c>
      <c r="AM620" s="129">
        <f t="shared" si="21"/>
        <v>1929068.48</v>
      </c>
      <c r="AN620" s="129">
        <f t="shared" si="21"/>
        <v>11985446.204000039</v>
      </c>
      <c r="AO620" s="129">
        <f t="shared" si="21"/>
        <v>5719075.25</v>
      </c>
      <c r="AP620" s="129">
        <f t="shared" si="21"/>
        <v>-139729.31000000003</v>
      </c>
      <c r="AQ620" s="129">
        <f t="shared" si="21"/>
        <v>57187.03</v>
      </c>
      <c r="AR620" s="129">
        <f t="shared" si="21"/>
        <v>1501589.02</v>
      </c>
      <c r="AS620" s="128">
        <f t="shared" si="21"/>
        <v>20910576.712000005</v>
      </c>
      <c r="AT620" s="128">
        <f t="shared" si="21"/>
        <v>15871108.34100017</v>
      </c>
      <c r="AU620" s="134"/>
    </row>
    <row r="621" spans="1:47" ht="12.75" customHeight="1">
      <c r="A621" s="115"/>
      <c r="B621" s="120"/>
      <c r="C621" s="119"/>
      <c r="D621" s="121"/>
      <c r="E621" s="123"/>
      <c r="F621" s="123"/>
      <c r="G621" s="123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5"/>
      <c r="AF621" s="115"/>
      <c r="AG621" s="123"/>
      <c r="AH621" s="115"/>
      <c r="AI621" s="115"/>
      <c r="AJ621" s="115"/>
      <c r="AK621" s="115"/>
      <c r="AL621" s="115"/>
      <c r="AM621" s="115"/>
      <c r="AN621" s="115"/>
      <c r="AO621" s="115"/>
      <c r="AP621" s="115"/>
      <c r="AQ621" s="115"/>
      <c r="AR621" s="115"/>
      <c r="AS621" s="123"/>
      <c r="AT621" s="123"/>
      <c r="AU621" s="115"/>
    </row>
    <row r="622" spans="1:47" s="141" customFormat="1" ht="12.75" hidden="1" outlineLevel="1">
      <c r="A622" s="139" t="s">
        <v>1227</v>
      </c>
      <c r="B622" s="140"/>
      <c r="C622" s="140" t="s">
        <v>1228</v>
      </c>
      <c r="D622" s="140" t="s">
        <v>1229</v>
      </c>
      <c r="E622" s="140">
        <v>208577232.268</v>
      </c>
      <c r="F622" s="140">
        <v>9030730.355</v>
      </c>
      <c r="G622" s="140"/>
      <c r="H622" s="139">
        <v>140132.904</v>
      </c>
      <c r="I622" s="139">
        <v>149721.027</v>
      </c>
      <c r="J622" s="139">
        <v>43879.857</v>
      </c>
      <c r="K622" s="139">
        <v>227.583</v>
      </c>
      <c r="L622" s="139">
        <v>2093146.026</v>
      </c>
      <c r="M622" s="139">
        <v>408930.677</v>
      </c>
      <c r="N622" s="139">
        <v>154745.654</v>
      </c>
      <c r="O622" s="139">
        <v>10281.609</v>
      </c>
      <c r="P622" s="139">
        <v>737590.538</v>
      </c>
      <c r="Q622" s="139">
        <v>50535.87</v>
      </c>
      <c r="R622" s="139">
        <v>-373320.744</v>
      </c>
      <c r="S622" s="139">
        <v>66230.136</v>
      </c>
      <c r="T622" s="139">
        <v>-121930.656</v>
      </c>
      <c r="U622" s="139">
        <v>-102268.204</v>
      </c>
      <c r="V622" s="139">
        <v>264838.378</v>
      </c>
      <c r="W622" s="139">
        <v>47145.592000000004</v>
      </c>
      <c r="X622" s="139">
        <v>19203.335</v>
      </c>
      <c r="Y622" s="139">
        <v>-512983.405</v>
      </c>
      <c r="Z622" s="139">
        <v>13382.506000000001</v>
      </c>
      <c r="AA622" s="139">
        <v>48805.73</v>
      </c>
      <c r="AB622" s="139">
        <v>34647.257</v>
      </c>
      <c r="AC622" s="139">
        <v>1719347.053</v>
      </c>
      <c r="AD622" s="139">
        <v>13323.563</v>
      </c>
      <c r="AE622" s="139">
        <v>3310165.238</v>
      </c>
      <c r="AF622" s="139">
        <v>-548948.527</v>
      </c>
      <c r="AG622" s="140">
        <v>7666828.997</v>
      </c>
      <c r="AH622" s="139">
        <v>360528.45</v>
      </c>
      <c r="AI622" s="139">
        <v>394787.51</v>
      </c>
      <c r="AJ622" s="139">
        <v>2960255.622</v>
      </c>
      <c r="AK622" s="139">
        <v>1506162.35</v>
      </c>
      <c r="AL622" s="139">
        <v>1315384.11</v>
      </c>
      <c r="AM622" s="139">
        <v>6051759.58</v>
      </c>
      <c r="AN622" s="139">
        <v>34047120.646</v>
      </c>
      <c r="AO622" s="139">
        <v>-5438617.11</v>
      </c>
      <c r="AP622" s="139">
        <v>1022717.65</v>
      </c>
      <c r="AQ622" s="139">
        <v>797692.3</v>
      </c>
      <c r="AR622" s="139">
        <v>1596630.53</v>
      </c>
      <c r="AS622" s="140">
        <v>44614421.638</v>
      </c>
      <c r="AT622" s="140">
        <f>E622+F622+G622+AG622+AS622</f>
        <v>269889213.258</v>
      </c>
      <c r="AU622" s="139"/>
    </row>
    <row r="623" spans="1:47" s="174" customFormat="1" ht="12.75" customHeight="1" collapsed="1">
      <c r="A623" s="124" t="s">
        <v>1230</v>
      </c>
      <c r="B623" s="125" t="s">
        <v>1231</v>
      </c>
      <c r="D623" s="127"/>
      <c r="E623" s="128">
        <v>208577232.268</v>
      </c>
      <c r="F623" s="128">
        <v>9030730.355</v>
      </c>
      <c r="G623" s="128">
        <v>209503142.74</v>
      </c>
      <c r="H623" s="124">
        <v>140132.904</v>
      </c>
      <c r="I623" s="124">
        <v>149721.027</v>
      </c>
      <c r="J623" s="124">
        <v>43879.857</v>
      </c>
      <c r="K623" s="124">
        <v>227.583</v>
      </c>
      <c r="L623" s="124">
        <v>2093146.026</v>
      </c>
      <c r="M623" s="124">
        <v>408930.677</v>
      </c>
      <c r="N623" s="124">
        <v>154745.654</v>
      </c>
      <c r="O623" s="124">
        <v>10281.609</v>
      </c>
      <c r="P623" s="124">
        <v>737590.538</v>
      </c>
      <c r="Q623" s="124">
        <v>50535.87</v>
      </c>
      <c r="R623" s="124">
        <v>-373320.744</v>
      </c>
      <c r="S623" s="124">
        <v>66230.136</v>
      </c>
      <c r="T623" s="124">
        <v>-121930.656</v>
      </c>
      <c r="U623" s="124">
        <v>-102268.204</v>
      </c>
      <c r="V623" s="124">
        <v>264838.378</v>
      </c>
      <c r="W623" s="124">
        <v>47145.592000000004</v>
      </c>
      <c r="X623" s="124">
        <v>19203.335</v>
      </c>
      <c r="Y623" s="124">
        <v>-512983.405</v>
      </c>
      <c r="Z623" s="124">
        <v>13382.506000000001</v>
      </c>
      <c r="AA623" s="124">
        <v>48805.73</v>
      </c>
      <c r="AB623" s="124">
        <v>34647.257</v>
      </c>
      <c r="AC623" s="124">
        <v>1719347.053</v>
      </c>
      <c r="AD623" s="124">
        <v>13323.563</v>
      </c>
      <c r="AE623" s="124">
        <v>3310165.238</v>
      </c>
      <c r="AF623" s="124">
        <v>-548948.527</v>
      </c>
      <c r="AG623" s="128">
        <v>7666828.997</v>
      </c>
      <c r="AH623" s="124">
        <v>360528.45</v>
      </c>
      <c r="AI623" s="124">
        <v>394787.51</v>
      </c>
      <c r="AJ623" s="124">
        <v>2960255.622</v>
      </c>
      <c r="AK623" s="124">
        <v>1506162.35</v>
      </c>
      <c r="AL623" s="124">
        <v>1315384.11</v>
      </c>
      <c r="AM623" s="124">
        <v>6051759.58</v>
      </c>
      <c r="AN623" s="124">
        <v>34047120.646</v>
      </c>
      <c r="AO623" s="124">
        <v>-5438617.11</v>
      </c>
      <c r="AP623" s="124">
        <v>1022717.65</v>
      </c>
      <c r="AQ623" s="124">
        <v>797692.3</v>
      </c>
      <c r="AR623" s="124">
        <v>1596630.53</v>
      </c>
      <c r="AS623" s="128">
        <v>44614421.638</v>
      </c>
      <c r="AT623" s="128">
        <f>E623+F623+G623+AG623+AS623</f>
        <v>479392355.998</v>
      </c>
      <c r="AU623" s="124"/>
    </row>
    <row r="624" spans="1:47" ht="12.75" customHeight="1">
      <c r="A624" s="124"/>
      <c r="B624" s="120"/>
      <c r="C624" s="126"/>
      <c r="D624" s="127"/>
      <c r="E624" s="128"/>
      <c r="F624" s="128"/>
      <c r="G624" s="128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  <c r="AA624" s="124"/>
      <c r="AB624" s="124"/>
      <c r="AC624" s="124"/>
      <c r="AD624" s="124"/>
      <c r="AE624" s="124"/>
      <c r="AF624" s="124"/>
      <c r="AG624" s="128"/>
      <c r="AH624" s="124"/>
      <c r="AI624" s="124"/>
      <c r="AJ624" s="124"/>
      <c r="AK624" s="124"/>
      <c r="AL624" s="124"/>
      <c r="AM624" s="124"/>
      <c r="AN624" s="124"/>
      <c r="AO624" s="124"/>
      <c r="AP624" s="124"/>
      <c r="AQ624" s="124"/>
      <c r="AR624" s="124"/>
      <c r="AS624" s="128"/>
      <c r="AT624" s="128"/>
      <c r="AU624" s="124"/>
    </row>
    <row r="625" spans="1:47" s="174" customFormat="1" ht="12.75" customHeight="1" hidden="1">
      <c r="A625" s="115" t="s">
        <v>1232</v>
      </c>
      <c r="B625" s="120"/>
      <c r="C625" s="119" t="s">
        <v>1233</v>
      </c>
      <c r="D625" s="121"/>
      <c r="E625" s="123">
        <v>0</v>
      </c>
      <c r="F625" s="123">
        <v>0</v>
      </c>
      <c r="G625" s="123">
        <v>0</v>
      </c>
      <c r="H625" s="115">
        <v>0</v>
      </c>
      <c r="I625" s="115">
        <v>0</v>
      </c>
      <c r="J625" s="115">
        <v>0</v>
      </c>
      <c r="K625" s="115">
        <v>0</v>
      </c>
      <c r="L625" s="115">
        <v>0</v>
      </c>
      <c r="M625" s="115">
        <v>0</v>
      </c>
      <c r="N625" s="115">
        <v>0</v>
      </c>
      <c r="O625" s="115">
        <v>0</v>
      </c>
      <c r="P625" s="115">
        <v>0</v>
      </c>
      <c r="Q625" s="115">
        <v>0</v>
      </c>
      <c r="R625" s="115">
        <v>0</v>
      </c>
      <c r="S625" s="115">
        <v>0</v>
      </c>
      <c r="T625" s="115">
        <v>0</v>
      </c>
      <c r="U625" s="115">
        <v>0</v>
      </c>
      <c r="V625" s="115">
        <v>0</v>
      </c>
      <c r="W625" s="115">
        <v>0</v>
      </c>
      <c r="X625" s="115">
        <v>0</v>
      </c>
      <c r="Y625" s="115">
        <v>0</v>
      </c>
      <c r="Z625" s="115">
        <v>0</v>
      </c>
      <c r="AA625" s="115">
        <v>0</v>
      </c>
      <c r="AB625" s="115">
        <v>0</v>
      </c>
      <c r="AC625" s="115">
        <v>0</v>
      </c>
      <c r="AD625" s="115">
        <v>0</v>
      </c>
      <c r="AE625" s="115">
        <v>0</v>
      </c>
      <c r="AF625" s="115">
        <v>0</v>
      </c>
      <c r="AG625" s="123">
        <v>0</v>
      </c>
      <c r="AH625" s="115">
        <v>0</v>
      </c>
      <c r="AI625" s="115">
        <v>0</v>
      </c>
      <c r="AJ625" s="115">
        <v>0</v>
      </c>
      <c r="AK625" s="115">
        <v>0</v>
      </c>
      <c r="AL625" s="115">
        <v>0</v>
      </c>
      <c r="AM625" s="115">
        <v>0</v>
      </c>
      <c r="AN625" s="115">
        <v>0</v>
      </c>
      <c r="AO625" s="115">
        <v>0</v>
      </c>
      <c r="AP625" s="115">
        <v>0</v>
      </c>
      <c r="AQ625" s="115">
        <v>0</v>
      </c>
      <c r="AR625" s="115">
        <v>0</v>
      </c>
      <c r="AS625" s="123">
        <v>0</v>
      </c>
      <c r="AT625" s="123">
        <f>E625+F625+G625+AG625+AS625</f>
        <v>0</v>
      </c>
      <c r="AU625" s="115"/>
    </row>
    <row r="626" spans="1:47" s="174" customFormat="1" ht="12.75" customHeight="1" hidden="1">
      <c r="A626" s="115" t="s">
        <v>1234</v>
      </c>
      <c r="B626" s="120"/>
      <c r="C626" s="119" t="s">
        <v>1235</v>
      </c>
      <c r="D626" s="121"/>
      <c r="E626" s="123">
        <v>0</v>
      </c>
      <c r="F626" s="123">
        <v>0</v>
      </c>
      <c r="G626" s="123">
        <v>0</v>
      </c>
      <c r="H626" s="115">
        <v>0</v>
      </c>
      <c r="I626" s="115">
        <v>0</v>
      </c>
      <c r="J626" s="115">
        <v>0</v>
      </c>
      <c r="K626" s="115">
        <v>0</v>
      </c>
      <c r="L626" s="115">
        <v>0</v>
      </c>
      <c r="M626" s="115">
        <v>0</v>
      </c>
      <c r="N626" s="115">
        <v>0</v>
      </c>
      <c r="O626" s="115">
        <v>0</v>
      </c>
      <c r="P626" s="115">
        <v>0</v>
      </c>
      <c r="Q626" s="115">
        <v>0</v>
      </c>
      <c r="R626" s="115">
        <v>0</v>
      </c>
      <c r="S626" s="115">
        <v>0</v>
      </c>
      <c r="T626" s="115">
        <v>0</v>
      </c>
      <c r="U626" s="115">
        <v>0</v>
      </c>
      <c r="V626" s="115">
        <v>0</v>
      </c>
      <c r="W626" s="115">
        <v>0</v>
      </c>
      <c r="X626" s="115">
        <v>0</v>
      </c>
      <c r="Y626" s="115">
        <v>0</v>
      </c>
      <c r="Z626" s="115">
        <v>0</v>
      </c>
      <c r="AA626" s="115">
        <v>0</v>
      </c>
      <c r="AB626" s="115">
        <v>0</v>
      </c>
      <c r="AC626" s="115">
        <v>0</v>
      </c>
      <c r="AD626" s="115">
        <v>0</v>
      </c>
      <c r="AE626" s="115">
        <v>0</v>
      </c>
      <c r="AF626" s="115">
        <v>0</v>
      </c>
      <c r="AG626" s="123">
        <v>0</v>
      </c>
      <c r="AH626" s="115">
        <v>0</v>
      </c>
      <c r="AI626" s="115">
        <v>0</v>
      </c>
      <c r="AJ626" s="115">
        <v>0</v>
      </c>
      <c r="AK626" s="115">
        <v>0</v>
      </c>
      <c r="AL626" s="115">
        <v>0</v>
      </c>
      <c r="AM626" s="115">
        <v>0</v>
      </c>
      <c r="AN626" s="115">
        <v>0</v>
      </c>
      <c r="AO626" s="115">
        <v>0</v>
      </c>
      <c r="AP626" s="115">
        <v>0</v>
      </c>
      <c r="AQ626" s="115">
        <v>0</v>
      </c>
      <c r="AR626" s="115">
        <v>0</v>
      </c>
      <c r="AS626" s="123">
        <v>0</v>
      </c>
      <c r="AT626" s="123">
        <f>E626+F626+G626+AG626+AS626</f>
        <v>0</v>
      </c>
      <c r="AU626" s="115"/>
    </row>
    <row r="627" spans="1:47" ht="12.75" customHeight="1" hidden="1">
      <c r="A627" s="124"/>
      <c r="B627" s="120"/>
      <c r="C627" s="126"/>
      <c r="D627" s="127"/>
      <c r="E627" s="128"/>
      <c r="F627" s="128"/>
      <c r="G627" s="128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  <c r="AC627" s="124"/>
      <c r="AD627" s="124"/>
      <c r="AE627" s="124"/>
      <c r="AF627" s="124"/>
      <c r="AG627" s="128"/>
      <c r="AH627" s="124"/>
      <c r="AI627" s="124"/>
      <c r="AJ627" s="124"/>
      <c r="AK627" s="124"/>
      <c r="AL627" s="124"/>
      <c r="AM627" s="124"/>
      <c r="AN627" s="124"/>
      <c r="AO627" s="124"/>
      <c r="AP627" s="124"/>
      <c r="AQ627" s="124"/>
      <c r="AR627" s="124"/>
      <c r="AS627" s="128"/>
      <c r="AT627" s="128"/>
      <c r="AU627" s="124"/>
    </row>
    <row r="628" spans="1:47" ht="12.75" customHeight="1" hidden="1">
      <c r="A628" s="124" t="s">
        <v>1869</v>
      </c>
      <c r="B628" s="120"/>
      <c r="C628" s="126" t="s">
        <v>1236</v>
      </c>
      <c r="D628" s="127"/>
      <c r="E628" s="128">
        <f aca="true" t="shared" si="22" ref="E628:AT628">E623-E625-E626</f>
        <v>208577232.268</v>
      </c>
      <c r="F628" s="128">
        <f t="shared" si="22"/>
        <v>9030730.355</v>
      </c>
      <c r="G628" s="128">
        <f t="shared" si="22"/>
        <v>209503142.74</v>
      </c>
      <c r="H628" s="124">
        <f t="shared" si="22"/>
        <v>140132.904</v>
      </c>
      <c r="I628" s="124">
        <f t="shared" si="22"/>
        <v>149721.027</v>
      </c>
      <c r="J628" s="124">
        <f t="shared" si="22"/>
        <v>43879.857</v>
      </c>
      <c r="K628" s="124">
        <f t="shared" si="22"/>
        <v>227.583</v>
      </c>
      <c r="L628" s="124">
        <f t="shared" si="22"/>
        <v>2093146.026</v>
      </c>
      <c r="M628" s="124">
        <f t="shared" si="22"/>
        <v>408930.677</v>
      </c>
      <c r="N628" s="124">
        <f t="shared" si="22"/>
        <v>154745.654</v>
      </c>
      <c r="O628" s="124">
        <f t="shared" si="22"/>
        <v>10281.609</v>
      </c>
      <c r="P628" s="124">
        <f t="shared" si="22"/>
        <v>737590.538</v>
      </c>
      <c r="Q628" s="124">
        <f t="shared" si="22"/>
        <v>50535.87</v>
      </c>
      <c r="R628" s="124">
        <f t="shared" si="22"/>
        <v>-373320.744</v>
      </c>
      <c r="S628" s="124">
        <f t="shared" si="22"/>
        <v>66230.136</v>
      </c>
      <c r="T628" s="124">
        <f t="shared" si="22"/>
        <v>-121930.656</v>
      </c>
      <c r="U628" s="124">
        <f t="shared" si="22"/>
        <v>-102268.204</v>
      </c>
      <c r="V628" s="124">
        <f t="shared" si="22"/>
        <v>264838.378</v>
      </c>
      <c r="W628" s="124">
        <f t="shared" si="22"/>
        <v>47145.592000000004</v>
      </c>
      <c r="X628" s="124">
        <f t="shared" si="22"/>
        <v>19203.335</v>
      </c>
      <c r="Y628" s="124">
        <f t="shared" si="22"/>
        <v>-512983.405</v>
      </c>
      <c r="Z628" s="124">
        <f t="shared" si="22"/>
        <v>13382.506000000001</v>
      </c>
      <c r="AA628" s="124">
        <f t="shared" si="22"/>
        <v>48805.73</v>
      </c>
      <c r="AB628" s="124">
        <f t="shared" si="22"/>
        <v>34647.257</v>
      </c>
      <c r="AC628" s="124">
        <f t="shared" si="22"/>
        <v>1719347.053</v>
      </c>
      <c r="AD628" s="124">
        <f t="shared" si="22"/>
        <v>13323.563</v>
      </c>
      <c r="AE628" s="124">
        <f t="shared" si="22"/>
        <v>3310165.238</v>
      </c>
      <c r="AF628" s="124">
        <f t="shared" si="22"/>
        <v>-548948.527</v>
      </c>
      <c r="AG628" s="128">
        <f t="shared" si="22"/>
        <v>7666828.997</v>
      </c>
      <c r="AH628" s="124">
        <f t="shared" si="22"/>
        <v>360528.45</v>
      </c>
      <c r="AI628" s="124">
        <f t="shared" si="22"/>
        <v>394787.51</v>
      </c>
      <c r="AJ628" s="124">
        <f t="shared" si="22"/>
        <v>2960255.622</v>
      </c>
      <c r="AK628" s="124">
        <f t="shared" si="22"/>
        <v>1506162.35</v>
      </c>
      <c r="AL628" s="124">
        <f t="shared" si="22"/>
        <v>1315384.11</v>
      </c>
      <c r="AM628" s="124">
        <f t="shared" si="22"/>
        <v>6051759.58</v>
      </c>
      <c r="AN628" s="124">
        <f t="shared" si="22"/>
        <v>34047120.646</v>
      </c>
      <c r="AO628" s="124">
        <f t="shared" si="22"/>
        <v>-5438617.11</v>
      </c>
      <c r="AP628" s="124">
        <f t="shared" si="22"/>
        <v>1022717.65</v>
      </c>
      <c r="AQ628" s="124">
        <f t="shared" si="22"/>
        <v>797692.3</v>
      </c>
      <c r="AR628" s="124">
        <f t="shared" si="22"/>
        <v>1596630.53</v>
      </c>
      <c r="AS628" s="128">
        <f t="shared" si="22"/>
        <v>44614421.638</v>
      </c>
      <c r="AT628" s="128">
        <f t="shared" si="22"/>
        <v>479392355.998</v>
      </c>
      <c r="AU628" s="124"/>
    </row>
    <row r="629" spans="1:47" ht="12.75" customHeight="1" hidden="1">
      <c r="A629" s="115"/>
      <c r="B629" s="120"/>
      <c r="C629" s="119"/>
      <c r="D629" s="121"/>
      <c r="E629" s="97"/>
      <c r="F629" s="97"/>
      <c r="G629" s="97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5"/>
      <c r="AF629" s="115"/>
      <c r="AG629" s="97"/>
      <c r="AH629" s="115"/>
      <c r="AI629" s="115"/>
      <c r="AJ629" s="115"/>
      <c r="AK629" s="115"/>
      <c r="AL629" s="115"/>
      <c r="AM629" s="115"/>
      <c r="AN629" s="115"/>
      <c r="AO629" s="115"/>
      <c r="AP629" s="115"/>
      <c r="AQ629" s="115"/>
      <c r="AR629" s="115"/>
      <c r="AS629" s="97"/>
      <c r="AT629" s="97"/>
      <c r="AU629" s="115"/>
    </row>
    <row r="630" spans="1:47" ht="12.75" customHeight="1">
      <c r="A630" s="124" t="s">
        <v>1869</v>
      </c>
      <c r="B630" s="125" t="s">
        <v>1237</v>
      </c>
      <c r="C630" s="166"/>
      <c r="D630" s="127"/>
      <c r="E630" s="137">
        <f aca="true" t="shared" si="23" ref="E630:AT630">E620+E628</f>
        <v>192629529.55999994</v>
      </c>
      <c r="F630" s="137">
        <f t="shared" si="23"/>
        <v>10142032.549999997</v>
      </c>
      <c r="G630" s="137">
        <f t="shared" si="23"/>
        <v>218064673.92099994</v>
      </c>
      <c r="H630" s="124">
        <f t="shared" si="23"/>
        <v>93114.12999999998</v>
      </c>
      <c r="I630" s="124">
        <f t="shared" si="23"/>
        <v>179206.3</v>
      </c>
      <c r="J630" s="124">
        <f t="shared" si="23"/>
        <v>96931.91999999997</v>
      </c>
      <c r="K630" s="124">
        <f t="shared" si="23"/>
        <v>-5.400124791776761E-13</v>
      </c>
      <c r="L630" s="124">
        <f t="shared" si="23"/>
        <v>1584775.86</v>
      </c>
      <c r="M630" s="124">
        <f t="shared" si="23"/>
        <v>1384757.4199999978</v>
      </c>
      <c r="N630" s="124">
        <f t="shared" si="23"/>
        <v>137461.2729999996</v>
      </c>
      <c r="O630" s="124">
        <f t="shared" si="23"/>
        <v>10894.52</v>
      </c>
      <c r="P630" s="124">
        <f t="shared" si="23"/>
        <v>163488.70999999996</v>
      </c>
      <c r="Q630" s="124">
        <f t="shared" si="23"/>
        <v>69698.61</v>
      </c>
      <c r="R630" s="124">
        <f t="shared" si="23"/>
        <v>13457.360000015178</v>
      </c>
      <c r="S630" s="124">
        <f t="shared" si="23"/>
        <v>49737.09</v>
      </c>
      <c r="T630" s="124">
        <f t="shared" si="23"/>
        <v>-678.1199999998789</v>
      </c>
      <c r="U630" s="124">
        <f t="shared" si="23"/>
        <v>1.1641532182693481E-10</v>
      </c>
      <c r="V630" s="124">
        <f t="shared" si="23"/>
        <v>392918.6000000002</v>
      </c>
      <c r="W630" s="124">
        <f t="shared" si="23"/>
        <v>90732.21000000002</v>
      </c>
      <c r="X630" s="124">
        <f t="shared" si="23"/>
        <v>1842.0000000000073</v>
      </c>
      <c r="Y630" s="124">
        <f t="shared" si="23"/>
        <v>-575339.4199999993</v>
      </c>
      <c r="Z630" s="124">
        <f t="shared" si="23"/>
        <v>155488.31000000003</v>
      </c>
      <c r="AA630" s="124">
        <f t="shared" si="23"/>
        <v>51042.66</v>
      </c>
      <c r="AB630" s="124">
        <f t="shared" si="23"/>
        <v>16151.630000000136</v>
      </c>
      <c r="AC630" s="124">
        <f t="shared" si="23"/>
        <v>1904566.8400000005</v>
      </c>
      <c r="AD630" s="124">
        <f t="shared" si="23"/>
        <v>28471.230000000018</v>
      </c>
      <c r="AE630" s="124">
        <f t="shared" si="23"/>
        <v>3053510.8150000055</v>
      </c>
      <c r="AF630" s="124">
        <f t="shared" si="23"/>
        <v>0.010000000009313226</v>
      </c>
      <c r="AG630" s="137">
        <f t="shared" si="23"/>
        <v>8902229.957999859</v>
      </c>
      <c r="AH630" s="124">
        <f t="shared" si="23"/>
        <v>2876.000000000058</v>
      </c>
      <c r="AI630" s="124">
        <f t="shared" si="23"/>
        <v>357299.53</v>
      </c>
      <c r="AJ630" s="124">
        <f t="shared" si="23"/>
        <v>2553319.8600000013</v>
      </c>
      <c r="AK630" s="124">
        <f t="shared" si="23"/>
        <v>2194158.4299999997</v>
      </c>
      <c r="AL630" s="124">
        <f t="shared" si="23"/>
        <v>1287404.26</v>
      </c>
      <c r="AM630" s="124">
        <f t="shared" si="23"/>
        <v>7980828.0600000005</v>
      </c>
      <c r="AN630" s="124">
        <f t="shared" si="23"/>
        <v>46032566.85000004</v>
      </c>
      <c r="AO630" s="124">
        <f t="shared" si="23"/>
        <v>280458.13999999966</v>
      </c>
      <c r="AP630" s="124">
        <f t="shared" si="23"/>
        <v>882988.34</v>
      </c>
      <c r="AQ630" s="124">
        <f t="shared" si="23"/>
        <v>854879.3300000001</v>
      </c>
      <c r="AR630" s="124">
        <f t="shared" si="23"/>
        <v>3098219.55</v>
      </c>
      <c r="AS630" s="137">
        <f t="shared" si="23"/>
        <v>65524998.35</v>
      </c>
      <c r="AT630" s="137">
        <f t="shared" si="23"/>
        <v>495263464.3390002</v>
      </c>
      <c r="AU630" s="124"/>
    </row>
    <row r="631" spans="5:46" ht="12.75">
      <c r="E631" s="75"/>
      <c r="F631" s="75"/>
      <c r="G631" s="75"/>
      <c r="AG631" s="75"/>
      <c r="AS631" s="75"/>
      <c r="AT631" s="75"/>
    </row>
    <row r="632" spans="5:46" ht="12.75">
      <c r="E632" s="75"/>
      <c r="F632" s="75"/>
      <c r="G632" s="75"/>
      <c r="AG632" s="75"/>
      <c r="AS632" s="75"/>
      <c r="AT632" s="75"/>
    </row>
    <row r="633" spans="5:46" ht="12.75">
      <c r="E633" s="75"/>
      <c r="F633" s="75"/>
      <c r="G633" s="75"/>
      <c r="AG633" s="75"/>
      <c r="AS633" s="75"/>
      <c r="AT633" s="75"/>
    </row>
    <row r="634" spans="5:46" ht="12.75">
      <c r="E634" s="75"/>
      <c r="F634" s="75"/>
      <c r="G634" s="75"/>
      <c r="AG634" s="75"/>
      <c r="AS634" s="75"/>
      <c r="AT634" s="75"/>
    </row>
    <row r="635" spans="5:46" ht="12.75">
      <c r="E635" s="75"/>
      <c r="F635" s="75"/>
      <c r="G635" s="75"/>
      <c r="AG635" s="75"/>
      <c r="AS635" s="75"/>
      <c r="AT635" s="75"/>
    </row>
    <row r="636" spans="5:46" ht="12.75">
      <c r="E636" s="75"/>
      <c r="F636" s="75"/>
      <c r="G636" s="75"/>
      <c r="AG636" s="75"/>
      <c r="AS636" s="75"/>
      <c r="AT636" s="75"/>
    </row>
    <row r="637" spans="5:46" ht="12.75">
      <c r="E637" s="75"/>
      <c r="F637" s="75"/>
      <c r="G637" s="75"/>
      <c r="AG637" s="75"/>
      <c r="AS637" s="75"/>
      <c r="AT637" s="75"/>
    </row>
    <row r="638" spans="5:46" ht="12.75">
      <c r="E638" s="75"/>
      <c r="F638" s="75"/>
      <c r="G638" s="75"/>
      <c r="AG638" s="75"/>
      <c r="AS638" s="75"/>
      <c r="AT638" s="75"/>
    </row>
    <row r="639" spans="5:46" ht="12.75">
      <c r="E639" s="75"/>
      <c r="F639" s="75"/>
      <c r="G639" s="75"/>
      <c r="AG639" s="75"/>
      <c r="AS639" s="75"/>
      <c r="AT639" s="75"/>
    </row>
    <row r="640" spans="5:46" ht="12.75">
      <c r="E640" s="75"/>
      <c r="F640" s="75"/>
      <c r="G640" s="75"/>
      <c r="AG640" s="75"/>
      <c r="AS640" s="75"/>
      <c r="AT640" s="75"/>
    </row>
    <row r="641" spans="5:46" ht="12.75">
      <c r="E641" s="75"/>
      <c r="F641" s="75"/>
      <c r="G641" s="75"/>
      <c r="AG641" s="75"/>
      <c r="AS641" s="75"/>
      <c r="AT641" s="75"/>
    </row>
    <row r="642" spans="5:46" ht="12.75">
      <c r="E642" s="75"/>
      <c r="F642" s="75"/>
      <c r="G642" s="75"/>
      <c r="AG642" s="75"/>
      <c r="AS642" s="75"/>
      <c r="AT642" s="75"/>
    </row>
    <row r="643" spans="5:46" ht="12.75">
      <c r="E643" s="75"/>
      <c r="F643" s="75"/>
      <c r="G643" s="75"/>
      <c r="AG643" s="75"/>
      <c r="AS643" s="75"/>
      <c r="AT643" s="75"/>
    </row>
    <row r="644" spans="5:46" ht="12.75">
      <c r="E644" s="75"/>
      <c r="F644" s="75"/>
      <c r="G644" s="75"/>
      <c r="AG644" s="75"/>
      <c r="AS644" s="75"/>
      <c r="AT644" s="75"/>
    </row>
    <row r="645" spans="5:46" ht="12.75">
      <c r="E645" s="75"/>
      <c r="F645" s="75"/>
      <c r="G645" s="75"/>
      <c r="AG645" s="75"/>
      <c r="AS645" s="75"/>
      <c r="AT645" s="75"/>
    </row>
    <row r="646" spans="5:46" ht="12.75">
      <c r="E646" s="75"/>
      <c r="F646" s="75"/>
      <c r="G646" s="75"/>
      <c r="AG646" s="75"/>
      <c r="AS646" s="75"/>
      <c r="AT646" s="75"/>
    </row>
    <row r="647" spans="5:46" ht="12.75">
      <c r="E647" s="75"/>
      <c r="F647" s="75"/>
      <c r="G647" s="75"/>
      <c r="AG647" s="75"/>
      <c r="AS647" s="75"/>
      <c r="AT647" s="75"/>
    </row>
    <row r="648" spans="5:46" ht="12.75">
      <c r="E648" s="75"/>
      <c r="F648" s="75"/>
      <c r="G648" s="75"/>
      <c r="AG648" s="75"/>
      <c r="AS648" s="75"/>
      <c r="AT648" s="75"/>
    </row>
    <row r="649" spans="5:46" ht="12.75">
      <c r="E649" s="75"/>
      <c r="F649" s="75"/>
      <c r="G649" s="75"/>
      <c r="AG649" s="75"/>
      <c r="AS649" s="75"/>
      <c r="AT649" s="75"/>
    </row>
    <row r="650" spans="5:46" ht="12.75">
      <c r="E650" s="75"/>
      <c r="F650" s="75"/>
      <c r="G650" s="75"/>
      <c r="AG650" s="75"/>
      <c r="AS650" s="75"/>
      <c r="AT650" s="75"/>
    </row>
    <row r="651" spans="5:46" ht="12.75">
      <c r="E651" s="75"/>
      <c r="F651" s="75"/>
      <c r="G651" s="75"/>
      <c r="AG651" s="75"/>
      <c r="AS651" s="75"/>
      <c r="AT651" s="75"/>
    </row>
    <row r="652" spans="5:46" ht="12.75">
      <c r="E652" s="75"/>
      <c r="F652" s="75"/>
      <c r="G652" s="75"/>
      <c r="AG652" s="75"/>
      <c r="AS652" s="75"/>
      <c r="AT652" s="75"/>
    </row>
    <row r="653" spans="5:46" ht="12.75">
      <c r="E653" s="75"/>
      <c r="F653" s="75"/>
      <c r="G653" s="75"/>
      <c r="AG653" s="75"/>
      <c r="AS653" s="75"/>
      <c r="AT653" s="75"/>
    </row>
    <row r="654" spans="5:46" ht="12.75">
      <c r="E654" s="75"/>
      <c r="F654" s="75"/>
      <c r="G654" s="75"/>
      <c r="AG654" s="75"/>
      <c r="AS654" s="75"/>
      <c r="AT654" s="75"/>
    </row>
    <row r="655" spans="5:46" ht="12.75">
      <c r="E655" s="75"/>
      <c r="F655" s="75"/>
      <c r="G655" s="75"/>
      <c r="AG655" s="75"/>
      <c r="AS655" s="75"/>
      <c r="AT655" s="75"/>
    </row>
    <row r="656" spans="5:46" ht="12.75">
      <c r="E656" s="75"/>
      <c r="F656" s="75"/>
      <c r="G656" s="75"/>
      <c r="AG656" s="75"/>
      <c r="AS656" s="75"/>
      <c r="AT656" s="75"/>
    </row>
    <row r="657" spans="5:46" ht="12.75">
      <c r="E657" s="75"/>
      <c r="F657" s="75"/>
      <c r="G657" s="75"/>
      <c r="AG657" s="75"/>
      <c r="AS657" s="75"/>
      <c r="AT657" s="75"/>
    </row>
    <row r="658" spans="5:46" ht="12.75">
      <c r="E658" s="75"/>
      <c r="F658" s="75"/>
      <c r="G658" s="75"/>
      <c r="AG658" s="75"/>
      <c r="AS658" s="75"/>
      <c r="AT658" s="75"/>
    </row>
    <row r="659" spans="5:46" ht="12.75">
      <c r="E659" s="75"/>
      <c r="F659" s="75"/>
      <c r="G659" s="75"/>
      <c r="AG659" s="75"/>
      <c r="AS659" s="75"/>
      <c r="AT659" s="75"/>
    </row>
    <row r="660" spans="5:46" ht="12.75">
      <c r="E660" s="75"/>
      <c r="F660" s="75"/>
      <c r="G660" s="75"/>
      <c r="AG660" s="75"/>
      <c r="AS660" s="75"/>
      <c r="AT660" s="75"/>
    </row>
    <row r="661" spans="5:46" ht="12.75">
      <c r="E661" s="75"/>
      <c r="F661" s="75"/>
      <c r="G661" s="75"/>
      <c r="AG661" s="75"/>
      <c r="AS661" s="75"/>
      <c r="AT661" s="75"/>
    </row>
    <row r="662" spans="5:46" ht="12.75">
      <c r="E662" s="75"/>
      <c r="F662" s="75"/>
      <c r="G662" s="75"/>
      <c r="AG662" s="75"/>
      <c r="AS662" s="75"/>
      <c r="AT662" s="75"/>
    </row>
    <row r="663" spans="5:46" ht="12.75">
      <c r="E663" s="75"/>
      <c r="F663" s="75"/>
      <c r="G663" s="75"/>
      <c r="AG663" s="75"/>
      <c r="AS663" s="75"/>
      <c r="AT663" s="75"/>
    </row>
    <row r="664" spans="5:46" ht="12.75">
      <c r="E664" s="75"/>
      <c r="F664" s="75"/>
      <c r="G664" s="75"/>
      <c r="AG664" s="75"/>
      <c r="AS664" s="75"/>
      <c r="AT664" s="75"/>
    </row>
    <row r="665" spans="5:46" ht="12.75">
      <c r="E665" s="75"/>
      <c r="F665" s="75"/>
      <c r="G665" s="75"/>
      <c r="AG665" s="75"/>
      <c r="AS665" s="75"/>
      <c r="AT665" s="75"/>
    </row>
    <row r="666" spans="5:46" ht="12.75">
      <c r="E666" s="75"/>
      <c r="F666" s="75"/>
      <c r="G666" s="75"/>
      <c r="AG666" s="75"/>
      <c r="AS666" s="75"/>
      <c r="AT666" s="75"/>
    </row>
    <row r="667" spans="5:46" ht="12.75">
      <c r="E667" s="75"/>
      <c r="F667" s="75"/>
      <c r="G667" s="75"/>
      <c r="AG667" s="75"/>
      <c r="AS667" s="75"/>
      <c r="AT667" s="75"/>
    </row>
    <row r="668" spans="5:46" ht="12.75">
      <c r="E668" s="75"/>
      <c r="F668" s="75"/>
      <c r="G668" s="75"/>
      <c r="AG668" s="75"/>
      <c r="AS668" s="75"/>
      <c r="AT668" s="75"/>
    </row>
    <row r="669" spans="5:46" ht="12.75">
      <c r="E669" s="75"/>
      <c r="F669" s="75"/>
      <c r="G669" s="75"/>
      <c r="AG669" s="75"/>
      <c r="AS669" s="75"/>
      <c r="AT669" s="75"/>
    </row>
    <row r="670" spans="5:46" ht="12.75">
      <c r="E670" s="75"/>
      <c r="F670" s="75"/>
      <c r="G670" s="75"/>
      <c r="AG670" s="75"/>
      <c r="AS670" s="75"/>
      <c r="AT670" s="75"/>
    </row>
    <row r="671" spans="5:46" ht="12.75">
      <c r="E671" s="75"/>
      <c r="F671" s="75"/>
      <c r="G671" s="75"/>
      <c r="AG671" s="75"/>
      <c r="AS671" s="75"/>
      <c r="AT671" s="75"/>
    </row>
    <row r="672" spans="5:46" ht="12.75">
      <c r="E672" s="75"/>
      <c r="F672" s="75"/>
      <c r="G672" s="75"/>
      <c r="AG672" s="75"/>
      <c r="AS672" s="75"/>
      <c r="AT672" s="75"/>
    </row>
    <row r="673" spans="5:46" ht="12.75">
      <c r="E673" s="75"/>
      <c r="F673" s="75"/>
      <c r="G673" s="75"/>
      <c r="AG673" s="75"/>
      <c r="AS673" s="75"/>
      <c r="AT673" s="75"/>
    </row>
    <row r="674" spans="5:46" ht="12.75">
      <c r="E674" s="75"/>
      <c r="F674" s="75"/>
      <c r="G674" s="75"/>
      <c r="AG674" s="75"/>
      <c r="AS674" s="75"/>
      <c r="AT674" s="75"/>
    </row>
    <row r="675" spans="5:46" ht="12.75">
      <c r="E675" s="75"/>
      <c r="F675" s="75"/>
      <c r="G675" s="75"/>
      <c r="AG675" s="75"/>
      <c r="AS675" s="75"/>
      <c r="AT675" s="75"/>
    </row>
    <row r="676" spans="5:46" ht="12.75">
      <c r="E676" s="75"/>
      <c r="F676" s="75"/>
      <c r="G676" s="75"/>
      <c r="AG676" s="75"/>
      <c r="AS676" s="75"/>
      <c r="AT676" s="75"/>
    </row>
    <row r="677" spans="5:46" ht="12.75">
      <c r="E677" s="75"/>
      <c r="F677" s="75"/>
      <c r="G677" s="75"/>
      <c r="AG677" s="75"/>
      <c r="AS677" s="75"/>
      <c r="AT677" s="75"/>
    </row>
    <row r="678" spans="5:46" ht="12.75">
      <c r="E678" s="75"/>
      <c r="F678" s="75"/>
      <c r="G678" s="75"/>
      <c r="AG678" s="75"/>
      <c r="AS678" s="75"/>
      <c r="AT678" s="75"/>
    </row>
    <row r="679" spans="5:46" ht="12.75">
      <c r="E679" s="75"/>
      <c r="F679" s="75"/>
      <c r="G679" s="75"/>
      <c r="AG679" s="75"/>
      <c r="AS679" s="75"/>
      <c r="AT679" s="75"/>
    </row>
    <row r="680" spans="5:46" ht="12.75">
      <c r="E680" s="75"/>
      <c r="F680" s="75"/>
      <c r="G680" s="75"/>
      <c r="AG680" s="75"/>
      <c r="AS680" s="75"/>
      <c r="AT680" s="75"/>
    </row>
    <row r="681" spans="5:46" ht="12.75">
      <c r="E681" s="75"/>
      <c r="F681" s="75"/>
      <c r="G681" s="75"/>
      <c r="AG681" s="75"/>
      <c r="AS681" s="75"/>
      <c r="AT681" s="75"/>
    </row>
    <row r="682" spans="5:46" ht="12.75">
      <c r="E682" s="75"/>
      <c r="F682" s="75"/>
      <c r="G682" s="75"/>
      <c r="AG682" s="75"/>
      <c r="AS682" s="75"/>
      <c r="AT682" s="75"/>
    </row>
    <row r="683" spans="5:46" ht="12.75">
      <c r="E683" s="75"/>
      <c r="F683" s="75"/>
      <c r="G683" s="75"/>
      <c r="AG683" s="75"/>
      <c r="AS683" s="75"/>
      <c r="AT683" s="75"/>
    </row>
    <row r="684" spans="5:46" ht="12.75">
      <c r="E684" s="75"/>
      <c r="F684" s="75"/>
      <c r="G684" s="75"/>
      <c r="AG684" s="75"/>
      <c r="AS684" s="75"/>
      <c r="AT684" s="75"/>
    </row>
    <row r="685" spans="5:46" ht="12.75">
      <c r="E685" s="75"/>
      <c r="F685" s="75"/>
      <c r="G685" s="75"/>
      <c r="AG685" s="75"/>
      <c r="AS685" s="75"/>
      <c r="AT685" s="75"/>
    </row>
    <row r="686" spans="5:46" ht="12.75">
      <c r="E686" s="75"/>
      <c r="F686" s="75"/>
      <c r="G686" s="75"/>
      <c r="AG686" s="75"/>
      <c r="AS686" s="75"/>
      <c r="AT686" s="75"/>
    </row>
    <row r="687" spans="5:46" ht="12.75">
      <c r="E687" s="75"/>
      <c r="F687" s="75"/>
      <c r="G687" s="75"/>
      <c r="AG687" s="75"/>
      <c r="AS687" s="75"/>
      <c r="AT687" s="75"/>
    </row>
    <row r="688" spans="5:46" ht="12.75">
      <c r="E688" s="75"/>
      <c r="F688" s="75"/>
      <c r="G688" s="75"/>
      <c r="AG688" s="75"/>
      <c r="AS688" s="75"/>
      <c r="AT688" s="75"/>
    </row>
    <row r="689" spans="5:46" ht="12.75">
      <c r="E689" s="75"/>
      <c r="F689" s="75"/>
      <c r="G689" s="75"/>
      <c r="AG689" s="75"/>
      <c r="AS689" s="75"/>
      <c r="AT689" s="75"/>
    </row>
    <row r="690" spans="5:46" ht="12.75">
      <c r="E690" s="75"/>
      <c r="F690" s="75"/>
      <c r="G690" s="75"/>
      <c r="AG690" s="75"/>
      <c r="AS690" s="75"/>
      <c r="AT690" s="75"/>
    </row>
    <row r="691" spans="5:46" ht="12.75">
      <c r="E691" s="75"/>
      <c r="F691" s="75"/>
      <c r="G691" s="75"/>
      <c r="AG691" s="75"/>
      <c r="AS691" s="75"/>
      <c r="AT691" s="75"/>
    </row>
    <row r="692" spans="5:46" ht="12.75">
      <c r="E692" s="75"/>
      <c r="F692" s="75"/>
      <c r="G692" s="75"/>
      <c r="AG692" s="75"/>
      <c r="AS692" s="75"/>
      <c r="AT692" s="75"/>
    </row>
    <row r="693" spans="5:46" ht="12.75">
      <c r="E693" s="75"/>
      <c r="F693" s="75"/>
      <c r="G693" s="75"/>
      <c r="AG693" s="75"/>
      <c r="AS693" s="75"/>
      <c r="AT693" s="75"/>
    </row>
    <row r="694" spans="5:46" ht="12.75">
      <c r="E694" s="75"/>
      <c r="F694" s="75"/>
      <c r="G694" s="75"/>
      <c r="AG694" s="75"/>
      <c r="AS694" s="75"/>
      <c r="AT694" s="75"/>
    </row>
    <row r="695" spans="5:46" ht="12.75">
      <c r="E695" s="75"/>
      <c r="F695" s="75"/>
      <c r="G695" s="75"/>
      <c r="AG695" s="75"/>
      <c r="AS695" s="75"/>
      <c r="AT695" s="75"/>
    </row>
    <row r="696" spans="5:46" ht="12.75">
      <c r="E696" s="75"/>
      <c r="F696" s="75"/>
      <c r="G696" s="75"/>
      <c r="AG696" s="75"/>
      <c r="AS696" s="75"/>
      <c r="AT696" s="75"/>
    </row>
    <row r="697" spans="5:46" ht="12.75">
      <c r="E697" s="75"/>
      <c r="F697" s="75"/>
      <c r="G697" s="75"/>
      <c r="AG697" s="75"/>
      <c r="AS697" s="75"/>
      <c r="AT697" s="75"/>
    </row>
    <row r="698" spans="5:46" ht="12.75">
      <c r="E698" s="75"/>
      <c r="F698" s="75"/>
      <c r="G698" s="75"/>
      <c r="AG698" s="75"/>
      <c r="AS698" s="75"/>
      <c r="AT698" s="75"/>
    </row>
    <row r="699" spans="5:46" ht="12.75">
      <c r="E699" s="75"/>
      <c r="F699" s="75"/>
      <c r="G699" s="75"/>
      <c r="AG699" s="75"/>
      <c r="AS699" s="75"/>
      <c r="AT699" s="75"/>
    </row>
    <row r="700" spans="5:46" ht="12.75">
      <c r="E700" s="75"/>
      <c r="F700" s="75"/>
      <c r="G700" s="75"/>
      <c r="AG700" s="75"/>
      <c r="AS700" s="75"/>
      <c r="AT700" s="75"/>
    </row>
    <row r="701" spans="5:46" ht="12.75">
      <c r="E701" s="75"/>
      <c r="F701" s="75"/>
      <c r="G701" s="75"/>
      <c r="AG701" s="75"/>
      <c r="AS701" s="75"/>
      <c r="AT701" s="75"/>
    </row>
    <row r="702" spans="5:46" ht="12.75">
      <c r="E702" s="75"/>
      <c r="F702" s="75"/>
      <c r="G702" s="75"/>
      <c r="AG702" s="75"/>
      <c r="AS702" s="75"/>
      <c r="AT702" s="75"/>
    </row>
    <row r="703" spans="5:46" ht="12.75">
      <c r="E703" s="75"/>
      <c r="F703" s="75"/>
      <c r="G703" s="75"/>
      <c r="AG703" s="75"/>
      <c r="AS703" s="75"/>
      <c r="AT703" s="75"/>
    </row>
    <row r="704" spans="5:46" ht="12.75">
      <c r="E704" s="75"/>
      <c r="F704" s="75"/>
      <c r="G704" s="75"/>
      <c r="AG704" s="75"/>
      <c r="AS704" s="75"/>
      <c r="AT704" s="75"/>
    </row>
    <row r="705" spans="5:46" ht="12.75">
      <c r="E705" s="75"/>
      <c r="F705" s="75"/>
      <c r="G705" s="75"/>
      <c r="AG705" s="75"/>
      <c r="AS705" s="75"/>
      <c r="AT705" s="75"/>
    </row>
    <row r="706" spans="5:46" ht="12.75">
      <c r="E706" s="75"/>
      <c r="F706" s="75"/>
      <c r="G706" s="75"/>
      <c r="AG706" s="75"/>
      <c r="AS706" s="75"/>
      <c r="AT706" s="75"/>
    </row>
    <row r="707" spans="5:46" ht="12.75">
      <c r="E707" s="75"/>
      <c r="F707" s="75"/>
      <c r="G707" s="75"/>
      <c r="AG707" s="75"/>
      <c r="AS707" s="75"/>
      <c r="AT707" s="75"/>
    </row>
    <row r="708" spans="5:46" ht="12.75">
      <c r="E708" s="75"/>
      <c r="F708" s="75"/>
      <c r="G708" s="75"/>
      <c r="AG708" s="75"/>
      <c r="AS708" s="75"/>
      <c r="AT708" s="75"/>
    </row>
    <row r="709" spans="5:46" ht="12.75">
      <c r="E709" s="75"/>
      <c r="F709" s="75"/>
      <c r="G709" s="75"/>
      <c r="AG709" s="75"/>
      <c r="AS709" s="75"/>
      <c r="AT709" s="75"/>
    </row>
    <row r="710" spans="5:46" ht="12.75">
      <c r="E710" s="75"/>
      <c r="F710" s="75"/>
      <c r="G710" s="75"/>
      <c r="AG710" s="75"/>
      <c r="AS710" s="75"/>
      <c r="AT710" s="75"/>
    </row>
    <row r="711" spans="5:46" ht="12.75">
      <c r="E711" s="75"/>
      <c r="F711" s="75"/>
      <c r="G711" s="75"/>
      <c r="AG711" s="75"/>
      <c r="AS711" s="75"/>
      <c r="AT711" s="75"/>
    </row>
    <row r="712" spans="5:46" ht="12.75">
      <c r="E712" s="75"/>
      <c r="F712" s="75"/>
      <c r="G712" s="75"/>
      <c r="AG712" s="75"/>
      <c r="AS712" s="75"/>
      <c r="AT712" s="75"/>
    </row>
    <row r="713" spans="5:46" ht="12.75">
      <c r="E713" s="75"/>
      <c r="F713" s="75"/>
      <c r="G713" s="75"/>
      <c r="AG713" s="75"/>
      <c r="AS713" s="75"/>
      <c r="AT713" s="75"/>
    </row>
    <row r="714" spans="5:46" ht="12.75">
      <c r="E714" s="75"/>
      <c r="F714" s="75"/>
      <c r="G714" s="75"/>
      <c r="AG714" s="75"/>
      <c r="AS714" s="75"/>
      <c r="AT714" s="75"/>
    </row>
    <row r="715" spans="5:46" ht="12.75">
      <c r="E715" s="75"/>
      <c r="F715" s="75"/>
      <c r="G715" s="75"/>
      <c r="AG715" s="75"/>
      <c r="AS715" s="75"/>
      <c r="AT715" s="75"/>
    </row>
    <row r="716" spans="5:46" ht="12.75">
      <c r="E716" s="75"/>
      <c r="F716" s="75"/>
      <c r="G716" s="75"/>
      <c r="AG716" s="75"/>
      <c r="AS716" s="75"/>
      <c r="AT716" s="75"/>
    </row>
    <row r="717" spans="5:46" ht="12.75">
      <c r="E717" s="75"/>
      <c r="F717" s="75"/>
      <c r="G717" s="75"/>
      <c r="AG717" s="75"/>
      <c r="AS717" s="75"/>
      <c r="AT717" s="75"/>
    </row>
    <row r="718" spans="5:46" ht="12.75">
      <c r="E718" s="75"/>
      <c r="F718" s="75"/>
      <c r="G718" s="75"/>
      <c r="AG718" s="75"/>
      <c r="AS718" s="75"/>
      <c r="AT718" s="75"/>
    </row>
    <row r="719" spans="5:46" ht="12.75">
      <c r="E719" s="75"/>
      <c r="F719" s="75"/>
      <c r="G719" s="75"/>
      <c r="AG719" s="75"/>
      <c r="AS719" s="75"/>
      <c r="AT719" s="75"/>
    </row>
    <row r="720" spans="5:46" ht="12.75">
      <c r="E720" s="75"/>
      <c r="F720" s="75"/>
      <c r="G720" s="75"/>
      <c r="AG720" s="75"/>
      <c r="AS720" s="75"/>
      <c r="AT720" s="75"/>
    </row>
    <row r="721" spans="5:46" ht="12.75">
      <c r="E721" s="75"/>
      <c r="F721" s="75"/>
      <c r="G721" s="75"/>
      <c r="AG721" s="75"/>
      <c r="AS721" s="75"/>
      <c r="AT721" s="75"/>
    </row>
    <row r="722" spans="5:46" ht="12.75">
      <c r="E722" s="75"/>
      <c r="F722" s="75"/>
      <c r="G722" s="75"/>
      <c r="AG722" s="75"/>
      <c r="AS722" s="75"/>
      <c r="AT722" s="75"/>
    </row>
    <row r="723" spans="5:46" ht="12.75">
      <c r="E723" s="75"/>
      <c r="F723" s="75"/>
      <c r="G723" s="75"/>
      <c r="AG723" s="75"/>
      <c r="AS723" s="75"/>
      <c r="AT723" s="75"/>
    </row>
    <row r="724" spans="5:46" ht="12.75">
      <c r="E724" s="75"/>
      <c r="F724" s="75"/>
      <c r="G724" s="75"/>
      <c r="AG724" s="75"/>
      <c r="AS724" s="75"/>
      <c r="AT724" s="75"/>
    </row>
    <row r="725" spans="5:46" ht="12.75">
      <c r="E725" s="75"/>
      <c r="F725" s="75"/>
      <c r="G725" s="75"/>
      <c r="AG725" s="75"/>
      <c r="AS725" s="75"/>
      <c r="AT725" s="75"/>
    </row>
    <row r="726" spans="5:46" ht="12.75">
      <c r="E726" s="75"/>
      <c r="F726" s="75"/>
      <c r="G726" s="75"/>
      <c r="AG726" s="75"/>
      <c r="AS726" s="75"/>
      <c r="AT726" s="75"/>
    </row>
    <row r="727" spans="5:46" ht="12.75">
      <c r="E727" s="75"/>
      <c r="F727" s="75"/>
      <c r="G727" s="75"/>
      <c r="AG727" s="75"/>
      <c r="AS727" s="75"/>
      <c r="AT727" s="75"/>
    </row>
    <row r="728" spans="5:46" ht="12.75">
      <c r="E728" s="75"/>
      <c r="F728" s="75"/>
      <c r="G728" s="75"/>
      <c r="AG728" s="75"/>
      <c r="AS728" s="75"/>
      <c r="AT728" s="75"/>
    </row>
    <row r="729" spans="5:46" ht="12.75">
      <c r="E729" s="75"/>
      <c r="F729" s="75"/>
      <c r="G729" s="75"/>
      <c r="AG729" s="75"/>
      <c r="AS729" s="75"/>
      <c r="AT729" s="75"/>
    </row>
    <row r="730" spans="5:46" ht="12.75">
      <c r="E730" s="75"/>
      <c r="F730" s="75"/>
      <c r="G730" s="75"/>
      <c r="AG730" s="75"/>
      <c r="AS730" s="75"/>
      <c r="AT730" s="75"/>
    </row>
    <row r="731" spans="5:46" ht="12.75">
      <c r="E731" s="75"/>
      <c r="F731" s="75"/>
      <c r="G731" s="75"/>
      <c r="AG731" s="75"/>
      <c r="AS731" s="75"/>
      <c r="AT731" s="75"/>
    </row>
    <row r="732" spans="5:46" ht="12.75">
      <c r="E732" s="75"/>
      <c r="F732" s="75"/>
      <c r="G732" s="75"/>
      <c r="AG732" s="75"/>
      <c r="AS732" s="75"/>
      <c r="AT732" s="75"/>
    </row>
    <row r="733" spans="5:46" ht="12.75">
      <c r="E733" s="75"/>
      <c r="F733" s="75"/>
      <c r="G733" s="75"/>
      <c r="AG733" s="75"/>
      <c r="AS733" s="75"/>
      <c r="AT733" s="75"/>
    </row>
    <row r="734" spans="5:46" ht="12.75">
      <c r="E734" s="75"/>
      <c r="F734" s="75"/>
      <c r="G734" s="75"/>
      <c r="AG734" s="75"/>
      <c r="AS734" s="75"/>
      <c r="AT734" s="75"/>
    </row>
    <row r="735" spans="5:46" ht="12.75">
      <c r="E735" s="75"/>
      <c r="F735" s="75"/>
      <c r="G735" s="75"/>
      <c r="AG735" s="75"/>
      <c r="AS735" s="75"/>
      <c r="AT735" s="75"/>
    </row>
    <row r="736" spans="5:46" ht="12.75">
      <c r="E736" s="75"/>
      <c r="F736" s="75"/>
      <c r="G736" s="75"/>
      <c r="AG736" s="75"/>
      <c r="AS736" s="75"/>
      <c r="AT736" s="75"/>
    </row>
    <row r="737" spans="5:46" ht="12.75">
      <c r="E737" s="75"/>
      <c r="F737" s="75"/>
      <c r="G737" s="75"/>
      <c r="AG737" s="75"/>
      <c r="AS737" s="75"/>
      <c r="AT737" s="75"/>
    </row>
    <row r="738" spans="5:46" ht="12.75">
      <c r="E738" s="75"/>
      <c r="F738" s="75"/>
      <c r="G738" s="75"/>
      <c r="AG738" s="75"/>
      <c r="AS738" s="75"/>
      <c r="AT738" s="75"/>
    </row>
    <row r="739" spans="5:46" ht="12.75">
      <c r="E739" s="75"/>
      <c r="F739" s="75"/>
      <c r="G739" s="75"/>
      <c r="AG739" s="75"/>
      <c r="AS739" s="75"/>
      <c r="AT739" s="75"/>
    </row>
    <row r="740" spans="5:46" ht="12.75">
      <c r="E740" s="75"/>
      <c r="F740" s="75"/>
      <c r="G740" s="75"/>
      <c r="AG740" s="75"/>
      <c r="AS740" s="75"/>
      <c r="AT740" s="75"/>
    </row>
    <row r="741" spans="5:46" ht="12.75">
      <c r="E741" s="75"/>
      <c r="F741" s="75"/>
      <c r="G741" s="75"/>
      <c r="AG741" s="75"/>
      <c r="AS741" s="75"/>
      <c r="AT741" s="75"/>
    </row>
    <row r="742" spans="5:46" ht="12.75">
      <c r="E742" s="75"/>
      <c r="F742" s="75"/>
      <c r="G742" s="75"/>
      <c r="AG742" s="75"/>
      <c r="AS742" s="75"/>
      <c r="AT742" s="75"/>
    </row>
    <row r="743" spans="5:46" ht="12.75">
      <c r="E743" s="75"/>
      <c r="F743" s="75"/>
      <c r="G743" s="75"/>
      <c r="AG743" s="75"/>
      <c r="AS743" s="75"/>
      <c r="AT743" s="75"/>
    </row>
    <row r="744" spans="5:46" ht="12.75">
      <c r="E744" s="75"/>
      <c r="F744" s="75"/>
      <c r="G744" s="75"/>
      <c r="AG744" s="75"/>
      <c r="AS744" s="75"/>
      <c r="AT744" s="75"/>
    </row>
    <row r="745" spans="5:46" ht="12.75">
      <c r="E745" s="75"/>
      <c r="F745" s="75"/>
      <c r="G745" s="75"/>
      <c r="AG745" s="75"/>
      <c r="AS745" s="75"/>
      <c r="AT745" s="75"/>
    </row>
    <row r="746" spans="5:46" ht="12.75">
      <c r="E746" s="75"/>
      <c r="F746" s="75"/>
      <c r="G746" s="75"/>
      <c r="AG746" s="75"/>
      <c r="AS746" s="75"/>
      <c r="AT746" s="75"/>
    </row>
    <row r="747" spans="5:46" ht="12.75">
      <c r="E747" s="75"/>
      <c r="F747" s="75"/>
      <c r="G747" s="75"/>
      <c r="AG747" s="75"/>
      <c r="AS747" s="75"/>
      <c r="AT747" s="75"/>
    </row>
    <row r="748" spans="5:46" ht="12.75">
      <c r="E748" s="75"/>
      <c r="F748" s="75"/>
      <c r="G748" s="75"/>
      <c r="AG748" s="75"/>
      <c r="AS748" s="75"/>
      <c r="AT748" s="75"/>
    </row>
    <row r="749" spans="5:46" ht="12.75">
      <c r="E749" s="75"/>
      <c r="F749" s="75"/>
      <c r="G749" s="75"/>
      <c r="AG749" s="75"/>
      <c r="AS749" s="75"/>
      <c r="AT749" s="75"/>
    </row>
    <row r="750" spans="5:46" ht="12.75">
      <c r="E750" s="75"/>
      <c r="F750" s="75"/>
      <c r="G750" s="75"/>
      <c r="AG750" s="75"/>
      <c r="AS750" s="75"/>
      <c r="AT750" s="75"/>
    </row>
    <row r="751" spans="5:46" ht="12.75">
      <c r="E751" s="75"/>
      <c r="F751" s="75"/>
      <c r="G751" s="75"/>
      <c r="AG751" s="75"/>
      <c r="AS751" s="75"/>
      <c r="AT751" s="75"/>
    </row>
    <row r="752" spans="5:46" ht="12.75">
      <c r="E752" s="75"/>
      <c r="F752" s="75"/>
      <c r="G752" s="75"/>
      <c r="AG752" s="75"/>
      <c r="AS752" s="75"/>
      <c r="AT752" s="75"/>
    </row>
    <row r="753" spans="5:46" ht="12.75">
      <c r="E753" s="75"/>
      <c r="F753" s="75"/>
      <c r="G753" s="75"/>
      <c r="AG753" s="75"/>
      <c r="AS753" s="75"/>
      <c r="AT753" s="75"/>
    </row>
    <row r="754" spans="5:46" ht="12.75">
      <c r="E754" s="75"/>
      <c r="F754" s="75"/>
      <c r="G754" s="75"/>
      <c r="AG754" s="75"/>
      <c r="AS754" s="75"/>
      <c r="AT754" s="75"/>
    </row>
    <row r="755" spans="5:46" ht="12.75">
      <c r="E755" s="75"/>
      <c r="F755" s="75"/>
      <c r="G755" s="75"/>
      <c r="AG755" s="75"/>
      <c r="AS755" s="75"/>
      <c r="AT755" s="75"/>
    </row>
    <row r="756" spans="5:46" ht="12.75">
      <c r="E756" s="75"/>
      <c r="F756" s="75"/>
      <c r="G756" s="75"/>
      <c r="AG756" s="75"/>
      <c r="AS756" s="75"/>
      <c r="AT756" s="75"/>
    </row>
    <row r="757" spans="5:46" ht="12.75">
      <c r="E757" s="75"/>
      <c r="F757" s="75"/>
      <c r="G757" s="75"/>
      <c r="AG757" s="75"/>
      <c r="AS757" s="75"/>
      <c r="AT757" s="75"/>
    </row>
    <row r="758" spans="5:46" ht="12.75">
      <c r="E758" s="75"/>
      <c r="F758" s="75"/>
      <c r="G758" s="75"/>
      <c r="AG758" s="75"/>
      <c r="AS758" s="75"/>
      <c r="AT758" s="75"/>
    </row>
    <row r="759" spans="5:46" ht="12.75">
      <c r="E759" s="75"/>
      <c r="F759" s="75"/>
      <c r="G759" s="75"/>
      <c r="AG759" s="75"/>
      <c r="AS759" s="75"/>
      <c r="AT759" s="75"/>
    </row>
    <row r="760" spans="5:46" ht="12.75">
      <c r="E760" s="75"/>
      <c r="F760" s="75"/>
      <c r="G760" s="75"/>
      <c r="AG760" s="75"/>
      <c r="AS760" s="75"/>
      <c r="AT760" s="75"/>
    </row>
    <row r="761" spans="5:46" ht="12.75">
      <c r="E761" s="75"/>
      <c r="F761" s="75"/>
      <c r="G761" s="75"/>
      <c r="AG761" s="75"/>
      <c r="AS761" s="75"/>
      <c r="AT761" s="75"/>
    </row>
    <row r="762" spans="5:46" ht="12.75">
      <c r="E762" s="75"/>
      <c r="F762" s="75"/>
      <c r="G762" s="75"/>
      <c r="AG762" s="75"/>
      <c r="AS762" s="75"/>
      <c r="AT762" s="75"/>
    </row>
    <row r="763" spans="5:46" ht="12.75">
      <c r="E763" s="75"/>
      <c r="F763" s="75"/>
      <c r="G763" s="75"/>
      <c r="AG763" s="75"/>
      <c r="AS763" s="75"/>
      <c r="AT763" s="75"/>
    </row>
    <row r="764" spans="5:46" ht="12.75">
      <c r="E764" s="75"/>
      <c r="F764" s="75"/>
      <c r="G764" s="75"/>
      <c r="AG764" s="75"/>
      <c r="AS764" s="75"/>
      <c r="AT764" s="75"/>
    </row>
    <row r="765" spans="5:46" ht="12.75">
      <c r="E765" s="75"/>
      <c r="F765" s="75"/>
      <c r="G765" s="75"/>
      <c r="AG765" s="75"/>
      <c r="AS765" s="75"/>
      <c r="AT765" s="75"/>
    </row>
    <row r="766" spans="5:46" ht="12.75">
      <c r="E766" s="75"/>
      <c r="F766" s="75"/>
      <c r="G766" s="75"/>
      <c r="AG766" s="75"/>
      <c r="AS766" s="75"/>
      <c r="AT766" s="75"/>
    </row>
    <row r="767" spans="5:46" ht="12.75">
      <c r="E767" s="75"/>
      <c r="F767" s="75"/>
      <c r="G767" s="75"/>
      <c r="AG767" s="75"/>
      <c r="AS767" s="75"/>
      <c r="AT767" s="75"/>
    </row>
    <row r="768" spans="5:46" ht="12.75">
      <c r="E768" s="75"/>
      <c r="F768" s="75"/>
      <c r="G768" s="75"/>
      <c r="AG768" s="75"/>
      <c r="AS768" s="75"/>
      <c r="AT768" s="75"/>
    </row>
    <row r="769" spans="5:46" ht="12.75">
      <c r="E769" s="75"/>
      <c r="F769" s="75"/>
      <c r="G769" s="75"/>
      <c r="AG769" s="75"/>
      <c r="AS769" s="75"/>
      <c r="AT769" s="75"/>
    </row>
    <row r="770" spans="5:46" ht="12.75">
      <c r="E770" s="75"/>
      <c r="F770" s="75"/>
      <c r="G770" s="75"/>
      <c r="AG770" s="75"/>
      <c r="AS770" s="75"/>
      <c r="AT770" s="75"/>
    </row>
    <row r="771" spans="5:46" ht="12.75">
      <c r="E771" s="75"/>
      <c r="F771" s="75"/>
      <c r="G771" s="75"/>
      <c r="AG771" s="75"/>
      <c r="AS771" s="75"/>
      <c r="AT771" s="75"/>
    </row>
    <row r="772" spans="5:46" ht="12.75">
      <c r="E772" s="75"/>
      <c r="F772" s="75"/>
      <c r="G772" s="75"/>
      <c r="AG772" s="75"/>
      <c r="AS772" s="75"/>
      <c r="AT772" s="75"/>
    </row>
    <row r="773" spans="5:46" ht="12.75">
      <c r="E773" s="75"/>
      <c r="F773" s="75"/>
      <c r="G773" s="75"/>
      <c r="AG773" s="75"/>
      <c r="AS773" s="75"/>
      <c r="AT773" s="75"/>
    </row>
    <row r="774" spans="5:46" ht="12.75">
      <c r="E774" s="75"/>
      <c r="F774" s="75"/>
      <c r="G774" s="75"/>
      <c r="AG774" s="75"/>
      <c r="AS774" s="75"/>
      <c r="AT774" s="75"/>
    </row>
    <row r="775" spans="5:46" ht="12.75">
      <c r="E775" s="75"/>
      <c r="F775" s="75"/>
      <c r="G775" s="75"/>
      <c r="AG775" s="75"/>
      <c r="AS775" s="75"/>
      <c r="AT775" s="75"/>
    </row>
    <row r="776" spans="5:46" ht="12.75">
      <c r="E776" s="75"/>
      <c r="F776" s="75"/>
      <c r="G776" s="75"/>
      <c r="AG776" s="75"/>
      <c r="AS776" s="75"/>
      <c r="AT776" s="75"/>
    </row>
    <row r="777" spans="5:46" ht="12.75">
      <c r="E777" s="75"/>
      <c r="F777" s="75"/>
      <c r="G777" s="75"/>
      <c r="AG777" s="75"/>
      <c r="AS777" s="75"/>
      <c r="AT777" s="75"/>
    </row>
    <row r="778" spans="5:46" ht="12.75">
      <c r="E778" s="75"/>
      <c r="F778" s="75"/>
      <c r="G778" s="75"/>
      <c r="AG778" s="75"/>
      <c r="AS778" s="75"/>
      <c r="AT778" s="75"/>
    </row>
    <row r="779" spans="5:46" ht="12.75">
      <c r="E779" s="75"/>
      <c r="F779" s="75"/>
      <c r="G779" s="75"/>
      <c r="AG779" s="75"/>
      <c r="AS779" s="75"/>
      <c r="AT779" s="75"/>
    </row>
    <row r="780" spans="5:46" ht="12.75">
      <c r="E780" s="75"/>
      <c r="F780" s="75"/>
      <c r="G780" s="75"/>
      <c r="AG780" s="75"/>
      <c r="AS780" s="75"/>
      <c r="AT780" s="75"/>
    </row>
    <row r="781" spans="5:46" ht="12.75">
      <c r="E781" s="75"/>
      <c r="F781" s="75"/>
      <c r="G781" s="75"/>
      <c r="AG781" s="75"/>
      <c r="AS781" s="75"/>
      <c r="AT781" s="75"/>
    </row>
    <row r="782" spans="5:46" ht="12.75">
      <c r="E782" s="75"/>
      <c r="F782" s="75"/>
      <c r="G782" s="75"/>
      <c r="AG782" s="75"/>
      <c r="AS782" s="75"/>
      <c r="AT782" s="75"/>
    </row>
    <row r="783" spans="5:46" ht="12.75">
      <c r="E783" s="75"/>
      <c r="F783" s="75"/>
      <c r="G783" s="75"/>
      <c r="AG783" s="75"/>
      <c r="AS783" s="75"/>
      <c r="AT783" s="75"/>
    </row>
    <row r="784" spans="5:46" ht="12.75">
      <c r="E784" s="75"/>
      <c r="F784" s="75"/>
      <c r="G784" s="75"/>
      <c r="AG784" s="75"/>
      <c r="AS784" s="75"/>
      <c r="AT784" s="75"/>
    </row>
    <row r="785" spans="5:46" ht="12.75">
      <c r="E785" s="75"/>
      <c r="F785" s="75"/>
      <c r="G785" s="75"/>
      <c r="AG785" s="75"/>
      <c r="AS785" s="75"/>
      <c r="AT785" s="75"/>
    </row>
    <row r="786" spans="5:46" ht="12.75">
      <c r="E786" s="75"/>
      <c r="F786" s="75"/>
      <c r="G786" s="75"/>
      <c r="AG786" s="75"/>
      <c r="AS786" s="75"/>
      <c r="AT786" s="75"/>
    </row>
    <row r="787" spans="5:46" ht="12.75">
      <c r="E787" s="75"/>
      <c r="F787" s="75"/>
      <c r="G787" s="75"/>
      <c r="AG787" s="75"/>
      <c r="AS787" s="75"/>
      <c r="AT787" s="75"/>
    </row>
    <row r="788" spans="5:46" ht="12.75">
      <c r="E788" s="75"/>
      <c r="F788" s="75"/>
      <c r="G788" s="75"/>
      <c r="AG788" s="75"/>
      <c r="AS788" s="75"/>
      <c r="AT788" s="75"/>
    </row>
    <row r="789" spans="5:46" ht="12.75">
      <c r="E789" s="75"/>
      <c r="F789" s="75"/>
      <c r="G789" s="75"/>
      <c r="AG789" s="75"/>
      <c r="AS789" s="75"/>
      <c r="AT789" s="75"/>
    </row>
    <row r="790" spans="5:46" ht="12.75">
      <c r="E790" s="75"/>
      <c r="F790" s="75"/>
      <c r="G790" s="75"/>
      <c r="AG790" s="75"/>
      <c r="AS790" s="75"/>
      <c r="AT790" s="75"/>
    </row>
    <row r="791" spans="5:46" ht="12.75">
      <c r="E791" s="75"/>
      <c r="F791" s="75"/>
      <c r="G791" s="75"/>
      <c r="AG791" s="75"/>
      <c r="AS791" s="75"/>
      <c r="AT791" s="75"/>
    </row>
    <row r="792" spans="5:46" ht="12.75">
      <c r="E792" s="75"/>
      <c r="F792" s="75"/>
      <c r="G792" s="75"/>
      <c r="AG792" s="75"/>
      <c r="AS792" s="75"/>
      <c r="AT792" s="75"/>
    </row>
    <row r="793" spans="5:46" ht="12.75">
      <c r="E793" s="75"/>
      <c r="F793" s="75"/>
      <c r="G793" s="75"/>
      <c r="AG793" s="75"/>
      <c r="AS793" s="75"/>
      <c r="AT793" s="75"/>
    </row>
    <row r="794" spans="5:46" ht="12.75">
      <c r="E794" s="75"/>
      <c r="F794" s="75"/>
      <c r="G794" s="75"/>
      <c r="AG794" s="75"/>
      <c r="AS794" s="75"/>
      <c r="AT794" s="75"/>
    </row>
    <row r="795" spans="5:46" ht="12.75">
      <c r="E795" s="75"/>
      <c r="F795" s="75"/>
      <c r="G795" s="75"/>
      <c r="AG795" s="75"/>
      <c r="AS795" s="75"/>
      <c r="AT795" s="75"/>
    </row>
    <row r="796" spans="5:46" ht="12.75">
      <c r="E796" s="75"/>
      <c r="F796" s="75"/>
      <c r="G796" s="75"/>
      <c r="AG796" s="75"/>
      <c r="AS796" s="75"/>
      <c r="AT796" s="75"/>
    </row>
    <row r="797" spans="5:46" ht="12.75">
      <c r="E797" s="75"/>
      <c r="F797" s="75"/>
      <c r="G797" s="75"/>
      <c r="AG797" s="75"/>
      <c r="AS797" s="75"/>
      <c r="AT797" s="75"/>
    </row>
    <row r="798" spans="5:46" ht="12.75">
      <c r="E798" s="75"/>
      <c r="F798" s="75"/>
      <c r="G798" s="75"/>
      <c r="AG798" s="75"/>
      <c r="AS798" s="75"/>
      <c r="AT798" s="75"/>
    </row>
    <row r="799" spans="5:46" ht="12.75">
      <c r="E799" s="75"/>
      <c r="F799" s="75"/>
      <c r="G799" s="75"/>
      <c r="AG799" s="75"/>
      <c r="AS799" s="75"/>
      <c r="AT799" s="75"/>
    </row>
    <row r="800" spans="5:46" ht="12.75">
      <c r="E800" s="75"/>
      <c r="F800" s="75"/>
      <c r="G800" s="75"/>
      <c r="AG800" s="75"/>
      <c r="AS800" s="75"/>
      <c r="AT800" s="75"/>
    </row>
    <row r="801" spans="5:46" ht="12.75">
      <c r="E801" s="75"/>
      <c r="F801" s="75"/>
      <c r="G801" s="75"/>
      <c r="AG801" s="75"/>
      <c r="AS801" s="75"/>
      <c r="AT801" s="75"/>
    </row>
    <row r="802" spans="5:46" ht="12.75">
      <c r="E802" s="75"/>
      <c r="F802" s="75"/>
      <c r="G802" s="75"/>
      <c r="AG802" s="75"/>
      <c r="AS802" s="75"/>
      <c r="AT802" s="75"/>
    </row>
    <row r="803" spans="5:46" ht="12.75">
      <c r="E803" s="75"/>
      <c r="F803" s="75"/>
      <c r="G803" s="75"/>
      <c r="AG803" s="75"/>
      <c r="AS803" s="75"/>
      <c r="AT803" s="75"/>
    </row>
    <row r="804" spans="5:46" ht="12.75">
      <c r="E804" s="75"/>
      <c r="F804" s="75"/>
      <c r="G804" s="75"/>
      <c r="AG804" s="75"/>
      <c r="AS804" s="75"/>
      <c r="AT804" s="75"/>
    </row>
    <row r="805" spans="5:46" ht="12.75">
      <c r="E805" s="75"/>
      <c r="F805" s="75"/>
      <c r="G805" s="75"/>
      <c r="AG805" s="75"/>
      <c r="AS805" s="75"/>
      <c r="AT805" s="75"/>
    </row>
    <row r="806" spans="5:46" ht="12.75">
      <c r="E806" s="75"/>
      <c r="F806" s="75"/>
      <c r="G806" s="75"/>
      <c r="AG806" s="75"/>
      <c r="AS806" s="75"/>
      <c r="AT806" s="75"/>
    </row>
    <row r="807" spans="5:46" ht="12.75">
      <c r="E807" s="75"/>
      <c r="F807" s="75"/>
      <c r="G807" s="75"/>
      <c r="AG807" s="75"/>
      <c r="AS807" s="75"/>
      <c r="AT807" s="75"/>
    </row>
    <row r="808" spans="5:46" ht="12.75">
      <c r="E808" s="75"/>
      <c r="F808" s="75"/>
      <c r="G808" s="75"/>
      <c r="AG808" s="75"/>
      <c r="AS808" s="75"/>
      <c r="AT808" s="75"/>
    </row>
    <row r="809" spans="5:46" ht="12.75">
      <c r="E809" s="75"/>
      <c r="F809" s="75"/>
      <c r="G809" s="75"/>
      <c r="AG809" s="75"/>
      <c r="AS809" s="75"/>
      <c r="AT809" s="75"/>
    </row>
    <row r="810" spans="5:46" ht="12.75">
      <c r="E810" s="75"/>
      <c r="F810" s="75"/>
      <c r="G810" s="75"/>
      <c r="AG810" s="75"/>
      <c r="AS810" s="75"/>
      <c r="AT810" s="75"/>
    </row>
    <row r="811" spans="5:46" ht="12.75">
      <c r="E811" s="75"/>
      <c r="F811" s="75"/>
      <c r="G811" s="75"/>
      <c r="AG811" s="75"/>
      <c r="AS811" s="75"/>
      <c r="AT811" s="75"/>
    </row>
    <row r="812" spans="5:46" ht="12.75">
      <c r="E812" s="75"/>
      <c r="F812" s="75"/>
      <c r="G812" s="75"/>
      <c r="AG812" s="75"/>
      <c r="AS812" s="75"/>
      <c r="AT812" s="75"/>
    </row>
    <row r="813" spans="5:46" ht="12.75">
      <c r="E813" s="75"/>
      <c r="F813" s="75"/>
      <c r="G813" s="75"/>
      <c r="AG813" s="75"/>
      <c r="AS813" s="75"/>
      <c r="AT813" s="75"/>
    </row>
    <row r="814" spans="5:46" ht="12.75">
      <c r="E814" s="75"/>
      <c r="F814" s="75"/>
      <c r="G814" s="75"/>
      <c r="AG814" s="75"/>
      <c r="AS814" s="75"/>
      <c r="AT814" s="75"/>
    </row>
    <row r="815" spans="5:46" ht="12.75">
      <c r="E815" s="75"/>
      <c r="F815" s="75"/>
      <c r="G815" s="75"/>
      <c r="AG815" s="75"/>
      <c r="AS815" s="75"/>
      <c r="AT815" s="75"/>
    </row>
    <row r="816" spans="5:46" ht="12.75">
      <c r="E816" s="75"/>
      <c r="F816" s="75"/>
      <c r="G816" s="75"/>
      <c r="AG816" s="75"/>
      <c r="AS816" s="75"/>
      <c r="AT816" s="75"/>
    </row>
    <row r="817" spans="5:46" ht="12.75">
      <c r="E817" s="75"/>
      <c r="F817" s="75"/>
      <c r="G817" s="75"/>
      <c r="AG817" s="75"/>
      <c r="AS817" s="75"/>
      <c r="AT817" s="75"/>
    </row>
    <row r="818" spans="5:46" ht="12.75">
      <c r="E818" s="75"/>
      <c r="F818" s="75"/>
      <c r="G818" s="75"/>
      <c r="AG818" s="75"/>
      <c r="AS818" s="75"/>
      <c r="AT818" s="75"/>
    </row>
    <row r="819" spans="5:46" ht="12.75">
      <c r="E819" s="75"/>
      <c r="F819" s="75"/>
      <c r="G819" s="75"/>
      <c r="AG819" s="75"/>
      <c r="AS819" s="75"/>
      <c r="AT819" s="75"/>
    </row>
    <row r="820" spans="5:46" ht="12.75">
      <c r="E820" s="75"/>
      <c r="F820" s="75"/>
      <c r="G820" s="75"/>
      <c r="AG820" s="75"/>
      <c r="AS820" s="75"/>
      <c r="AT820" s="75"/>
    </row>
    <row r="821" spans="5:46" ht="12.75">
      <c r="E821" s="75"/>
      <c r="F821" s="75"/>
      <c r="G821" s="75"/>
      <c r="AG821" s="75"/>
      <c r="AS821" s="75"/>
      <c r="AT821" s="75"/>
    </row>
    <row r="822" spans="5:46" ht="12.75">
      <c r="E822" s="75"/>
      <c r="F822" s="75"/>
      <c r="G822" s="75"/>
      <c r="AG822" s="75"/>
      <c r="AS822" s="75"/>
      <c r="AT822" s="75"/>
    </row>
    <row r="823" spans="5:46" ht="12.75">
      <c r="E823" s="75"/>
      <c r="F823" s="75"/>
      <c r="G823" s="75"/>
      <c r="AG823" s="75"/>
      <c r="AS823" s="75"/>
      <c r="AT823" s="75"/>
    </row>
    <row r="824" spans="5:46" ht="12.75">
      <c r="E824" s="75"/>
      <c r="F824" s="75"/>
      <c r="G824" s="75"/>
      <c r="AG824" s="75"/>
      <c r="AS824" s="75"/>
      <c r="AT824" s="75"/>
    </row>
    <row r="825" spans="5:46" ht="12.75">
      <c r="E825" s="75"/>
      <c r="F825" s="75"/>
      <c r="G825" s="75"/>
      <c r="AG825" s="75"/>
      <c r="AS825" s="75"/>
      <c r="AT825" s="75"/>
    </row>
    <row r="826" spans="5:46" ht="12.75">
      <c r="E826" s="75"/>
      <c r="F826" s="75"/>
      <c r="G826" s="75"/>
      <c r="AG826" s="75"/>
      <c r="AS826" s="75"/>
      <c r="AT826" s="75"/>
    </row>
    <row r="827" spans="5:46" ht="12.75">
      <c r="E827" s="75"/>
      <c r="F827" s="75"/>
      <c r="G827" s="75"/>
      <c r="AG827" s="75"/>
      <c r="AS827" s="75"/>
      <c r="AT827" s="75"/>
    </row>
    <row r="828" spans="5:46" ht="12.75">
      <c r="E828" s="75"/>
      <c r="F828" s="75"/>
      <c r="G828" s="75"/>
      <c r="AG828" s="75"/>
      <c r="AS828" s="75"/>
      <c r="AT828" s="75"/>
    </row>
    <row r="829" spans="5:46" ht="12.75">
      <c r="E829" s="75"/>
      <c r="F829" s="75"/>
      <c r="G829" s="75"/>
      <c r="AG829" s="75"/>
      <c r="AS829" s="75"/>
      <c r="AT829" s="75"/>
    </row>
    <row r="830" spans="5:46" ht="12.75">
      <c r="E830" s="75"/>
      <c r="F830" s="75"/>
      <c r="G830" s="75"/>
      <c r="AG830" s="75"/>
      <c r="AS830" s="75"/>
      <c r="AT830" s="75"/>
    </row>
    <row r="831" spans="5:46" ht="12.75">
      <c r="E831" s="75"/>
      <c r="F831" s="75"/>
      <c r="G831" s="75"/>
      <c r="AG831" s="75"/>
      <c r="AS831" s="75"/>
      <c r="AT831" s="75"/>
    </row>
    <row r="832" spans="5:46" ht="12.75">
      <c r="E832" s="75"/>
      <c r="F832" s="75"/>
      <c r="G832" s="75"/>
      <c r="AG832" s="75"/>
      <c r="AS832" s="75"/>
      <c r="AT832" s="75"/>
    </row>
    <row r="833" spans="5:46" ht="12.75">
      <c r="E833" s="75"/>
      <c r="F833" s="75"/>
      <c r="G833" s="75"/>
      <c r="AG833" s="75"/>
      <c r="AS833" s="75"/>
      <c r="AT833" s="75"/>
    </row>
    <row r="834" spans="5:46" ht="12.75">
      <c r="E834" s="75"/>
      <c r="F834" s="75"/>
      <c r="G834" s="75"/>
      <c r="AG834" s="75"/>
      <c r="AS834" s="75"/>
      <c r="AT834" s="75"/>
    </row>
    <row r="835" spans="5:46" ht="12.75">
      <c r="E835" s="75"/>
      <c r="F835" s="75"/>
      <c r="G835" s="75"/>
      <c r="AG835" s="75"/>
      <c r="AS835" s="75"/>
      <c r="AT835" s="75"/>
    </row>
    <row r="836" spans="5:46" ht="12.75">
      <c r="E836" s="75"/>
      <c r="F836" s="75"/>
      <c r="G836" s="75"/>
      <c r="AG836" s="75"/>
      <c r="AS836" s="75"/>
      <c r="AT836" s="75"/>
    </row>
    <row r="837" spans="5:46" ht="12.75">
      <c r="E837" s="75"/>
      <c r="F837" s="75"/>
      <c r="G837" s="75"/>
      <c r="AG837" s="75"/>
      <c r="AS837" s="75"/>
      <c r="AT837" s="75"/>
    </row>
    <row r="838" spans="5:46" ht="12.75">
      <c r="E838" s="75"/>
      <c r="F838" s="75"/>
      <c r="G838" s="75"/>
      <c r="AG838" s="75"/>
      <c r="AS838" s="75"/>
      <c r="AT838" s="75"/>
    </row>
    <row r="839" spans="5:46" ht="12.75">
      <c r="E839" s="75"/>
      <c r="F839" s="75"/>
      <c r="G839" s="75"/>
      <c r="AG839" s="75"/>
      <c r="AS839" s="75"/>
      <c r="AT839" s="75"/>
    </row>
    <row r="840" spans="5:46" ht="12.75">
      <c r="E840" s="75"/>
      <c r="F840" s="75"/>
      <c r="G840" s="75"/>
      <c r="AG840" s="75"/>
      <c r="AS840" s="75"/>
      <c r="AT840" s="75"/>
    </row>
    <row r="841" spans="5:46" ht="12.75">
      <c r="E841" s="75"/>
      <c r="F841" s="75"/>
      <c r="G841" s="75"/>
      <c r="AG841" s="75"/>
      <c r="AS841" s="75"/>
      <c r="AT841" s="75"/>
    </row>
    <row r="842" spans="5:46" ht="12.75">
      <c r="E842" s="75"/>
      <c r="F842" s="75"/>
      <c r="G842" s="75"/>
      <c r="AG842" s="75"/>
      <c r="AS842" s="75"/>
      <c r="AT842" s="75"/>
    </row>
    <row r="843" spans="5:46" ht="12.75">
      <c r="E843" s="75"/>
      <c r="F843" s="75"/>
      <c r="G843" s="75"/>
      <c r="AG843" s="75"/>
      <c r="AS843" s="75"/>
      <c r="AT843" s="75"/>
    </row>
    <row r="844" spans="5:46" ht="12.75">
      <c r="E844" s="75"/>
      <c r="F844" s="75"/>
      <c r="G844" s="75"/>
      <c r="AG844" s="75"/>
      <c r="AS844" s="75"/>
      <c r="AT844" s="75"/>
    </row>
    <row r="845" spans="5:46" ht="12.75">
      <c r="E845" s="75"/>
      <c r="F845" s="75"/>
      <c r="G845" s="75"/>
      <c r="AG845" s="75"/>
      <c r="AS845" s="75"/>
      <c r="AT845" s="75"/>
    </row>
    <row r="846" spans="5:46" ht="12.75">
      <c r="E846" s="75"/>
      <c r="F846" s="75"/>
      <c r="G846" s="75"/>
      <c r="AG846" s="75"/>
      <c r="AS846" s="75"/>
      <c r="AT846" s="75"/>
    </row>
    <row r="847" spans="5:46" ht="12.75">
      <c r="E847" s="75"/>
      <c r="F847" s="75"/>
      <c r="G847" s="75"/>
      <c r="AG847" s="75"/>
      <c r="AS847" s="75"/>
      <c r="AT847" s="75"/>
    </row>
    <row r="848" spans="5:46" ht="12.75">
      <c r="E848" s="75"/>
      <c r="F848" s="75"/>
      <c r="G848" s="75"/>
      <c r="AG848" s="75"/>
      <c r="AS848" s="75"/>
      <c r="AT848" s="75"/>
    </row>
    <row r="849" spans="5:46" ht="12.75">
      <c r="E849" s="75"/>
      <c r="F849" s="75"/>
      <c r="G849" s="75"/>
      <c r="AG849" s="75"/>
      <c r="AS849" s="75"/>
      <c r="AT849" s="75"/>
    </row>
    <row r="850" spans="5:46" ht="12.75">
      <c r="E850" s="75"/>
      <c r="F850" s="75"/>
      <c r="G850" s="75"/>
      <c r="AG850" s="75"/>
      <c r="AS850" s="75"/>
      <c r="AT850" s="75"/>
    </row>
    <row r="851" spans="5:46" ht="12.75">
      <c r="E851" s="75"/>
      <c r="F851" s="75"/>
      <c r="G851" s="75"/>
      <c r="AG851" s="75"/>
      <c r="AS851" s="75"/>
      <c r="AT851" s="75"/>
    </row>
    <row r="852" spans="5:46" ht="12.75">
      <c r="E852" s="75"/>
      <c r="F852" s="75"/>
      <c r="G852" s="75"/>
      <c r="AG852" s="75"/>
      <c r="AS852" s="75"/>
      <c r="AT852" s="75"/>
    </row>
    <row r="853" spans="5:46" ht="12.75">
      <c r="E853" s="75"/>
      <c r="F853" s="75"/>
      <c r="G853" s="75"/>
      <c r="AG853" s="75"/>
      <c r="AS853" s="75"/>
      <c r="AT853" s="75"/>
    </row>
    <row r="854" spans="5:46" ht="12.75">
      <c r="E854" s="75"/>
      <c r="F854" s="75"/>
      <c r="G854" s="75"/>
      <c r="AG854" s="75"/>
      <c r="AS854" s="75"/>
      <c r="AT854" s="75"/>
    </row>
    <row r="855" spans="5:46" ht="12.75">
      <c r="E855" s="75"/>
      <c r="F855" s="75"/>
      <c r="G855" s="75"/>
      <c r="AG855" s="75"/>
      <c r="AS855" s="75"/>
      <c r="AT855" s="75"/>
    </row>
    <row r="856" spans="5:46" ht="12.75">
      <c r="E856" s="75"/>
      <c r="F856" s="75"/>
      <c r="G856" s="75"/>
      <c r="AG856" s="75"/>
      <c r="AS856" s="75"/>
      <c r="AT856" s="75"/>
    </row>
    <row r="857" spans="5:46" ht="12.75">
      <c r="E857" s="75"/>
      <c r="F857" s="75"/>
      <c r="G857" s="75"/>
      <c r="AG857" s="75"/>
      <c r="AS857" s="75"/>
      <c r="AT857" s="75"/>
    </row>
    <row r="858" spans="5:46" ht="12.75">
      <c r="E858" s="75"/>
      <c r="F858" s="75"/>
      <c r="G858" s="75"/>
      <c r="AG858" s="75"/>
      <c r="AS858" s="75"/>
      <c r="AT858" s="75"/>
    </row>
    <row r="859" spans="5:46" ht="12.75">
      <c r="E859" s="75"/>
      <c r="F859" s="75"/>
      <c r="G859" s="75"/>
      <c r="AG859" s="75"/>
      <c r="AS859" s="75"/>
      <c r="AT859" s="75"/>
    </row>
    <row r="860" spans="5:46" ht="12.75">
      <c r="E860" s="75"/>
      <c r="F860" s="75"/>
      <c r="G860" s="75"/>
      <c r="AG860" s="75"/>
      <c r="AS860" s="75"/>
      <c r="AT860" s="75"/>
    </row>
    <row r="861" spans="5:46" ht="12.75">
      <c r="E861" s="75"/>
      <c r="F861" s="75"/>
      <c r="G861" s="75"/>
      <c r="AG861" s="75"/>
      <c r="AS861" s="75"/>
      <c r="AT861" s="75"/>
    </row>
    <row r="862" spans="5:46" ht="12.75">
      <c r="E862" s="75"/>
      <c r="F862" s="75"/>
      <c r="G862" s="75"/>
      <c r="AG862" s="75"/>
      <c r="AS862" s="75"/>
      <c r="AT862" s="75"/>
    </row>
    <row r="863" spans="5:46" ht="12.75">
      <c r="E863" s="75"/>
      <c r="F863" s="75"/>
      <c r="G863" s="75"/>
      <c r="AG863" s="75"/>
      <c r="AS863" s="75"/>
      <c r="AT863" s="75"/>
    </row>
    <row r="864" spans="5:46" ht="12.75">
      <c r="E864" s="75"/>
      <c r="F864" s="75"/>
      <c r="G864" s="75"/>
      <c r="AG864" s="75"/>
      <c r="AS864" s="75"/>
      <c r="AT864" s="75"/>
    </row>
    <row r="865" spans="5:46" ht="12.75">
      <c r="E865" s="75"/>
      <c r="F865" s="75"/>
      <c r="G865" s="75"/>
      <c r="AG865" s="75"/>
      <c r="AS865" s="75"/>
      <c r="AT865" s="75"/>
    </row>
    <row r="866" spans="5:46" ht="12.75">
      <c r="E866" s="75"/>
      <c r="F866" s="75"/>
      <c r="G866" s="75"/>
      <c r="AG866" s="75"/>
      <c r="AS866" s="75"/>
      <c r="AT866" s="75"/>
    </row>
    <row r="867" spans="5:46" ht="12.75">
      <c r="E867" s="75"/>
      <c r="F867" s="75"/>
      <c r="G867" s="75"/>
      <c r="AG867" s="75"/>
      <c r="AS867" s="75"/>
      <c r="AT867" s="75"/>
    </row>
    <row r="868" spans="5:46" ht="12.75">
      <c r="E868" s="75"/>
      <c r="F868" s="75"/>
      <c r="G868" s="75"/>
      <c r="AG868" s="75"/>
      <c r="AS868" s="75"/>
      <c r="AT868" s="75"/>
    </row>
    <row r="869" spans="5:46" ht="12.75">
      <c r="E869" s="75"/>
      <c r="F869" s="75"/>
      <c r="G869" s="75"/>
      <c r="AG869" s="75"/>
      <c r="AS869" s="75"/>
      <c r="AT869" s="75"/>
    </row>
    <row r="870" spans="5:46" ht="12.75">
      <c r="E870" s="75"/>
      <c r="F870" s="75"/>
      <c r="G870" s="75"/>
      <c r="AG870" s="75"/>
      <c r="AS870" s="75"/>
      <c r="AT870" s="75"/>
    </row>
    <row r="871" spans="5:46" ht="12.75">
      <c r="E871" s="75"/>
      <c r="F871" s="75"/>
      <c r="G871" s="75"/>
      <c r="AG871" s="75"/>
      <c r="AS871" s="75"/>
      <c r="AT871" s="75"/>
    </row>
    <row r="872" spans="5:46" ht="12.75">
      <c r="E872" s="75"/>
      <c r="F872" s="75"/>
      <c r="G872" s="75"/>
      <c r="AG872" s="75"/>
      <c r="AS872" s="75"/>
      <c r="AT872" s="75"/>
    </row>
    <row r="873" spans="5:46" ht="12.75">
      <c r="E873" s="75"/>
      <c r="F873" s="75"/>
      <c r="G873" s="75"/>
      <c r="AG873" s="75"/>
      <c r="AS873" s="75"/>
      <c r="AT873" s="75"/>
    </row>
    <row r="874" spans="5:46" ht="12.75">
      <c r="E874" s="75"/>
      <c r="F874" s="75"/>
      <c r="G874" s="75"/>
      <c r="AG874" s="75"/>
      <c r="AS874" s="75"/>
      <c r="AT874" s="75"/>
    </row>
    <row r="875" spans="5:46" ht="12.75">
      <c r="E875" s="75"/>
      <c r="F875" s="75"/>
      <c r="G875" s="75"/>
      <c r="AG875" s="75"/>
      <c r="AS875" s="75"/>
      <c r="AT875" s="75"/>
    </row>
    <row r="876" spans="5:46" ht="12.75">
      <c r="E876" s="75"/>
      <c r="F876" s="75"/>
      <c r="G876" s="75"/>
      <c r="AG876" s="75"/>
      <c r="AS876" s="75"/>
      <c r="AT876" s="75"/>
    </row>
    <row r="877" spans="5:46" ht="12.75">
      <c r="E877" s="75"/>
      <c r="F877" s="75"/>
      <c r="G877" s="75"/>
      <c r="AG877" s="75"/>
      <c r="AS877" s="75"/>
      <c r="AT877" s="75"/>
    </row>
    <row r="878" spans="5:46" ht="12.75">
      <c r="E878" s="75"/>
      <c r="F878" s="75"/>
      <c r="G878" s="75"/>
      <c r="AG878" s="75"/>
      <c r="AS878" s="75"/>
      <c r="AT878" s="75"/>
    </row>
    <row r="879" spans="5:46" ht="12.75">
      <c r="E879" s="75"/>
      <c r="F879" s="75"/>
      <c r="G879" s="75"/>
      <c r="AG879" s="75"/>
      <c r="AS879" s="75"/>
      <c r="AT879" s="75"/>
    </row>
    <row r="880" spans="5:46" ht="12.75">
      <c r="E880" s="75"/>
      <c r="F880" s="75"/>
      <c r="G880" s="75"/>
      <c r="AG880" s="75"/>
      <c r="AS880" s="75"/>
      <c r="AT880" s="75"/>
    </row>
    <row r="881" spans="5:46" ht="12.75">
      <c r="E881" s="75"/>
      <c r="F881" s="75"/>
      <c r="G881" s="75"/>
      <c r="AG881" s="75"/>
      <c r="AS881" s="75"/>
      <c r="AT881" s="75"/>
    </row>
    <row r="882" spans="5:46" ht="12.75">
      <c r="E882" s="75"/>
      <c r="F882" s="75"/>
      <c r="G882" s="75"/>
      <c r="AG882" s="75"/>
      <c r="AS882" s="75"/>
      <c r="AT882" s="75"/>
    </row>
    <row r="883" spans="5:46" ht="12.75">
      <c r="E883" s="75"/>
      <c r="F883" s="75"/>
      <c r="G883" s="75"/>
      <c r="AG883" s="75"/>
      <c r="AS883" s="75"/>
      <c r="AT883" s="75"/>
    </row>
    <row r="884" spans="5:46" ht="12.75">
      <c r="E884" s="75"/>
      <c r="F884" s="75"/>
      <c r="G884" s="75"/>
      <c r="AG884" s="75"/>
      <c r="AS884" s="75"/>
      <c r="AT884" s="75"/>
    </row>
    <row r="885" spans="5:46" ht="12.75">
      <c r="E885" s="75"/>
      <c r="F885" s="75"/>
      <c r="G885" s="75"/>
      <c r="AG885" s="75"/>
      <c r="AS885" s="75"/>
      <c r="AT885" s="75"/>
    </row>
    <row r="886" spans="5:46" ht="12.75">
      <c r="E886" s="75"/>
      <c r="F886" s="75"/>
      <c r="G886" s="75"/>
      <c r="AG886" s="75"/>
      <c r="AS886" s="75"/>
      <c r="AT886" s="75"/>
    </row>
    <row r="887" spans="5:46" ht="12.75">
      <c r="E887" s="75"/>
      <c r="F887" s="75"/>
      <c r="G887" s="75"/>
      <c r="AG887" s="75"/>
      <c r="AS887" s="75"/>
      <c r="AT887" s="75"/>
    </row>
    <row r="888" spans="5:46" ht="12.75">
      <c r="E888" s="75"/>
      <c r="F888" s="75"/>
      <c r="G888" s="75"/>
      <c r="AG888" s="75"/>
      <c r="AS888" s="75"/>
      <c r="AT888" s="75"/>
    </row>
    <row r="889" spans="5:46" ht="12.75">
      <c r="E889" s="75"/>
      <c r="F889" s="75"/>
      <c r="G889" s="75"/>
      <c r="AG889" s="75"/>
      <c r="AS889" s="75"/>
      <c r="AT889" s="75"/>
    </row>
    <row r="890" spans="5:46" ht="12.75">
      <c r="E890" s="75"/>
      <c r="F890" s="75"/>
      <c r="G890" s="75"/>
      <c r="AG890" s="75"/>
      <c r="AS890" s="75"/>
      <c r="AT890" s="75"/>
    </row>
    <row r="891" spans="5:46" ht="12.75">
      <c r="E891" s="75"/>
      <c r="F891" s="75"/>
      <c r="G891" s="75"/>
      <c r="AG891" s="75"/>
      <c r="AS891" s="75"/>
      <c r="AT891" s="75"/>
    </row>
    <row r="892" spans="5:46" ht="12.75">
      <c r="E892" s="75"/>
      <c r="F892" s="75"/>
      <c r="G892" s="75"/>
      <c r="AG892" s="75"/>
      <c r="AS892" s="75"/>
      <c r="AT892" s="75"/>
    </row>
    <row r="893" spans="5:46" ht="12.75">
      <c r="E893" s="75"/>
      <c r="F893" s="75"/>
      <c r="G893" s="75"/>
      <c r="AG893" s="75"/>
      <c r="AS893" s="75"/>
      <c r="AT893" s="75"/>
    </row>
    <row r="894" spans="5:46" ht="12.75">
      <c r="E894" s="75"/>
      <c r="F894" s="75"/>
      <c r="G894" s="75"/>
      <c r="AG894" s="75"/>
      <c r="AS894" s="75"/>
      <c r="AT894" s="75"/>
    </row>
    <row r="895" spans="5:46" ht="12.75">
      <c r="E895" s="75"/>
      <c r="F895" s="75"/>
      <c r="G895" s="75"/>
      <c r="AG895" s="75"/>
      <c r="AS895" s="75"/>
      <c r="AT895" s="75"/>
    </row>
    <row r="896" spans="5:46" ht="12.75">
      <c r="E896" s="75"/>
      <c r="F896" s="75"/>
      <c r="G896" s="75"/>
      <c r="AG896" s="75"/>
      <c r="AS896" s="75"/>
      <c r="AT896" s="75"/>
    </row>
    <row r="897" spans="5:46" ht="12.75">
      <c r="E897" s="75"/>
      <c r="F897" s="75"/>
      <c r="G897" s="75"/>
      <c r="AG897" s="75"/>
      <c r="AS897" s="75"/>
      <c r="AT897" s="75"/>
    </row>
    <row r="898" spans="5:46" ht="12.75">
      <c r="E898" s="75"/>
      <c r="F898" s="75"/>
      <c r="G898" s="75"/>
      <c r="AG898" s="75"/>
      <c r="AS898" s="75"/>
      <c r="AT898" s="75"/>
    </row>
    <row r="899" spans="5:46" ht="12.75">
      <c r="E899" s="75"/>
      <c r="F899" s="75"/>
      <c r="G899" s="75"/>
      <c r="AG899" s="75"/>
      <c r="AS899" s="75"/>
      <c r="AT899" s="75"/>
    </row>
    <row r="900" spans="5:46" ht="12.75">
      <c r="E900" s="75"/>
      <c r="F900" s="75"/>
      <c r="G900" s="75"/>
      <c r="AG900" s="75"/>
      <c r="AS900" s="75"/>
      <c r="AT900" s="75"/>
    </row>
    <row r="901" spans="5:46" ht="12.75">
      <c r="E901" s="75"/>
      <c r="F901" s="75"/>
      <c r="G901" s="75"/>
      <c r="AG901" s="75"/>
      <c r="AS901" s="75"/>
      <c r="AT901" s="75"/>
    </row>
    <row r="902" spans="5:46" ht="12.75">
      <c r="E902" s="75"/>
      <c r="F902" s="75"/>
      <c r="G902" s="75"/>
      <c r="AG902" s="75"/>
      <c r="AS902" s="75"/>
      <c r="AT902" s="75"/>
    </row>
    <row r="903" spans="5:46" ht="12.75">
      <c r="E903" s="75"/>
      <c r="F903" s="75"/>
      <c r="G903" s="75"/>
      <c r="AG903" s="75"/>
      <c r="AS903" s="75"/>
      <c r="AT903" s="75"/>
    </row>
    <row r="904" spans="5:46" ht="12.75">
      <c r="E904" s="75"/>
      <c r="F904" s="75"/>
      <c r="G904" s="75"/>
      <c r="AG904" s="75"/>
      <c r="AS904" s="75"/>
      <c r="AT904" s="75"/>
    </row>
    <row r="905" spans="5:46" ht="12.75">
      <c r="E905" s="75"/>
      <c r="F905" s="75"/>
      <c r="G905" s="75"/>
      <c r="AG905" s="75"/>
      <c r="AS905" s="75"/>
      <c r="AT905" s="75"/>
    </row>
    <row r="906" spans="5:46" ht="12.75">
      <c r="E906" s="75"/>
      <c r="F906" s="75"/>
      <c r="G906" s="75"/>
      <c r="AG906" s="75"/>
      <c r="AS906" s="75"/>
      <c r="AT906" s="75"/>
    </row>
    <row r="907" spans="5:46" ht="12.75">
      <c r="E907" s="75"/>
      <c r="F907" s="75"/>
      <c r="G907" s="75"/>
      <c r="AG907" s="75"/>
      <c r="AS907" s="75"/>
      <c r="AT907" s="75"/>
    </row>
    <row r="908" spans="5:46" ht="12.75">
      <c r="E908" s="75"/>
      <c r="F908" s="75"/>
      <c r="G908" s="75"/>
      <c r="AG908" s="75"/>
      <c r="AS908" s="75"/>
      <c r="AT908" s="75"/>
    </row>
    <row r="909" spans="5:46" ht="12.75">
      <c r="E909" s="75"/>
      <c r="F909" s="75"/>
      <c r="G909" s="75"/>
      <c r="AG909" s="75"/>
      <c r="AS909" s="75"/>
      <c r="AT909" s="75"/>
    </row>
    <row r="910" spans="5:46" ht="12.75">
      <c r="E910" s="75"/>
      <c r="F910" s="75"/>
      <c r="G910" s="75"/>
      <c r="AG910" s="75"/>
      <c r="AS910" s="75"/>
      <c r="AT910" s="75"/>
    </row>
    <row r="911" spans="5:46" ht="12.75">
      <c r="E911" s="75"/>
      <c r="F911" s="75"/>
      <c r="G911" s="75"/>
      <c r="AG911" s="75"/>
      <c r="AS911" s="75"/>
      <c r="AT911" s="75"/>
    </row>
    <row r="912" spans="5:46" ht="12.75">
      <c r="E912" s="75"/>
      <c r="F912" s="75"/>
      <c r="G912" s="75"/>
      <c r="AG912" s="75"/>
      <c r="AS912" s="75"/>
      <c r="AT912" s="75"/>
    </row>
    <row r="913" spans="5:46" ht="12.75">
      <c r="E913" s="75"/>
      <c r="F913" s="75"/>
      <c r="G913" s="75"/>
      <c r="AG913" s="75"/>
      <c r="AS913" s="75"/>
      <c r="AT913" s="75"/>
    </row>
    <row r="914" spans="5:46" ht="12.75">
      <c r="E914" s="75"/>
      <c r="F914" s="75"/>
      <c r="G914" s="75"/>
      <c r="AG914" s="75"/>
      <c r="AS914" s="75"/>
      <c r="AT914" s="75"/>
    </row>
    <row r="915" spans="5:46" ht="12.75">
      <c r="E915" s="75"/>
      <c r="F915" s="75"/>
      <c r="G915" s="75"/>
      <c r="AG915" s="75"/>
      <c r="AS915" s="75"/>
      <c r="AT915" s="75"/>
    </row>
    <row r="916" spans="5:46" ht="12.75">
      <c r="E916" s="75"/>
      <c r="F916" s="75"/>
      <c r="G916" s="75"/>
      <c r="AG916" s="75"/>
      <c r="AS916" s="75"/>
      <c r="AT916" s="75"/>
    </row>
    <row r="917" spans="5:46" ht="12.75">
      <c r="E917" s="75"/>
      <c r="F917" s="75"/>
      <c r="G917" s="75"/>
      <c r="AG917" s="75"/>
      <c r="AS917" s="75"/>
      <c r="AT917" s="75"/>
    </row>
    <row r="918" spans="5:46" ht="12.75">
      <c r="E918" s="75"/>
      <c r="F918" s="75"/>
      <c r="G918" s="75"/>
      <c r="AG918" s="75"/>
      <c r="AS918" s="75"/>
      <c r="AT918" s="75"/>
    </row>
    <row r="919" spans="5:46" ht="12.75">
      <c r="E919" s="75"/>
      <c r="F919" s="75"/>
      <c r="G919" s="75"/>
      <c r="AG919" s="75"/>
      <c r="AS919" s="75"/>
      <c r="AT919" s="75"/>
    </row>
    <row r="920" spans="5:46" ht="12.75">
      <c r="E920" s="75"/>
      <c r="F920" s="75"/>
      <c r="G920" s="75"/>
      <c r="AG920" s="75"/>
      <c r="AS920" s="75"/>
      <c r="AT920" s="75"/>
    </row>
    <row r="921" spans="5:46" ht="12.75">
      <c r="E921" s="75"/>
      <c r="F921" s="75"/>
      <c r="G921" s="75"/>
      <c r="AG921" s="75"/>
      <c r="AS921" s="75"/>
      <c r="AT921" s="75"/>
    </row>
    <row r="922" spans="5:46" ht="12.75">
      <c r="E922" s="75"/>
      <c r="F922" s="75"/>
      <c r="G922" s="75"/>
      <c r="AG922" s="75"/>
      <c r="AS922" s="75"/>
      <c r="AT922" s="75"/>
    </row>
    <row r="923" spans="5:46" ht="12.75">
      <c r="E923" s="75"/>
      <c r="F923" s="75"/>
      <c r="G923" s="75"/>
      <c r="AG923" s="75"/>
      <c r="AS923" s="75"/>
      <c r="AT923" s="75"/>
    </row>
    <row r="924" spans="5:46" ht="12.75">
      <c r="E924" s="75"/>
      <c r="F924" s="75"/>
      <c r="G924" s="75"/>
      <c r="AG924" s="75"/>
      <c r="AS924" s="75"/>
      <c r="AT924" s="75"/>
    </row>
    <row r="925" spans="5:46" ht="12.75">
      <c r="E925" s="75"/>
      <c r="F925" s="75"/>
      <c r="G925" s="75"/>
      <c r="AG925" s="75"/>
      <c r="AS925" s="75"/>
      <c r="AT925" s="75"/>
    </row>
    <row r="926" spans="5:46" ht="12.75">
      <c r="E926" s="75"/>
      <c r="F926" s="75"/>
      <c r="G926" s="75"/>
      <c r="AG926" s="75"/>
      <c r="AS926" s="75"/>
      <c r="AT926" s="75"/>
    </row>
    <row r="927" spans="5:46" ht="12.75">
      <c r="E927" s="75"/>
      <c r="F927" s="75"/>
      <c r="G927" s="75"/>
      <c r="AG927" s="75"/>
      <c r="AS927" s="75"/>
      <c r="AT927" s="75"/>
    </row>
    <row r="928" spans="5:46" ht="12.75">
      <c r="E928" s="75"/>
      <c r="F928" s="75"/>
      <c r="G928" s="75"/>
      <c r="AG928" s="75"/>
      <c r="AS928" s="75"/>
      <c r="AT928" s="75"/>
    </row>
    <row r="929" spans="5:46" ht="12.75">
      <c r="E929" s="75"/>
      <c r="F929" s="75"/>
      <c r="G929" s="75"/>
      <c r="AG929" s="75"/>
      <c r="AS929" s="75"/>
      <c r="AT929" s="75"/>
    </row>
    <row r="930" spans="5:46" ht="12.75">
      <c r="E930" s="75"/>
      <c r="F930" s="75"/>
      <c r="G930" s="75"/>
      <c r="AG930" s="75"/>
      <c r="AS930" s="75"/>
      <c r="AT930" s="75"/>
    </row>
    <row r="931" spans="5:46" ht="12.75">
      <c r="E931" s="75"/>
      <c r="F931" s="75"/>
      <c r="G931" s="75"/>
      <c r="AG931" s="75"/>
      <c r="AS931" s="75"/>
      <c r="AT931" s="75"/>
    </row>
    <row r="932" spans="5:46" ht="12.75">
      <c r="E932" s="75"/>
      <c r="F932" s="75"/>
      <c r="G932" s="75"/>
      <c r="AG932" s="75"/>
      <c r="AS932" s="75"/>
      <c r="AT932" s="75"/>
    </row>
    <row r="933" spans="5:46" ht="12.75">
      <c r="E933" s="75"/>
      <c r="F933" s="75"/>
      <c r="G933" s="75"/>
      <c r="AG933" s="75"/>
      <c r="AS933" s="75"/>
      <c r="AT933" s="75"/>
    </row>
    <row r="934" spans="5:46" ht="12.75">
      <c r="E934" s="75"/>
      <c r="F934" s="75"/>
      <c r="G934" s="75"/>
      <c r="AG934" s="75"/>
      <c r="AS934" s="75"/>
      <c r="AT934" s="75"/>
    </row>
    <row r="935" spans="5:46" ht="12.75">
      <c r="E935" s="75"/>
      <c r="F935" s="75"/>
      <c r="G935" s="75"/>
      <c r="AG935" s="75"/>
      <c r="AS935" s="75"/>
      <c r="AT935" s="75"/>
    </row>
    <row r="936" spans="5:46" ht="12.75">
      <c r="E936" s="75"/>
      <c r="F936" s="75"/>
      <c r="G936" s="75"/>
      <c r="AG936" s="75"/>
      <c r="AS936" s="75"/>
      <c r="AT936" s="75"/>
    </row>
    <row r="937" spans="5:46" ht="12.75">
      <c r="E937" s="75"/>
      <c r="F937" s="75"/>
      <c r="G937" s="75"/>
      <c r="AG937" s="75"/>
      <c r="AS937" s="75"/>
      <c r="AT937" s="75"/>
    </row>
    <row r="938" spans="5:46" ht="12.75">
      <c r="E938" s="75"/>
      <c r="F938" s="75"/>
      <c r="G938" s="75"/>
      <c r="AG938" s="75"/>
      <c r="AS938" s="75"/>
      <c r="AT938" s="75"/>
    </row>
    <row r="939" spans="5:46" ht="12.75">
      <c r="E939" s="75"/>
      <c r="F939" s="75"/>
      <c r="G939" s="75"/>
      <c r="AG939" s="75"/>
      <c r="AS939" s="75"/>
      <c r="AT939" s="75"/>
    </row>
    <row r="940" spans="5:46" ht="12.75">
      <c r="E940" s="75"/>
      <c r="F940" s="75"/>
      <c r="G940" s="75"/>
      <c r="AG940" s="75"/>
      <c r="AS940" s="75"/>
      <c r="AT940" s="75"/>
    </row>
    <row r="941" spans="5:46" ht="12.75">
      <c r="E941" s="75"/>
      <c r="F941" s="75"/>
      <c r="G941" s="75"/>
      <c r="AG941" s="75"/>
      <c r="AS941" s="75"/>
      <c r="AT941" s="75"/>
    </row>
    <row r="942" spans="5:46" ht="12.75">
      <c r="E942" s="75"/>
      <c r="F942" s="75"/>
      <c r="G942" s="75"/>
      <c r="AG942" s="75"/>
      <c r="AS942" s="75"/>
      <c r="AT942" s="75"/>
    </row>
    <row r="943" spans="5:46" ht="12.75">
      <c r="E943" s="75"/>
      <c r="F943" s="75"/>
      <c r="G943" s="75"/>
      <c r="AG943" s="75"/>
      <c r="AS943" s="75"/>
      <c r="AT943" s="75"/>
    </row>
    <row r="944" spans="5:46" ht="12.75">
      <c r="E944" s="75"/>
      <c r="F944" s="75"/>
      <c r="G944" s="75"/>
      <c r="AG944" s="75"/>
      <c r="AS944" s="75"/>
      <c r="AT944" s="75"/>
    </row>
    <row r="945" spans="5:46" ht="12.75">
      <c r="E945" s="75"/>
      <c r="F945" s="75"/>
      <c r="G945" s="75"/>
      <c r="AG945" s="75"/>
      <c r="AS945" s="75"/>
      <c r="AT945" s="75"/>
    </row>
    <row r="946" spans="5:46" ht="12.75">
      <c r="E946" s="75"/>
      <c r="F946" s="75"/>
      <c r="G946" s="75"/>
      <c r="AG946" s="75"/>
      <c r="AS946" s="75"/>
      <c r="AT946" s="75"/>
    </row>
    <row r="947" spans="5:46" ht="12.75">
      <c r="E947" s="75"/>
      <c r="F947" s="75"/>
      <c r="G947" s="75"/>
      <c r="AG947" s="75"/>
      <c r="AS947" s="75"/>
      <c r="AT947" s="75"/>
    </row>
    <row r="948" spans="5:46" ht="12.75">
      <c r="E948" s="75"/>
      <c r="F948" s="75"/>
      <c r="G948" s="75"/>
      <c r="AG948" s="75"/>
      <c r="AS948" s="75"/>
      <c r="AT948" s="75"/>
    </row>
    <row r="949" spans="5:46" ht="12.75">
      <c r="E949" s="75"/>
      <c r="F949" s="75"/>
      <c r="G949" s="75"/>
      <c r="AG949" s="75"/>
      <c r="AS949" s="75"/>
      <c r="AT949" s="75"/>
    </row>
    <row r="950" spans="5:46" ht="12.75">
      <c r="E950" s="75"/>
      <c r="F950" s="75"/>
      <c r="G950" s="75"/>
      <c r="AG950" s="75"/>
      <c r="AS950" s="75"/>
      <c r="AT950" s="75"/>
    </row>
    <row r="951" spans="5:46" ht="12.75">
      <c r="E951" s="75"/>
      <c r="F951" s="75"/>
      <c r="G951" s="75"/>
      <c r="AG951" s="75"/>
      <c r="AS951" s="75"/>
      <c r="AT951" s="75"/>
    </row>
    <row r="952" spans="5:46" ht="12.75">
      <c r="E952" s="75"/>
      <c r="F952" s="75"/>
      <c r="G952" s="75"/>
      <c r="AG952" s="75"/>
      <c r="AS952" s="75"/>
      <c r="AT952" s="75"/>
    </row>
    <row r="953" spans="5:46" ht="12.75">
      <c r="E953" s="75"/>
      <c r="F953" s="75"/>
      <c r="G953" s="75"/>
      <c r="AG953" s="75"/>
      <c r="AS953" s="75"/>
      <c r="AT953" s="75"/>
    </row>
    <row r="954" spans="5:46" ht="12.75">
      <c r="E954" s="75"/>
      <c r="F954" s="75"/>
      <c r="G954" s="75"/>
      <c r="AG954" s="75"/>
      <c r="AS954" s="75"/>
      <c r="AT954" s="75"/>
    </row>
    <row r="955" spans="5:46" ht="12.75">
      <c r="E955" s="75"/>
      <c r="F955" s="75"/>
      <c r="G955" s="75"/>
      <c r="AG955" s="75"/>
      <c r="AS955" s="75"/>
      <c r="AT955" s="75"/>
    </row>
    <row r="956" spans="5:46" ht="12.75">
      <c r="E956" s="75"/>
      <c r="F956" s="75"/>
      <c r="G956" s="75"/>
      <c r="AG956" s="75"/>
      <c r="AS956" s="75"/>
      <c r="AT956" s="75"/>
    </row>
    <row r="957" spans="5:46" ht="12.75">
      <c r="E957" s="75"/>
      <c r="F957" s="75"/>
      <c r="G957" s="75"/>
      <c r="AG957" s="75"/>
      <c r="AS957" s="75"/>
      <c r="AT957" s="75"/>
    </row>
    <row r="958" spans="5:46" ht="12.75">
      <c r="E958" s="75"/>
      <c r="F958" s="75"/>
      <c r="G958" s="75"/>
      <c r="AG958" s="75"/>
      <c r="AS958" s="75"/>
      <c r="AT958" s="75"/>
    </row>
    <row r="959" spans="5:46" ht="12.75">
      <c r="E959" s="75"/>
      <c r="F959" s="75"/>
      <c r="G959" s="75"/>
      <c r="AG959" s="75"/>
      <c r="AS959" s="75"/>
      <c r="AT959" s="75"/>
    </row>
    <row r="960" spans="5:46" ht="12.75">
      <c r="E960" s="75"/>
      <c r="F960" s="75"/>
      <c r="G960" s="75"/>
      <c r="AG960" s="75"/>
      <c r="AS960" s="75"/>
      <c r="AT960" s="75"/>
    </row>
    <row r="961" spans="5:46" ht="12.75">
      <c r="E961" s="75"/>
      <c r="F961" s="75"/>
      <c r="G961" s="75"/>
      <c r="AG961" s="75"/>
      <c r="AS961" s="75"/>
      <c r="AT961" s="75"/>
    </row>
    <row r="962" spans="5:46" ht="12.75">
      <c r="E962" s="75"/>
      <c r="F962" s="75"/>
      <c r="G962" s="75"/>
      <c r="AG962" s="75"/>
      <c r="AS962" s="75"/>
      <c r="AT962" s="75"/>
    </row>
    <row r="963" spans="5:46" ht="12.75">
      <c r="E963" s="75"/>
      <c r="F963" s="75"/>
      <c r="G963" s="75"/>
      <c r="AG963" s="75"/>
      <c r="AS963" s="75"/>
      <c r="AT963" s="75"/>
    </row>
    <row r="964" spans="5:46" ht="12.75">
      <c r="E964" s="75"/>
      <c r="F964" s="75"/>
      <c r="G964" s="75"/>
      <c r="AG964" s="75"/>
      <c r="AS964" s="75"/>
      <c r="AT964" s="75"/>
    </row>
    <row r="965" spans="5:46" ht="12.75">
      <c r="E965" s="75"/>
      <c r="F965" s="75"/>
      <c r="G965" s="75"/>
      <c r="AG965" s="75"/>
      <c r="AS965" s="75"/>
      <c r="AT965" s="75"/>
    </row>
    <row r="966" spans="5:46" ht="12.75">
      <c r="E966" s="75"/>
      <c r="F966" s="75"/>
      <c r="G966" s="75"/>
      <c r="AG966" s="75"/>
      <c r="AS966" s="75"/>
      <c r="AT966" s="75"/>
    </row>
    <row r="967" spans="5:46" ht="12.75">
      <c r="E967" s="75"/>
      <c r="F967" s="75"/>
      <c r="G967" s="75"/>
      <c r="AG967" s="75"/>
      <c r="AS967" s="75"/>
      <c r="AT967" s="75"/>
    </row>
    <row r="968" spans="5:46" ht="12.75">
      <c r="E968" s="75"/>
      <c r="F968" s="75"/>
      <c r="G968" s="75"/>
      <c r="AG968" s="75"/>
      <c r="AS968" s="75"/>
      <c r="AT968" s="75"/>
    </row>
    <row r="969" spans="5:46" ht="12.75">
      <c r="E969" s="75"/>
      <c r="F969" s="75"/>
      <c r="G969" s="75"/>
      <c r="AG969" s="75"/>
      <c r="AS969" s="75"/>
      <c r="AT969" s="75"/>
    </row>
    <row r="970" spans="5:46" ht="12.75">
      <c r="E970" s="75"/>
      <c r="F970" s="75"/>
      <c r="G970" s="75"/>
      <c r="AG970" s="75"/>
      <c r="AS970" s="75"/>
      <c r="AT970" s="75"/>
    </row>
    <row r="971" spans="5:46" ht="12.75">
      <c r="E971" s="75"/>
      <c r="F971" s="75"/>
      <c r="G971" s="75"/>
      <c r="AG971" s="75"/>
      <c r="AS971" s="75"/>
      <c r="AT971" s="75"/>
    </row>
    <row r="972" spans="5:46" ht="12.75">
      <c r="E972" s="75"/>
      <c r="F972" s="75"/>
      <c r="G972" s="75"/>
      <c r="AG972" s="75"/>
      <c r="AS972" s="75"/>
      <c r="AT972" s="75"/>
    </row>
    <row r="973" spans="5:46" ht="12.75">
      <c r="E973" s="75"/>
      <c r="F973" s="75"/>
      <c r="G973" s="75"/>
      <c r="AG973" s="75"/>
      <c r="AS973" s="75"/>
      <c r="AT973" s="75"/>
    </row>
    <row r="974" spans="5:46" ht="12.75">
      <c r="E974" s="75"/>
      <c r="F974" s="75"/>
      <c r="G974" s="75"/>
      <c r="AG974" s="75"/>
      <c r="AS974" s="75"/>
      <c r="AT974" s="75"/>
    </row>
    <row r="975" spans="5:46" ht="12.75">
      <c r="E975" s="75"/>
      <c r="F975" s="75"/>
      <c r="G975" s="75"/>
      <c r="AG975" s="75"/>
      <c r="AS975" s="75"/>
      <c r="AT975" s="75"/>
    </row>
    <row r="976" spans="5:46" ht="12.75">
      <c r="E976" s="75"/>
      <c r="F976" s="75"/>
      <c r="G976" s="75"/>
      <c r="AG976" s="75"/>
      <c r="AS976" s="75"/>
      <c r="AT976" s="75"/>
    </row>
    <row r="977" spans="5:46" ht="12.75">
      <c r="E977" s="75"/>
      <c r="F977" s="75"/>
      <c r="G977" s="75"/>
      <c r="AG977" s="75"/>
      <c r="AS977" s="75"/>
      <c r="AT977" s="75"/>
    </row>
    <row r="978" spans="5:46" ht="12.75">
      <c r="E978" s="75"/>
      <c r="F978" s="75"/>
      <c r="G978" s="75"/>
      <c r="AG978" s="75"/>
      <c r="AS978" s="75"/>
      <c r="AT978" s="75"/>
    </row>
    <row r="979" spans="5:46" ht="12.75">
      <c r="E979" s="75"/>
      <c r="F979" s="75"/>
      <c r="G979" s="75"/>
      <c r="AG979" s="75"/>
      <c r="AS979" s="75"/>
      <c r="AT979" s="75"/>
    </row>
    <row r="980" spans="5:46" ht="12.75">
      <c r="E980" s="75"/>
      <c r="F980" s="75"/>
      <c r="G980" s="75"/>
      <c r="AG980" s="75"/>
      <c r="AS980" s="75"/>
      <c r="AT980" s="75"/>
    </row>
    <row r="981" spans="5:46" ht="12.75">
      <c r="E981" s="75"/>
      <c r="F981" s="75"/>
      <c r="G981" s="75"/>
      <c r="AG981" s="75"/>
      <c r="AS981" s="75"/>
      <c r="AT981" s="75"/>
    </row>
    <row r="982" spans="5:46" ht="12.75">
      <c r="E982" s="75"/>
      <c r="F982" s="75"/>
      <c r="G982" s="75"/>
      <c r="AG982" s="75"/>
      <c r="AS982" s="75"/>
      <c r="AT982" s="75"/>
    </row>
    <row r="983" spans="5:46" ht="12.75">
      <c r="E983" s="75"/>
      <c r="F983" s="75"/>
      <c r="G983" s="75"/>
      <c r="AG983" s="75"/>
      <c r="AS983" s="75"/>
      <c r="AT983" s="75"/>
    </row>
    <row r="984" spans="5:46" ht="12.75">
      <c r="E984" s="75"/>
      <c r="F984" s="75"/>
      <c r="G984" s="75"/>
      <c r="AG984" s="75"/>
      <c r="AS984" s="75"/>
      <c r="AT984" s="75"/>
    </row>
    <row r="985" spans="5:46" ht="12.75">
      <c r="E985" s="75"/>
      <c r="F985" s="75"/>
      <c r="G985" s="75"/>
      <c r="AG985" s="75"/>
      <c r="AS985" s="75"/>
      <c r="AT985" s="75"/>
    </row>
    <row r="986" spans="5:46" ht="12.75">
      <c r="E986" s="75"/>
      <c r="F986" s="75"/>
      <c r="G986" s="75"/>
      <c r="AG986" s="75"/>
      <c r="AS986" s="75"/>
      <c r="AT986" s="75"/>
    </row>
    <row r="987" spans="5:46" ht="12.75">
      <c r="E987" s="75"/>
      <c r="F987" s="75"/>
      <c r="G987" s="75"/>
      <c r="AG987" s="75"/>
      <c r="AS987" s="75"/>
      <c r="AT987" s="75"/>
    </row>
    <row r="988" spans="5:46" ht="12.75">
      <c r="E988" s="75"/>
      <c r="F988" s="75"/>
      <c r="G988" s="75"/>
      <c r="AG988" s="75"/>
      <c r="AS988" s="75"/>
      <c r="AT988" s="75"/>
    </row>
    <row r="989" spans="5:46" ht="12.75">
      <c r="E989" s="75"/>
      <c r="F989" s="75"/>
      <c r="G989" s="75"/>
      <c r="AG989" s="75"/>
      <c r="AS989" s="75"/>
      <c r="AT989" s="75"/>
    </row>
    <row r="990" spans="5:46" ht="12.75">
      <c r="E990" s="75"/>
      <c r="F990" s="75"/>
      <c r="G990" s="75"/>
      <c r="AG990" s="75"/>
      <c r="AS990" s="75"/>
      <c r="AT990" s="75"/>
    </row>
    <row r="991" spans="5:46" ht="12.75">
      <c r="E991" s="75"/>
      <c r="F991" s="75"/>
      <c r="G991" s="75"/>
      <c r="AG991" s="75"/>
      <c r="AS991" s="75"/>
      <c r="AT991" s="75"/>
    </row>
    <row r="992" spans="5:46" ht="12.75">
      <c r="E992" s="75"/>
      <c r="F992" s="75"/>
      <c r="G992" s="75"/>
      <c r="AG992" s="75"/>
      <c r="AS992" s="75"/>
      <c r="AT992" s="75"/>
    </row>
    <row r="993" spans="5:46" ht="12.75">
      <c r="E993" s="75"/>
      <c r="F993" s="75"/>
      <c r="G993" s="75"/>
      <c r="AG993" s="75"/>
      <c r="AS993" s="75"/>
      <c r="AT993" s="75"/>
    </row>
  </sheetData>
  <printOptions/>
  <pageMargins left="0.5" right="0.5" top="0.75" bottom="0.5" header="0.25" footer="0"/>
  <pageSetup horizontalDpi="600" verticalDpi="600" orientation="landscape" scale="68" r:id="rId1"/>
  <rowBreaks count="1" manualBreakCount="1">
    <brk id="5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B2">
      <selection activeCell="B2" sqref="B2"/>
    </sheetView>
  </sheetViews>
  <sheetFormatPr defaultColWidth="9.140625" defaultRowHeight="12.75"/>
  <cols>
    <col min="1" max="1" width="146.421875" style="175" hidden="1" customWidth="1"/>
    <col min="2" max="2" width="57.140625" style="175" customWidth="1"/>
    <col min="3" max="8" width="21.28125" style="176" customWidth="1"/>
    <col min="9" max="9" width="15.28125" style="175" hidden="1" customWidth="1"/>
    <col min="10" max="15" width="0" style="175" hidden="1" customWidth="1"/>
    <col min="16" max="16" width="13.7109375" style="175" customWidth="1"/>
    <col min="17" max="16384" width="10.28125" style="175" customWidth="1"/>
  </cols>
  <sheetData>
    <row r="1" spans="1:6" ht="12" hidden="1">
      <c r="A1" s="175" t="s">
        <v>1638</v>
      </c>
      <c r="C1" s="176" t="s">
        <v>1639</v>
      </c>
      <c r="D1" s="176" t="s">
        <v>1640</v>
      </c>
      <c r="E1" s="176" t="s">
        <v>1641</v>
      </c>
      <c r="F1" s="176" t="s">
        <v>1864</v>
      </c>
    </row>
    <row r="2" spans="2:18" s="177" customFormat="1" ht="15.75" customHeight="1">
      <c r="B2" s="178" t="str">
        <f>"University of Missouri - Consolidated"</f>
        <v>University of Missouri - Consolidated</v>
      </c>
      <c r="C2" s="179"/>
      <c r="D2" s="179"/>
      <c r="E2" s="179"/>
      <c r="F2" s="179"/>
      <c r="G2" s="179"/>
      <c r="H2" s="180"/>
      <c r="M2" s="181" t="s">
        <v>1642</v>
      </c>
      <c r="P2" s="182" t="s">
        <v>1643</v>
      </c>
      <c r="R2" s="181" t="s">
        <v>1885</v>
      </c>
    </row>
    <row r="3" spans="2:16" s="177" customFormat="1" ht="15.75" customHeight="1">
      <c r="B3" s="183" t="s">
        <v>1644</v>
      </c>
      <c r="C3" s="184"/>
      <c r="D3" s="185"/>
      <c r="E3" s="184"/>
      <c r="F3" s="184"/>
      <c r="G3" s="184"/>
      <c r="H3" s="186"/>
      <c r="M3" s="181" t="s">
        <v>1645</v>
      </c>
      <c r="P3" s="187">
        <f ca="1">NOW()</f>
        <v>39184.460086342595</v>
      </c>
    </row>
    <row r="4" spans="2:16" ht="15.75" customHeight="1">
      <c r="B4" s="188" t="str">
        <f>"For the Year Ending "&amp;TEXT(M4,"MMMM DD, YYYY")</f>
        <v>For the Year Ending June 30, 2006</v>
      </c>
      <c r="C4" s="189"/>
      <c r="D4" s="190"/>
      <c r="E4" s="189"/>
      <c r="F4" s="189"/>
      <c r="G4" s="189"/>
      <c r="H4" s="191"/>
      <c r="M4" s="192" t="s">
        <v>1884</v>
      </c>
      <c r="P4" s="193">
        <f ca="1">NOW()</f>
        <v>39184.460086342595</v>
      </c>
    </row>
    <row r="5" spans="2:9" ht="12.75" customHeight="1">
      <c r="B5" s="194"/>
      <c r="C5" s="195"/>
      <c r="D5" s="196"/>
      <c r="E5" s="195"/>
      <c r="F5" s="195"/>
      <c r="G5" s="195"/>
      <c r="H5" s="197"/>
      <c r="I5" s="198"/>
    </row>
    <row r="6" spans="2:8" ht="41.25" customHeight="1">
      <c r="B6" s="199"/>
      <c r="C6" s="200" t="s">
        <v>1646</v>
      </c>
      <c r="D6" s="201" t="s">
        <v>671</v>
      </c>
      <c r="E6" s="202" t="s">
        <v>4102</v>
      </c>
      <c r="F6" s="202" t="s">
        <v>4107</v>
      </c>
      <c r="G6" s="202" t="s">
        <v>1647</v>
      </c>
      <c r="H6" s="201" t="s">
        <v>1890</v>
      </c>
    </row>
    <row r="7" spans="2:8" ht="12.75" customHeight="1">
      <c r="B7" s="199"/>
      <c r="C7" s="203"/>
      <c r="D7" s="204"/>
      <c r="E7" s="202"/>
      <c r="F7" s="202"/>
      <c r="G7" s="202"/>
      <c r="H7" s="204"/>
    </row>
    <row r="8" spans="2:8" ht="12.75" customHeight="1">
      <c r="B8" s="205" t="s">
        <v>1648</v>
      </c>
      <c r="C8" s="206"/>
      <c r="D8" s="207"/>
      <c r="E8" s="208"/>
      <c r="F8" s="209" t="s">
        <v>1649</v>
      </c>
      <c r="G8" s="208"/>
      <c r="H8" s="210"/>
    </row>
    <row r="9" spans="2:8" ht="12.75" customHeight="1">
      <c r="B9" s="199"/>
      <c r="C9" s="211"/>
      <c r="D9" s="210"/>
      <c r="E9" s="210"/>
      <c r="F9" s="210"/>
      <c r="G9" s="210"/>
      <c r="H9" s="210"/>
    </row>
    <row r="10" spans="2:8" ht="12.75" customHeight="1">
      <c r="B10" s="199" t="s">
        <v>1650</v>
      </c>
      <c r="C10" s="212">
        <v>322293699.534</v>
      </c>
      <c r="D10" s="213">
        <v>76232156.962</v>
      </c>
      <c r="E10" s="213">
        <v>56607415.82</v>
      </c>
      <c r="F10" s="213">
        <v>0</v>
      </c>
      <c r="G10" s="213">
        <v>0</v>
      </c>
      <c r="H10" s="213">
        <f>C10+D10+E10+F10+G10</f>
        <v>455133272.316</v>
      </c>
    </row>
    <row r="11" spans="2:8" ht="12.75" customHeight="1">
      <c r="B11" s="199"/>
      <c r="C11" s="214"/>
      <c r="D11" s="215"/>
      <c r="E11" s="215"/>
      <c r="F11" s="215"/>
      <c r="G11" s="215"/>
      <c r="H11" s="215"/>
    </row>
    <row r="12" spans="2:8" ht="12.75" customHeight="1">
      <c r="B12" s="199" t="s">
        <v>1651</v>
      </c>
      <c r="C12" s="214">
        <v>105505486.957</v>
      </c>
      <c r="D12" s="215">
        <v>22782161.874</v>
      </c>
      <c r="E12" s="215">
        <v>79216792.38</v>
      </c>
      <c r="F12" s="215">
        <v>0</v>
      </c>
      <c r="G12" s="215">
        <v>0</v>
      </c>
      <c r="H12" s="215">
        <f>C12+D12+E12+F12+G12</f>
        <v>207504441.211</v>
      </c>
    </row>
    <row r="13" spans="2:8" ht="12.75" customHeight="1">
      <c r="B13" s="199"/>
      <c r="C13" s="214"/>
      <c r="D13" s="215"/>
      <c r="E13" s="215"/>
      <c r="F13" s="215"/>
      <c r="G13" s="215"/>
      <c r="H13" s="215"/>
    </row>
    <row r="14" spans="2:8" ht="12.75" customHeight="1">
      <c r="B14" s="199" t="s">
        <v>1652</v>
      </c>
      <c r="C14" s="214">
        <v>71656021.466</v>
      </c>
      <c r="D14" s="215">
        <v>18781997.293</v>
      </c>
      <c r="E14" s="215">
        <v>54818807.62</v>
      </c>
      <c r="F14" s="215">
        <v>0</v>
      </c>
      <c r="G14" s="215">
        <v>0</v>
      </c>
      <c r="H14" s="215">
        <f>C14+D14+E14+F14+G14</f>
        <v>145256826.379</v>
      </c>
    </row>
    <row r="15" spans="2:8" ht="12.75" customHeight="1">
      <c r="B15" s="199"/>
      <c r="C15" s="214"/>
      <c r="D15" s="215"/>
      <c r="E15" s="215"/>
      <c r="F15" s="215"/>
      <c r="G15" s="215"/>
      <c r="H15" s="215"/>
    </row>
    <row r="16" spans="2:8" ht="12.75" customHeight="1">
      <c r="B16" s="199" t="s">
        <v>1653</v>
      </c>
      <c r="C16" s="214">
        <v>64765054.106</v>
      </c>
      <c r="D16" s="215">
        <v>11788166.016</v>
      </c>
      <c r="E16" s="215">
        <v>30487695.75</v>
      </c>
      <c r="F16" s="215">
        <v>0</v>
      </c>
      <c r="G16" s="215">
        <v>0</v>
      </c>
      <c r="H16" s="215">
        <f>C16+D16+E16+F16+G16</f>
        <v>107040915.872</v>
      </c>
    </row>
    <row r="17" spans="2:8" ht="12.75" customHeight="1">
      <c r="B17" s="199"/>
      <c r="C17" s="214"/>
      <c r="D17" s="215"/>
      <c r="E17" s="215"/>
      <c r="F17" s="215"/>
      <c r="G17" s="215"/>
      <c r="H17" s="215"/>
    </row>
    <row r="18" spans="2:8" ht="12.75" customHeight="1">
      <c r="B18" s="199" t="s">
        <v>1654</v>
      </c>
      <c r="C18" s="214">
        <v>38265141.269</v>
      </c>
      <c r="D18" s="215">
        <v>8752944.53</v>
      </c>
      <c r="E18" s="215">
        <v>22902458.33</v>
      </c>
      <c r="F18" s="215">
        <v>0</v>
      </c>
      <c r="G18" s="215">
        <v>0</v>
      </c>
      <c r="H18" s="215">
        <f>C18+D18+E18+F18+G18</f>
        <v>69920544.12900001</v>
      </c>
    </row>
    <row r="19" spans="2:8" ht="12.75" customHeight="1">
      <c r="B19" s="199"/>
      <c r="C19" s="214"/>
      <c r="D19" s="215"/>
      <c r="E19" s="215"/>
      <c r="F19" s="215"/>
      <c r="G19" s="215"/>
      <c r="H19" s="215"/>
    </row>
    <row r="20" spans="2:8" ht="12.75" customHeight="1">
      <c r="B20" s="199" t="s">
        <v>1655</v>
      </c>
      <c r="C20" s="214">
        <v>78836956.231</v>
      </c>
      <c r="D20" s="215">
        <v>21246260.314</v>
      </c>
      <c r="E20" s="215">
        <v>-21653047.117</v>
      </c>
      <c r="F20" s="215">
        <v>0</v>
      </c>
      <c r="G20" s="215">
        <v>0</v>
      </c>
      <c r="H20" s="215">
        <f>C20+D20+E20+F20+G20</f>
        <v>78430169.428</v>
      </c>
    </row>
    <row r="21" spans="2:8" ht="12.75" customHeight="1">
      <c r="B21" s="199"/>
      <c r="C21" s="214"/>
      <c r="D21" s="215"/>
      <c r="E21" s="215"/>
      <c r="F21" s="215"/>
      <c r="G21" s="215"/>
      <c r="H21" s="215"/>
    </row>
    <row r="22" spans="2:8" ht="12.75" customHeight="1">
      <c r="B22" s="199" t="s">
        <v>1656</v>
      </c>
      <c r="C22" s="214">
        <v>31476566.946</v>
      </c>
      <c r="D22" s="215">
        <v>8789616.219</v>
      </c>
      <c r="E22" s="215">
        <v>41994270.62</v>
      </c>
      <c r="F22" s="215">
        <v>0</v>
      </c>
      <c r="G22" s="215">
        <v>0</v>
      </c>
      <c r="H22" s="215">
        <f>C22+D22+E22+F22+G22</f>
        <v>82260453.785</v>
      </c>
    </row>
    <row r="23" spans="2:8" ht="12.75" customHeight="1">
      <c r="B23" s="199" t="s">
        <v>1657</v>
      </c>
      <c r="C23" s="214"/>
      <c r="D23" s="215"/>
      <c r="E23" s="215"/>
      <c r="F23" s="215"/>
      <c r="G23" s="215"/>
      <c r="H23" s="215"/>
    </row>
    <row r="24" spans="1:8" ht="12.75" customHeight="1">
      <c r="A24" s="175" t="s">
        <v>1864</v>
      </c>
      <c r="B24" s="199" t="s">
        <v>1658</v>
      </c>
      <c r="C24" s="214">
        <v>0</v>
      </c>
      <c r="D24" s="215">
        <v>0</v>
      </c>
      <c r="E24" s="215">
        <v>0</v>
      </c>
      <c r="F24" s="215">
        <v>35090000</v>
      </c>
      <c r="G24" s="215">
        <v>0</v>
      </c>
      <c r="H24" s="215">
        <f>C24+D24+E24+F24+G24</f>
        <v>35090000</v>
      </c>
    </row>
    <row r="25" spans="2:8" ht="12.75" customHeight="1">
      <c r="B25" s="199"/>
      <c r="C25" s="214"/>
      <c r="D25" s="215"/>
      <c r="E25" s="215"/>
      <c r="F25" s="215"/>
      <c r="G25" s="215"/>
      <c r="H25" s="215"/>
    </row>
    <row r="26" spans="2:8" s="216" customFormat="1" ht="12.75" customHeight="1">
      <c r="B26" s="205" t="s">
        <v>1659</v>
      </c>
      <c r="C26" s="217">
        <f aca="true" t="shared" si="0" ref="C26:H26">+C24+C22+C20+C18+C16+C14+C12+C10</f>
        <v>712798926.5090001</v>
      </c>
      <c r="D26" s="217">
        <f t="shared" si="0"/>
        <v>168373303.208</v>
      </c>
      <c r="E26" s="217">
        <f t="shared" si="0"/>
        <v>264374393.403</v>
      </c>
      <c r="F26" s="217">
        <f t="shared" si="0"/>
        <v>35090000</v>
      </c>
      <c r="G26" s="217">
        <f t="shared" si="0"/>
        <v>0</v>
      </c>
      <c r="H26" s="217">
        <f t="shared" si="0"/>
        <v>1180636623.12</v>
      </c>
    </row>
    <row r="27" spans="2:8" ht="12.75" customHeight="1">
      <c r="B27" s="199"/>
      <c r="C27" s="214"/>
      <c r="D27" s="215"/>
      <c r="E27" s="215"/>
      <c r="F27" s="215"/>
      <c r="G27" s="215"/>
      <c r="H27" s="215"/>
    </row>
    <row r="28" spans="2:8" ht="12.75" customHeight="1">
      <c r="B28" s="199" t="s">
        <v>1660</v>
      </c>
      <c r="C28" s="214">
        <v>331728392.194</v>
      </c>
      <c r="D28" s="215">
        <v>80314599.324</v>
      </c>
      <c r="E28" s="215">
        <v>363520193.364</v>
      </c>
      <c r="F28" s="215"/>
      <c r="G28" s="215">
        <v>0</v>
      </c>
      <c r="H28" s="215">
        <f>C28+D28+E28+F28+G28</f>
        <v>775563184.882</v>
      </c>
    </row>
    <row r="29" spans="2:8" ht="12.75" customHeight="1">
      <c r="B29" s="199"/>
      <c r="C29" s="214"/>
      <c r="D29" s="215"/>
      <c r="E29" s="215"/>
      <c r="F29" s="215"/>
      <c r="G29" s="215"/>
      <c r="H29" s="215"/>
    </row>
    <row r="30" spans="2:8" s="216" customFormat="1" ht="12.75" customHeight="1">
      <c r="B30" s="205" t="s">
        <v>1661</v>
      </c>
      <c r="C30" s="217">
        <f aca="true" t="shared" si="1" ref="C30:H30">C28+C26</f>
        <v>1044527318.7030001</v>
      </c>
      <c r="D30" s="217">
        <f t="shared" si="1"/>
        <v>248687902.532</v>
      </c>
      <c r="E30" s="217">
        <f t="shared" si="1"/>
        <v>627894586.767</v>
      </c>
      <c r="F30" s="217">
        <f t="shared" si="1"/>
        <v>35090000</v>
      </c>
      <c r="G30" s="217">
        <f t="shared" si="1"/>
        <v>0</v>
      </c>
      <c r="H30" s="217">
        <f t="shared" si="1"/>
        <v>1956199808.0019999</v>
      </c>
    </row>
    <row r="31" spans="2:8" ht="12.75" customHeight="1">
      <c r="B31" s="199"/>
      <c r="C31" s="214"/>
      <c r="D31" s="215"/>
      <c r="E31" s="215"/>
      <c r="F31" s="215"/>
      <c r="G31" s="215"/>
      <c r="H31" s="215"/>
    </row>
    <row r="32" spans="2:8" s="216" customFormat="1" ht="12.75" customHeight="1">
      <c r="B32" s="205" t="s">
        <v>1662</v>
      </c>
      <c r="C32" s="218">
        <v>0</v>
      </c>
      <c r="D32" s="218">
        <v>0</v>
      </c>
      <c r="E32" s="218">
        <v>2309778.18</v>
      </c>
      <c r="F32" s="218">
        <v>0</v>
      </c>
      <c r="G32" s="218">
        <v>0</v>
      </c>
      <c r="H32" s="218">
        <f>C32+D32+E32+F32+G32</f>
        <v>2309778.18</v>
      </c>
    </row>
    <row r="33" spans="2:8" s="216" customFormat="1" ht="12.75" customHeight="1">
      <c r="B33" s="205"/>
      <c r="C33" s="218"/>
      <c r="D33" s="218"/>
      <c r="E33" s="218"/>
      <c r="F33" s="218"/>
      <c r="G33" s="218"/>
      <c r="H33" s="218"/>
    </row>
    <row r="34" spans="2:8" s="216" customFormat="1" ht="12.75" customHeight="1">
      <c r="B34" s="205" t="s">
        <v>1663</v>
      </c>
      <c r="C34" s="218">
        <v>0</v>
      </c>
      <c r="D34" s="218">
        <v>0</v>
      </c>
      <c r="E34" s="218">
        <v>74739.78</v>
      </c>
      <c r="F34" s="218">
        <v>0</v>
      </c>
      <c r="G34" s="218">
        <v>0</v>
      </c>
      <c r="H34" s="218">
        <f>C34+D34+E34+F34+G34</f>
        <v>74739.78</v>
      </c>
    </row>
    <row r="35" spans="2:8" s="216" customFormat="1" ht="12.75" customHeight="1">
      <c r="B35" s="205"/>
      <c r="C35" s="218"/>
      <c r="D35" s="218"/>
      <c r="E35" s="218"/>
      <c r="F35" s="218"/>
      <c r="G35" s="218"/>
      <c r="H35" s="218"/>
    </row>
    <row r="36" spans="2:8" s="216" customFormat="1" ht="12.75" customHeight="1">
      <c r="B36" s="205" t="s">
        <v>1664</v>
      </c>
      <c r="C36" s="218">
        <v>-64698</v>
      </c>
      <c r="D36" s="218">
        <v>0</v>
      </c>
      <c r="E36" s="218">
        <v>-20095393.31</v>
      </c>
      <c r="F36" s="218">
        <v>0</v>
      </c>
      <c r="G36" s="218">
        <v>0</v>
      </c>
      <c r="H36" s="218">
        <f>C36+D36+E36+F36+G36</f>
        <v>-20160091.31</v>
      </c>
    </row>
    <row r="37" spans="2:8" s="216" customFormat="1" ht="12.75" customHeight="1">
      <c r="B37" s="205"/>
      <c r="C37" s="218"/>
      <c r="D37" s="218"/>
      <c r="E37" s="218"/>
      <c r="F37" s="218"/>
      <c r="G37" s="218"/>
      <c r="H37" s="218"/>
    </row>
    <row r="38" spans="2:8" s="216" customFormat="1" ht="12.75" customHeight="1">
      <c r="B38" s="205" t="s">
        <v>1647</v>
      </c>
      <c r="C38" s="218">
        <v>0</v>
      </c>
      <c r="D38" s="218">
        <v>0</v>
      </c>
      <c r="E38" s="218">
        <v>0</v>
      </c>
      <c r="F38" s="218">
        <v>0</v>
      </c>
      <c r="G38" s="218">
        <v>110923989.55</v>
      </c>
      <c r="H38" s="218">
        <f>C38+D38+E38+F38+G38</f>
        <v>110923989.55</v>
      </c>
    </row>
    <row r="39" spans="2:8" ht="12.75" customHeight="1">
      <c r="B39" s="199"/>
      <c r="C39" s="215"/>
      <c r="D39" s="215"/>
      <c r="E39" s="215"/>
      <c r="F39" s="215"/>
      <c r="G39" s="215"/>
      <c r="H39" s="215"/>
    </row>
    <row r="40" spans="2:8" s="216" customFormat="1" ht="12.75" customHeight="1">
      <c r="B40" s="205" t="s">
        <v>1665</v>
      </c>
      <c r="C40" s="219">
        <f aca="true" t="shared" si="2" ref="C40:H40">C30+C32+C34+C36+C38</f>
        <v>1044462620.7030001</v>
      </c>
      <c r="D40" s="219">
        <f t="shared" si="2"/>
        <v>248687902.532</v>
      </c>
      <c r="E40" s="219">
        <f t="shared" si="2"/>
        <v>610183711.4169999</v>
      </c>
      <c r="F40" s="219">
        <f t="shared" si="2"/>
        <v>35090000</v>
      </c>
      <c r="G40" s="219">
        <f t="shared" si="2"/>
        <v>110923989.55</v>
      </c>
      <c r="H40" s="219">
        <f t="shared" si="2"/>
        <v>2049348224.202</v>
      </c>
    </row>
    <row r="41" spans="2:8" ht="12.75">
      <c r="B41" s="220"/>
      <c r="C41" s="221"/>
      <c r="D41" s="221"/>
      <c r="E41" s="221"/>
      <c r="F41" s="221"/>
      <c r="G41" s="221"/>
      <c r="H41" s="221"/>
    </row>
    <row r="42" spans="2:8" ht="12.75">
      <c r="B42" s="220" t="s">
        <v>1666</v>
      </c>
      <c r="C42" s="221"/>
      <c r="D42" s="221"/>
      <c r="E42" s="221"/>
      <c r="F42" s="221"/>
      <c r="G42" s="221"/>
      <c r="H42" s="221"/>
    </row>
    <row r="43" spans="2:8" ht="12.75">
      <c r="B43" s="220" t="s">
        <v>1667</v>
      </c>
      <c r="C43" s="221"/>
      <c r="D43" s="221"/>
      <c r="E43" s="221"/>
      <c r="F43" s="221"/>
      <c r="G43" s="221"/>
      <c r="H43" s="221"/>
    </row>
    <row r="44" spans="2:8" ht="7.5" customHeight="1">
      <c r="B44" s="220"/>
      <c r="C44" s="221"/>
      <c r="D44" s="221"/>
      <c r="E44" s="221"/>
      <c r="F44" s="221"/>
      <c r="G44" s="221"/>
      <c r="H44" s="221"/>
    </row>
    <row r="45" spans="2:8" ht="12.75">
      <c r="B45" s="220" t="s">
        <v>1668</v>
      </c>
      <c r="C45" s="221"/>
      <c r="D45" s="221"/>
      <c r="E45" s="221"/>
      <c r="F45" s="221"/>
      <c r="G45" s="221"/>
      <c r="H45" s="221"/>
    </row>
    <row r="46" ht="7.5" customHeight="1"/>
    <row r="47" spans="1:18" ht="12.75">
      <c r="A47" s="222"/>
      <c r="B47" s="223" t="s">
        <v>1669</v>
      </c>
      <c r="C47" s="224"/>
      <c r="D47" s="224"/>
      <c r="E47" s="224"/>
      <c r="F47" s="224"/>
      <c r="G47" s="224"/>
      <c r="H47" s="224"/>
      <c r="I47" s="222"/>
      <c r="J47" s="222"/>
      <c r="K47" s="222"/>
      <c r="L47" s="222"/>
      <c r="M47" s="222"/>
      <c r="N47" s="222"/>
      <c r="O47" s="222"/>
      <c r="P47" s="222"/>
      <c r="Q47" s="222"/>
      <c r="R47" s="222"/>
    </row>
    <row r="48" ht="7.5" customHeight="1"/>
    <row r="49" spans="1:18" ht="12.75">
      <c r="A49" s="222"/>
      <c r="B49" s="223" t="s">
        <v>1670</v>
      </c>
      <c r="C49" s="224"/>
      <c r="D49" s="224"/>
      <c r="E49" s="224"/>
      <c r="F49" s="224"/>
      <c r="G49" s="224"/>
      <c r="H49" s="224"/>
      <c r="I49" s="222"/>
      <c r="J49" s="222"/>
      <c r="K49" s="222"/>
      <c r="L49" s="222"/>
      <c r="M49" s="222"/>
      <c r="N49" s="222"/>
      <c r="O49" s="222"/>
      <c r="P49" s="222"/>
      <c r="Q49" s="222"/>
      <c r="R49" s="222"/>
    </row>
    <row r="50" ht="7.5" customHeight="1"/>
    <row r="51" spans="1:18" ht="12.75">
      <c r="A51" s="222"/>
      <c r="B51" s="223" t="s">
        <v>1671</v>
      </c>
      <c r="C51" s="224"/>
      <c r="D51" s="224"/>
      <c r="E51" s="224"/>
      <c r="F51" s="224"/>
      <c r="G51" s="224"/>
      <c r="H51" s="224"/>
      <c r="I51" s="222"/>
      <c r="J51" s="222"/>
      <c r="K51" s="222"/>
      <c r="L51" s="222"/>
      <c r="M51" s="222"/>
      <c r="N51" s="222"/>
      <c r="O51" s="222"/>
      <c r="P51" s="222"/>
      <c r="Q51" s="222"/>
      <c r="R51" s="222"/>
    </row>
    <row r="52" ht="7.5" customHeight="1"/>
    <row r="53" spans="1:18" ht="12.75">
      <c r="A53" s="222"/>
      <c r="B53" s="223" t="s">
        <v>2392</v>
      </c>
      <c r="C53" s="224"/>
      <c r="D53" s="224"/>
      <c r="E53" s="224"/>
      <c r="F53" s="224"/>
      <c r="G53" s="224"/>
      <c r="H53" s="224"/>
      <c r="I53" s="222"/>
      <c r="J53" s="222"/>
      <c r="K53" s="222"/>
      <c r="L53" s="222"/>
      <c r="M53" s="222"/>
      <c r="N53" s="222"/>
      <c r="O53" s="222"/>
      <c r="P53" s="222"/>
      <c r="Q53" s="222"/>
      <c r="R53" s="222"/>
    </row>
    <row r="54" ht="7.5" customHeight="1"/>
    <row r="55" spans="1:18" ht="12.75">
      <c r="A55" s="222"/>
      <c r="B55" s="223" t="s">
        <v>2393</v>
      </c>
      <c r="C55" s="224"/>
      <c r="D55" s="224"/>
      <c r="E55" s="224"/>
      <c r="F55" s="224"/>
      <c r="G55" s="224"/>
      <c r="H55" s="224"/>
      <c r="I55" s="222"/>
      <c r="J55" s="222"/>
      <c r="K55" s="222"/>
      <c r="L55" s="222"/>
      <c r="M55" s="222"/>
      <c r="N55" s="222"/>
      <c r="O55" s="222"/>
      <c r="P55" s="222"/>
      <c r="Q55" s="222"/>
      <c r="R55" s="222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zoomScale="75" zoomScaleNormal="75" workbookViewId="0" topLeftCell="B37">
      <selection activeCell="D73" sqref="D73"/>
    </sheetView>
  </sheetViews>
  <sheetFormatPr defaultColWidth="9.140625" defaultRowHeight="12.75" outlineLevelRow="1"/>
  <cols>
    <col min="1" max="1" width="0" style="225" hidden="1" customWidth="1"/>
    <col min="2" max="2" width="2.57421875" style="230" customWidth="1"/>
    <col min="3" max="3" width="75.00390625" style="267" hidden="1" customWidth="1"/>
    <col min="4" max="4" width="63.140625" style="268" customWidth="1"/>
    <col min="5" max="9" width="21.28125" style="229" customWidth="1"/>
    <col min="10" max="10" width="13.421875" style="225" customWidth="1"/>
    <col min="11" max="16384" width="10.28125" style="225" customWidth="1"/>
  </cols>
  <sheetData>
    <row r="1" spans="1:9" ht="204" hidden="1">
      <c r="A1" s="225" t="s">
        <v>1638</v>
      </c>
      <c r="B1" s="226" t="s">
        <v>1869</v>
      </c>
      <c r="C1" s="227" t="s">
        <v>1865</v>
      </c>
      <c r="D1" s="228" t="s">
        <v>1869</v>
      </c>
      <c r="E1" s="229" t="s">
        <v>2394</v>
      </c>
      <c r="F1" s="229" t="s">
        <v>2395</v>
      </c>
      <c r="G1" s="229" t="s">
        <v>2396</v>
      </c>
      <c r="H1" s="229" t="s">
        <v>2397</v>
      </c>
      <c r="I1" s="229" t="s">
        <v>1869</v>
      </c>
    </row>
    <row r="2" spans="1:13" ht="15.75" customHeight="1">
      <c r="A2" s="230"/>
      <c r="B2" s="231" t="str">
        <f>"University of Missouri - Consolidated"</f>
        <v>University of Missouri - Consolidated</v>
      </c>
      <c r="C2" s="232"/>
      <c r="D2" s="232"/>
      <c r="E2" s="233"/>
      <c r="F2" s="233"/>
      <c r="G2" s="233"/>
      <c r="H2" s="233"/>
      <c r="I2" s="233"/>
      <c r="J2" s="234" t="s">
        <v>1643</v>
      </c>
      <c r="K2" s="235" t="s">
        <v>1885</v>
      </c>
      <c r="M2" s="235" t="s">
        <v>1642</v>
      </c>
    </row>
    <row r="3" spans="1:13" ht="15.75" customHeight="1">
      <c r="A3" s="230"/>
      <c r="B3" s="236" t="s">
        <v>2398</v>
      </c>
      <c r="C3" s="237"/>
      <c r="D3" s="237"/>
      <c r="E3" s="233"/>
      <c r="F3" s="233"/>
      <c r="G3" s="233"/>
      <c r="H3" s="233"/>
      <c r="I3" s="233"/>
      <c r="J3" s="238">
        <f ca="1">NOW()</f>
        <v>39184.460086342595</v>
      </c>
      <c r="K3" s="235" t="s">
        <v>2399</v>
      </c>
      <c r="M3" s="235" t="s">
        <v>2399</v>
      </c>
    </row>
    <row r="4" spans="1:13" ht="15.75" customHeight="1">
      <c r="A4" s="230"/>
      <c r="B4" s="239" t="str">
        <f>"As of "&amp;TEXT(K4,"MMMM DD, YYYY")</f>
        <v>As of June 30, 2006</v>
      </c>
      <c r="C4" s="240"/>
      <c r="D4" s="240"/>
      <c r="E4" s="233"/>
      <c r="F4" s="233"/>
      <c r="G4" s="233"/>
      <c r="H4" s="233"/>
      <c r="I4" s="233"/>
      <c r="J4" s="241">
        <f ca="1">NOW()</f>
        <v>39184.460086342595</v>
      </c>
      <c r="K4" s="235" t="s">
        <v>1884</v>
      </c>
      <c r="M4" s="235" t="s">
        <v>1884</v>
      </c>
    </row>
    <row r="5" spans="1:13" ht="12.75" customHeight="1">
      <c r="A5" s="230"/>
      <c r="B5" s="242"/>
      <c r="C5" s="243"/>
      <c r="D5" s="243"/>
      <c r="E5" s="233"/>
      <c r="F5" s="233"/>
      <c r="G5" s="233"/>
      <c r="H5" s="233"/>
      <c r="I5" s="233"/>
      <c r="J5" s="244"/>
      <c r="K5" s="235" t="s">
        <v>2400</v>
      </c>
      <c r="M5" s="235" t="s">
        <v>2400</v>
      </c>
    </row>
    <row r="6" spans="1:9" ht="15" customHeight="1">
      <c r="A6" s="245"/>
      <c r="B6" s="246"/>
      <c r="C6" s="247"/>
      <c r="D6" s="248"/>
      <c r="E6" s="249"/>
      <c r="F6" s="249"/>
      <c r="G6" s="249"/>
      <c r="H6" s="249" t="s">
        <v>2401</v>
      </c>
      <c r="I6" s="249"/>
    </row>
    <row r="7" spans="1:9" ht="12.75">
      <c r="A7" s="250"/>
      <c r="B7" s="251"/>
      <c r="C7" s="252"/>
      <c r="D7" s="253"/>
      <c r="E7" s="254"/>
      <c r="F7" s="254"/>
      <c r="G7" s="254"/>
      <c r="H7" s="254" t="s">
        <v>2402</v>
      </c>
      <c r="I7" s="254"/>
    </row>
    <row r="8" spans="1:9" ht="12" customHeight="1">
      <c r="A8" s="250"/>
      <c r="B8" s="251"/>
      <c r="C8" s="252"/>
      <c r="D8" s="253"/>
      <c r="E8" s="254" t="s">
        <v>241</v>
      </c>
      <c r="F8" s="254"/>
      <c r="G8" s="254"/>
      <c r="H8" s="254" t="s">
        <v>2403</v>
      </c>
      <c r="I8" s="255" t="s">
        <v>2404</v>
      </c>
    </row>
    <row r="9" spans="1:9" ht="12.75">
      <c r="A9" s="250"/>
      <c r="B9" s="256"/>
      <c r="C9" s="257"/>
      <c r="D9" s="258"/>
      <c r="E9" s="259" t="str">
        <f>"July 1, "&amp;(M5-1)</f>
        <v>July 1, 2005</v>
      </c>
      <c r="F9" s="260" t="s">
        <v>2405</v>
      </c>
      <c r="G9" s="260" t="s">
        <v>2406</v>
      </c>
      <c r="H9" s="260" t="s">
        <v>2407</v>
      </c>
      <c r="I9" s="261" t="str">
        <f>TEXT(M4,"MMMM DD, YYYY")</f>
        <v>June 30, 2006</v>
      </c>
    </row>
    <row r="10" spans="1:6" ht="12.75">
      <c r="A10" s="230"/>
      <c r="B10" s="250" t="s">
        <v>2408</v>
      </c>
      <c r="C10" s="262"/>
      <c r="D10" s="263"/>
      <c r="E10" s="264"/>
      <c r="F10" s="265"/>
    </row>
    <row r="11" spans="1:9" ht="12.75" outlineLevel="1">
      <c r="A11" s="225" t="s">
        <v>2409</v>
      </c>
      <c r="B11" s="226"/>
      <c r="C11" s="227" t="s">
        <v>2410</v>
      </c>
      <c r="D11" s="228" t="str">
        <f aca="true" t="shared" si="0" ref="D11:D56">C11</f>
        <v>Intercoll Athletics Auxiliary</v>
      </c>
      <c r="E11" s="266">
        <v>1051767.961</v>
      </c>
      <c r="F11" s="266">
        <v>24708552.689999998</v>
      </c>
      <c r="G11" s="266">
        <v>37821420</v>
      </c>
      <c r="H11" s="266">
        <v>11734492.209999999</v>
      </c>
      <c r="I11" s="266">
        <f aca="true" t="shared" si="1" ref="I11:I29">E11+F11-G11+H11</f>
        <v>-326607.13900000416</v>
      </c>
    </row>
    <row r="12" spans="1:9" ht="12.75" outlineLevel="1">
      <c r="A12" s="225" t="s">
        <v>2411</v>
      </c>
      <c r="B12" s="226"/>
      <c r="C12" s="227" t="s">
        <v>2412</v>
      </c>
      <c r="D12" s="228" t="str">
        <f t="shared" si="0"/>
        <v>Catering</v>
      </c>
      <c r="E12" s="229">
        <v>43007.685</v>
      </c>
      <c r="F12" s="229">
        <v>952405.46</v>
      </c>
      <c r="G12" s="229">
        <v>861326.0250000001</v>
      </c>
      <c r="H12" s="229">
        <v>-57694.3</v>
      </c>
      <c r="I12" s="229">
        <f t="shared" si="1"/>
        <v>76392.81999999988</v>
      </c>
    </row>
    <row r="13" spans="1:9" ht="12.75" outlineLevel="1">
      <c r="A13" s="225" t="s">
        <v>2413</v>
      </c>
      <c r="B13" s="226"/>
      <c r="C13" s="227" t="s">
        <v>2414</v>
      </c>
      <c r="D13" s="228" t="str">
        <f t="shared" si="0"/>
        <v>Other Faculty/Staff Auxil</v>
      </c>
      <c r="E13" s="229">
        <v>8693.05</v>
      </c>
      <c r="F13" s="229">
        <v>0</v>
      </c>
      <c r="G13" s="229">
        <v>0</v>
      </c>
      <c r="H13" s="229">
        <v>0</v>
      </c>
      <c r="I13" s="229">
        <f t="shared" si="1"/>
        <v>8693.05</v>
      </c>
    </row>
    <row r="14" spans="1:9" ht="12.75" outlineLevel="1">
      <c r="A14" s="225" t="s">
        <v>2415</v>
      </c>
      <c r="B14" s="226"/>
      <c r="C14" s="227" t="s">
        <v>2416</v>
      </c>
      <c r="D14" s="228" t="str">
        <f t="shared" si="0"/>
        <v>Bookstore</v>
      </c>
      <c r="E14" s="229">
        <v>-1706387.122</v>
      </c>
      <c r="F14" s="229">
        <v>54307530.769999996</v>
      </c>
      <c r="G14" s="229">
        <v>49626946.598</v>
      </c>
      <c r="H14" s="229">
        <v>-4534076.73</v>
      </c>
      <c r="I14" s="229">
        <f t="shared" si="1"/>
        <v>-1559879.6800000034</v>
      </c>
    </row>
    <row r="15" spans="1:9" ht="12.75" outlineLevel="1">
      <c r="A15" s="225" t="s">
        <v>2417</v>
      </c>
      <c r="B15" s="226"/>
      <c r="C15" s="227" t="s">
        <v>2418</v>
      </c>
      <c r="D15" s="228" t="str">
        <f t="shared" si="0"/>
        <v>Dining Services Exclud Housing</v>
      </c>
      <c r="E15" s="229">
        <v>26214.371</v>
      </c>
      <c r="F15" s="229">
        <v>3285448.42</v>
      </c>
      <c r="G15" s="229">
        <v>3372714.121</v>
      </c>
      <c r="H15" s="229">
        <v>70659.78</v>
      </c>
      <c r="I15" s="229">
        <f t="shared" si="1"/>
        <v>9608.449999999924</v>
      </c>
    </row>
    <row r="16" spans="1:9" ht="12.75" outlineLevel="1">
      <c r="A16" s="225" t="s">
        <v>2419</v>
      </c>
      <c r="B16" s="226"/>
      <c r="C16" s="227" t="s">
        <v>2420</v>
      </c>
      <c r="D16" s="228" t="str">
        <f t="shared" si="0"/>
        <v>Housing</v>
      </c>
      <c r="E16" s="229">
        <v>-686576.374</v>
      </c>
      <c r="F16" s="229">
        <v>58262512.129999995</v>
      </c>
      <c r="G16" s="229">
        <v>43297102.731</v>
      </c>
      <c r="H16" s="229">
        <v>-16013509.830000002</v>
      </c>
      <c r="I16" s="229">
        <f t="shared" si="1"/>
        <v>-1734676.8050000034</v>
      </c>
    </row>
    <row r="17" spans="1:9" ht="12.75" outlineLevel="1">
      <c r="A17" s="225" t="s">
        <v>2421</v>
      </c>
      <c r="B17" s="226"/>
      <c r="C17" s="227" t="s">
        <v>2422</v>
      </c>
      <c r="D17" s="228" t="str">
        <f t="shared" si="0"/>
        <v>Independent Study Student Serv</v>
      </c>
      <c r="E17" s="229">
        <v>171540.332</v>
      </c>
      <c r="F17" s="229">
        <v>900348.96</v>
      </c>
      <c r="G17" s="229">
        <v>837951.9019999999</v>
      </c>
      <c r="H17" s="229">
        <v>-8736</v>
      </c>
      <c r="I17" s="229">
        <f t="shared" si="1"/>
        <v>225201.39</v>
      </c>
    </row>
    <row r="18" spans="1:9" ht="12.75" outlineLevel="1">
      <c r="A18" s="225" t="s">
        <v>2423</v>
      </c>
      <c r="B18" s="226"/>
      <c r="C18" s="227" t="s">
        <v>2424</v>
      </c>
      <c r="D18" s="228" t="str">
        <f t="shared" si="0"/>
        <v>Multipurpose Auditorium</v>
      </c>
      <c r="E18" s="229">
        <v>24770.679</v>
      </c>
      <c r="F18" s="229">
        <v>4808759.1</v>
      </c>
      <c r="G18" s="229">
        <v>4327563.519</v>
      </c>
      <c r="H18" s="229">
        <v>-412046.35</v>
      </c>
      <c r="I18" s="229">
        <f t="shared" si="1"/>
        <v>93919.90999999887</v>
      </c>
    </row>
    <row r="19" spans="1:9" ht="12.75" outlineLevel="1">
      <c r="A19" s="225" t="s">
        <v>2425</v>
      </c>
      <c r="B19" s="226"/>
      <c r="C19" s="227" t="s">
        <v>2426</v>
      </c>
      <c r="D19" s="228" t="str">
        <f t="shared" si="0"/>
        <v>Parking</v>
      </c>
      <c r="E19" s="229">
        <v>2625367.661</v>
      </c>
      <c r="F19" s="229">
        <v>14831758.18</v>
      </c>
      <c r="G19" s="229">
        <v>4605150.351</v>
      </c>
      <c r="H19" s="229">
        <v>-9399328.659999998</v>
      </c>
      <c r="I19" s="229">
        <f t="shared" si="1"/>
        <v>3452646.83</v>
      </c>
    </row>
    <row r="20" spans="1:9" ht="12.75" outlineLevel="1">
      <c r="A20" s="225" t="s">
        <v>2427</v>
      </c>
      <c r="B20" s="226"/>
      <c r="C20" s="227" t="s">
        <v>2428</v>
      </c>
      <c r="D20" s="228" t="str">
        <f t="shared" si="0"/>
        <v>Residence Hall Parking</v>
      </c>
      <c r="E20" s="229">
        <v>69931.65</v>
      </c>
      <c r="F20" s="229">
        <v>47812.33</v>
      </c>
      <c r="G20" s="229">
        <v>35796.93</v>
      </c>
      <c r="H20" s="229">
        <v>2569.18</v>
      </c>
      <c r="I20" s="229">
        <f t="shared" si="1"/>
        <v>84516.22999999998</v>
      </c>
    </row>
    <row r="21" spans="1:9" ht="12.75" outlineLevel="1">
      <c r="A21" s="225" t="s">
        <v>2429</v>
      </c>
      <c r="B21" s="226"/>
      <c r="C21" s="227" t="s">
        <v>2430</v>
      </c>
      <c r="D21" s="228" t="str">
        <f t="shared" si="0"/>
        <v>Student Health Center</v>
      </c>
      <c r="E21" s="229">
        <v>403639.229</v>
      </c>
      <c r="F21" s="229">
        <v>1730396.95</v>
      </c>
      <c r="G21" s="229">
        <v>1237123.1790000002</v>
      </c>
      <c r="H21" s="229">
        <v>-86038</v>
      </c>
      <c r="I21" s="229">
        <f t="shared" si="1"/>
        <v>810874.9999999998</v>
      </c>
    </row>
    <row r="22" spans="1:9" ht="12.75" outlineLevel="1">
      <c r="A22" s="225" t="s">
        <v>2431</v>
      </c>
      <c r="B22" s="226"/>
      <c r="C22" s="227" t="s">
        <v>2432</v>
      </c>
      <c r="D22" s="228" t="str">
        <f t="shared" si="0"/>
        <v>University Centers</v>
      </c>
      <c r="E22" s="229">
        <v>2293665.135</v>
      </c>
      <c r="F22" s="229">
        <v>7483089.66</v>
      </c>
      <c r="G22" s="229">
        <v>4527580</v>
      </c>
      <c r="H22" s="229">
        <v>-2520818.13</v>
      </c>
      <c r="I22" s="229">
        <f t="shared" si="1"/>
        <v>2728356.665</v>
      </c>
    </row>
    <row r="23" spans="1:9" ht="12.75" outlineLevel="1">
      <c r="A23" s="225" t="s">
        <v>2433</v>
      </c>
      <c r="B23" s="226"/>
      <c r="C23" s="227" t="s">
        <v>2434</v>
      </c>
      <c r="D23" s="228" t="str">
        <f t="shared" si="0"/>
        <v>Vending</v>
      </c>
      <c r="E23" s="229">
        <v>309.524</v>
      </c>
      <c r="F23" s="229">
        <v>561375.59</v>
      </c>
      <c r="G23" s="229">
        <v>215466.024</v>
      </c>
      <c r="H23" s="229">
        <v>-345955.53</v>
      </c>
      <c r="I23" s="229">
        <f t="shared" si="1"/>
        <v>263.55999999993946</v>
      </c>
    </row>
    <row r="24" spans="1:9" ht="12.75" outlineLevel="1">
      <c r="A24" s="225" t="s">
        <v>2435</v>
      </c>
      <c r="B24" s="226"/>
      <c r="C24" s="227" t="s">
        <v>2436</v>
      </c>
      <c r="D24" s="228" t="str">
        <f t="shared" si="0"/>
        <v>Other Student Auxiliaries</v>
      </c>
      <c r="E24" s="229">
        <v>245597.104</v>
      </c>
      <c r="F24" s="229">
        <v>913832.23</v>
      </c>
      <c r="G24" s="229">
        <v>413216.51399999973</v>
      </c>
      <c r="H24" s="229">
        <v>-698102.75</v>
      </c>
      <c r="I24" s="229">
        <f t="shared" si="1"/>
        <v>48110.0700000003</v>
      </c>
    </row>
    <row r="25" spans="1:9" ht="12.75" outlineLevel="1">
      <c r="A25" s="225" t="s">
        <v>2437</v>
      </c>
      <c r="B25" s="226"/>
      <c r="C25" s="227" t="s">
        <v>2438</v>
      </c>
      <c r="D25" s="228" t="str">
        <f t="shared" si="0"/>
        <v>Adventure Club</v>
      </c>
      <c r="E25" s="229">
        <v>369712.681</v>
      </c>
      <c r="F25" s="229">
        <v>1401398.13</v>
      </c>
      <c r="G25" s="229">
        <v>1376595.781</v>
      </c>
      <c r="H25" s="229">
        <v>0</v>
      </c>
      <c r="I25" s="229">
        <f t="shared" si="1"/>
        <v>394515.0299999998</v>
      </c>
    </row>
    <row r="26" spans="1:9" ht="12.75" outlineLevel="1">
      <c r="A26" s="225" t="s">
        <v>2439</v>
      </c>
      <c r="B26" s="226"/>
      <c r="C26" s="227" t="s">
        <v>2440</v>
      </c>
      <c r="D26" s="228" t="str">
        <f t="shared" si="0"/>
        <v>Applied Language Institute</v>
      </c>
      <c r="E26" s="229">
        <v>282983.914</v>
      </c>
      <c r="F26" s="229">
        <v>-2926.2</v>
      </c>
      <c r="G26" s="229">
        <v>6907.498999999999</v>
      </c>
      <c r="H26" s="229">
        <v>-273192.96</v>
      </c>
      <c r="I26" s="229">
        <f t="shared" si="1"/>
        <v>-42.74500000005355</v>
      </c>
    </row>
    <row r="27" spans="1:9" ht="12.75" outlineLevel="1">
      <c r="A27" s="225" t="s">
        <v>2441</v>
      </c>
      <c r="B27" s="226"/>
      <c r="C27" s="227" t="s">
        <v>2442</v>
      </c>
      <c r="D27" s="228" t="str">
        <f t="shared" si="0"/>
        <v>Assessment Resource Center</v>
      </c>
      <c r="E27" s="229">
        <v>1006748.988</v>
      </c>
      <c r="F27" s="229">
        <v>2612200.39</v>
      </c>
      <c r="G27" s="229">
        <v>2505153.0980000007</v>
      </c>
      <c r="H27" s="229">
        <v>-500017.5</v>
      </c>
      <c r="I27" s="229">
        <f t="shared" si="1"/>
        <v>613778.7799999993</v>
      </c>
    </row>
    <row r="28" spans="1:9" ht="12.75" outlineLevel="1">
      <c r="A28" s="225" t="s">
        <v>2443</v>
      </c>
      <c r="B28" s="226"/>
      <c r="C28" s="227" t="s">
        <v>2444</v>
      </c>
      <c r="D28" s="228" t="str">
        <f t="shared" si="0"/>
        <v>Center for Academic Developmen</v>
      </c>
      <c r="E28" s="229">
        <v>131673.123</v>
      </c>
      <c r="F28" s="229">
        <v>294145.15</v>
      </c>
      <c r="G28" s="229">
        <v>413428.753</v>
      </c>
      <c r="H28" s="229">
        <v>109476.68</v>
      </c>
      <c r="I28" s="229">
        <f t="shared" si="1"/>
        <v>121866.20000000001</v>
      </c>
    </row>
    <row r="29" spans="1:9" ht="12.75" outlineLevel="1">
      <c r="A29" s="225" t="s">
        <v>2445</v>
      </c>
      <c r="B29" s="226"/>
      <c r="C29" s="227" t="s">
        <v>2446</v>
      </c>
      <c r="D29" s="228" t="str">
        <f t="shared" si="0"/>
        <v>Child Development</v>
      </c>
      <c r="E29" s="229">
        <v>89749.908</v>
      </c>
      <c r="F29" s="229">
        <v>1301494.23</v>
      </c>
      <c r="G29" s="229">
        <v>1331031.5380000002</v>
      </c>
      <c r="H29" s="229">
        <v>78237.96</v>
      </c>
      <c r="I29" s="229">
        <f t="shared" si="1"/>
        <v>138450.55999999988</v>
      </c>
    </row>
    <row r="30" spans="1:9" ht="12.75" outlineLevel="1">
      <c r="A30" s="225" t="s">
        <v>2447</v>
      </c>
      <c r="B30" s="226"/>
      <c r="C30" s="227" t="s">
        <v>2448</v>
      </c>
      <c r="D30" s="228" t="str">
        <f t="shared" si="0"/>
        <v>College Base</v>
      </c>
      <c r="E30" s="229">
        <v>0</v>
      </c>
      <c r="F30" s="229">
        <v>516001.23</v>
      </c>
      <c r="G30" s="229">
        <v>443567.1370000001</v>
      </c>
      <c r="H30" s="229">
        <v>-72434.1</v>
      </c>
      <c r="I30" s="229">
        <v>0</v>
      </c>
    </row>
    <row r="31" spans="1:9" ht="12.75" outlineLevel="1">
      <c r="A31" s="225" t="s">
        <v>2449</v>
      </c>
      <c r="B31" s="226"/>
      <c r="C31" s="227" t="s">
        <v>2450</v>
      </c>
      <c r="D31" s="228" t="str">
        <f t="shared" si="0"/>
        <v>Columbia Regional Hosp</v>
      </c>
      <c r="E31" s="229">
        <v>-63127766.564</v>
      </c>
      <c r="F31" s="229">
        <v>102318115.66</v>
      </c>
      <c r="G31" s="229">
        <v>100191944.036</v>
      </c>
      <c r="H31" s="229">
        <v>-12137787.6</v>
      </c>
      <c r="I31" s="229">
        <f aca="true" t="shared" si="2" ref="I31:I48">E31+F31-G31+H31</f>
        <v>-73139382.54</v>
      </c>
    </row>
    <row r="32" spans="1:9" ht="12.75" outlineLevel="1">
      <c r="A32" s="225" t="s">
        <v>2451</v>
      </c>
      <c r="B32" s="226"/>
      <c r="C32" s="227" t="s">
        <v>2452</v>
      </c>
      <c r="D32" s="228" t="str">
        <f t="shared" si="0"/>
        <v>Dental Clinics</v>
      </c>
      <c r="E32" s="229">
        <v>1427.719</v>
      </c>
      <c r="F32" s="229">
        <v>6355411.58</v>
      </c>
      <c r="G32" s="229">
        <v>6425746.549</v>
      </c>
      <c r="H32" s="229">
        <v>173620.44</v>
      </c>
      <c r="I32" s="229">
        <f t="shared" si="2"/>
        <v>104713.19</v>
      </c>
    </row>
    <row r="33" spans="1:9" ht="12.75" outlineLevel="1">
      <c r="A33" s="225" t="s">
        <v>2453</v>
      </c>
      <c r="B33" s="226"/>
      <c r="C33" s="227" t="s">
        <v>2454</v>
      </c>
      <c r="D33" s="228" t="str">
        <f t="shared" si="0"/>
        <v>Foundation Seeds</v>
      </c>
      <c r="E33" s="229">
        <v>328822.281</v>
      </c>
      <c r="F33" s="229">
        <v>410491.01</v>
      </c>
      <c r="G33" s="229">
        <v>515096.011</v>
      </c>
      <c r="H33" s="229">
        <v>-2693</v>
      </c>
      <c r="I33" s="229">
        <f t="shared" si="2"/>
        <v>221524.27999999997</v>
      </c>
    </row>
    <row r="34" spans="1:9" ht="12.75" outlineLevel="1">
      <c r="A34" s="225" t="s">
        <v>2455</v>
      </c>
      <c r="B34" s="226"/>
      <c r="C34" s="227" t="s">
        <v>2456</v>
      </c>
      <c r="D34" s="228" t="str">
        <f t="shared" si="0"/>
        <v>Golf Course</v>
      </c>
      <c r="E34" s="229">
        <v>-1078.194</v>
      </c>
      <c r="F34" s="229">
        <v>898158.84</v>
      </c>
      <c r="G34" s="229">
        <v>907295.6560000003</v>
      </c>
      <c r="H34" s="229">
        <v>22357.62</v>
      </c>
      <c r="I34" s="229">
        <f t="shared" si="2"/>
        <v>12142.60999999964</v>
      </c>
    </row>
    <row r="35" spans="1:9" ht="12.75" outlineLevel="1">
      <c r="A35" s="225" t="s">
        <v>2457</v>
      </c>
      <c r="B35" s="226"/>
      <c r="C35" s="227" t="s">
        <v>2458</v>
      </c>
      <c r="D35" s="228" t="str">
        <f t="shared" si="0"/>
        <v>Institute for Human Developmen</v>
      </c>
      <c r="E35" s="229">
        <v>126349.83</v>
      </c>
      <c r="F35" s="229">
        <v>65444.08</v>
      </c>
      <c r="G35" s="229">
        <v>297756</v>
      </c>
      <c r="H35" s="229">
        <v>195990.23</v>
      </c>
      <c r="I35" s="229">
        <f t="shared" si="2"/>
        <v>90028.14000000001</v>
      </c>
    </row>
    <row r="36" spans="1:9" ht="12.75" outlineLevel="1">
      <c r="A36" s="225" t="s">
        <v>2459</v>
      </c>
      <c r="B36" s="226"/>
      <c r="C36" s="227" t="s">
        <v>2460</v>
      </c>
      <c r="D36" s="228" t="str">
        <f t="shared" si="0"/>
        <v>Institute for Professional Pre</v>
      </c>
      <c r="E36" s="229">
        <v>98078.702</v>
      </c>
      <c r="F36" s="229">
        <v>532189.24</v>
      </c>
      <c r="G36" s="229">
        <v>659682.032</v>
      </c>
      <c r="H36" s="229">
        <v>23417.68</v>
      </c>
      <c r="I36" s="229">
        <f t="shared" si="2"/>
        <v>-5996.409999999967</v>
      </c>
    </row>
    <row r="37" spans="1:9" ht="12.75" outlineLevel="1">
      <c r="A37" s="225" t="s">
        <v>2461</v>
      </c>
      <c r="B37" s="226"/>
      <c r="C37" s="227" t="s">
        <v>2462</v>
      </c>
      <c r="D37" s="228" t="str">
        <f t="shared" si="0"/>
        <v>Instructional Materials Lab</v>
      </c>
      <c r="E37" s="229">
        <v>385586.611</v>
      </c>
      <c r="F37" s="229">
        <v>1133221.97</v>
      </c>
      <c r="G37" s="229">
        <v>1002983.431</v>
      </c>
      <c r="H37" s="229">
        <v>-69367.26</v>
      </c>
      <c r="I37" s="229">
        <f t="shared" si="2"/>
        <v>446457.89</v>
      </c>
    </row>
    <row r="38" spans="1:9" ht="12.75" outlineLevel="1">
      <c r="A38" s="225" t="s">
        <v>2463</v>
      </c>
      <c r="B38" s="226"/>
      <c r="C38" s="227" t="s">
        <v>2464</v>
      </c>
      <c r="D38" s="228" t="str">
        <f t="shared" si="0"/>
        <v>Intensive English Program</v>
      </c>
      <c r="E38" s="229">
        <v>326934.492</v>
      </c>
      <c r="F38" s="229">
        <v>757892.93</v>
      </c>
      <c r="G38" s="229">
        <v>658382.6119999998</v>
      </c>
      <c r="H38" s="229">
        <v>0</v>
      </c>
      <c r="I38" s="229">
        <f t="shared" si="2"/>
        <v>426444.8100000002</v>
      </c>
    </row>
    <row r="39" spans="1:9" ht="12.75" outlineLevel="1">
      <c r="A39" s="225" t="s">
        <v>2465</v>
      </c>
      <c r="B39" s="226"/>
      <c r="C39" s="227" t="s">
        <v>2466</v>
      </c>
      <c r="D39" s="228" t="str">
        <f t="shared" si="0"/>
        <v>International Center</v>
      </c>
      <c r="E39" s="229">
        <v>91363.659</v>
      </c>
      <c r="F39" s="229">
        <v>312724.59</v>
      </c>
      <c r="G39" s="229">
        <v>195952.74899999998</v>
      </c>
      <c r="H39" s="229">
        <v>34905</v>
      </c>
      <c r="I39" s="229">
        <f t="shared" si="2"/>
        <v>243040.50000000003</v>
      </c>
    </row>
    <row r="40" spans="1:9" ht="12.75" outlineLevel="1">
      <c r="A40" s="225" t="s">
        <v>2467</v>
      </c>
      <c r="B40" s="226"/>
      <c r="C40" s="227" t="s">
        <v>2468</v>
      </c>
      <c r="D40" s="228" t="str">
        <f t="shared" si="0"/>
        <v>MO Rehab Center</v>
      </c>
      <c r="E40" s="229">
        <v>11983157.744</v>
      </c>
      <c r="F40" s="229">
        <v>26099876.05</v>
      </c>
      <c r="G40" s="229">
        <v>35349477.04400001</v>
      </c>
      <c r="H40" s="229">
        <v>6195880.78</v>
      </c>
      <c r="I40" s="229">
        <f t="shared" si="2"/>
        <v>8929437.529999994</v>
      </c>
    </row>
    <row r="41" spans="1:9" ht="12.75" outlineLevel="1">
      <c r="A41" s="225" t="s">
        <v>2469</v>
      </c>
      <c r="B41" s="226"/>
      <c r="C41" s="227" t="s">
        <v>2470</v>
      </c>
      <c r="D41" s="228" t="str">
        <f t="shared" si="0"/>
        <v>Optical Shop</v>
      </c>
      <c r="E41" s="229">
        <v>10944.153</v>
      </c>
      <c r="F41" s="229">
        <v>462023.26</v>
      </c>
      <c r="G41" s="229">
        <v>439529.773</v>
      </c>
      <c r="H41" s="229">
        <v>0</v>
      </c>
      <c r="I41" s="229">
        <f t="shared" si="2"/>
        <v>33437.640000000014</v>
      </c>
    </row>
    <row r="42" spans="1:9" ht="12.75" outlineLevel="1">
      <c r="A42" s="225" t="s">
        <v>2471</v>
      </c>
      <c r="B42" s="226"/>
      <c r="C42" s="227" t="s">
        <v>2472</v>
      </c>
      <c r="D42" s="228" t="str">
        <f t="shared" si="0"/>
        <v>Other Clinics</v>
      </c>
      <c r="E42" s="229">
        <v>-4775.52</v>
      </c>
      <c r="F42" s="229">
        <v>3792844.01</v>
      </c>
      <c r="G42" s="229">
        <v>6644160.240000001</v>
      </c>
      <c r="H42" s="229">
        <v>2851315</v>
      </c>
      <c r="I42" s="229">
        <f t="shared" si="2"/>
        <v>-4776.750000001397</v>
      </c>
    </row>
    <row r="43" spans="1:9" ht="12.75" outlineLevel="1">
      <c r="A43" s="225" t="s">
        <v>2473</v>
      </c>
      <c r="B43" s="226"/>
      <c r="C43" s="227" t="s">
        <v>2474</v>
      </c>
      <c r="D43" s="228" t="str">
        <f t="shared" si="0"/>
        <v>Psychological Clinic</v>
      </c>
      <c r="E43" s="229">
        <v>75743.633</v>
      </c>
      <c r="F43" s="229">
        <v>453338.86</v>
      </c>
      <c r="G43" s="229">
        <v>435622.703</v>
      </c>
      <c r="H43" s="229">
        <v>4338.8</v>
      </c>
      <c r="I43" s="229">
        <f t="shared" si="2"/>
        <v>97798.59000000004</v>
      </c>
    </row>
    <row r="44" spans="1:9" ht="12.75" outlineLevel="1">
      <c r="A44" s="225" t="s">
        <v>2475</v>
      </c>
      <c r="B44" s="226"/>
      <c r="C44" s="227" t="s">
        <v>2476</v>
      </c>
      <c r="D44" s="228" t="str">
        <f t="shared" si="0"/>
        <v>Rental Properties</v>
      </c>
      <c r="E44" s="229">
        <v>163595.795</v>
      </c>
      <c r="F44" s="229">
        <v>1158354.04</v>
      </c>
      <c r="G44" s="229">
        <v>1247770.3440000005</v>
      </c>
      <c r="H44" s="229">
        <v>35386.02</v>
      </c>
      <c r="I44" s="229">
        <f t="shared" si="2"/>
        <v>109565.51099999945</v>
      </c>
    </row>
    <row r="45" spans="1:9" ht="12.75" outlineLevel="1">
      <c r="A45" s="225" t="s">
        <v>2477</v>
      </c>
      <c r="B45" s="226"/>
      <c r="C45" s="227" t="s">
        <v>1767</v>
      </c>
      <c r="D45" s="228" t="str">
        <f t="shared" si="0"/>
        <v>Repertory Theatre</v>
      </c>
      <c r="E45" s="229">
        <v>-6527.302000000001</v>
      </c>
      <c r="F45" s="229">
        <v>700939.03</v>
      </c>
      <c r="G45" s="229">
        <v>692786.2579999999</v>
      </c>
      <c r="H45" s="229">
        <v>0</v>
      </c>
      <c r="I45" s="229">
        <f t="shared" si="2"/>
        <v>1625.4700000000885</v>
      </c>
    </row>
    <row r="46" spans="1:9" ht="12.75" outlineLevel="1">
      <c r="A46" s="225" t="s">
        <v>1768</v>
      </c>
      <c r="B46" s="226"/>
      <c r="C46" s="227" t="s">
        <v>1769</v>
      </c>
      <c r="D46" s="228" t="str">
        <f t="shared" si="0"/>
        <v>Performing Arts Center</v>
      </c>
      <c r="E46" s="229">
        <v>0</v>
      </c>
      <c r="F46" s="229">
        <v>1698594.58</v>
      </c>
      <c r="G46" s="229">
        <v>1487133.238</v>
      </c>
      <c r="H46" s="229">
        <v>-225857.17</v>
      </c>
      <c r="I46" s="229">
        <f t="shared" si="2"/>
        <v>-14395.827999999834</v>
      </c>
    </row>
    <row r="47" spans="1:9" ht="12.75" outlineLevel="1">
      <c r="A47" s="225" t="s">
        <v>1770</v>
      </c>
      <c r="B47" s="226"/>
      <c r="C47" s="227" t="s">
        <v>1771</v>
      </c>
      <c r="D47" s="228" t="str">
        <f t="shared" si="0"/>
        <v>Research Animal Diag Lab</v>
      </c>
      <c r="E47" s="229">
        <v>12130633.079</v>
      </c>
      <c r="F47" s="229">
        <v>8958862.49</v>
      </c>
      <c r="G47" s="229">
        <v>4479377.569000001</v>
      </c>
      <c r="H47" s="229">
        <v>-14981355.6</v>
      </c>
      <c r="I47" s="229">
        <f t="shared" si="2"/>
        <v>1628762.3999999966</v>
      </c>
    </row>
    <row r="48" spans="1:9" ht="12.75" outlineLevel="1">
      <c r="A48" s="225" t="s">
        <v>1772</v>
      </c>
      <c r="B48" s="226"/>
      <c r="C48" s="227" t="s">
        <v>1773</v>
      </c>
      <c r="D48" s="228" t="str">
        <f t="shared" si="0"/>
        <v>Research Reactor</v>
      </c>
      <c r="E48" s="229">
        <v>1318669.781</v>
      </c>
      <c r="F48" s="229">
        <v>9431616.85</v>
      </c>
      <c r="G48" s="229">
        <v>8486644.440999998</v>
      </c>
      <c r="H48" s="229">
        <v>-579615.06</v>
      </c>
      <c r="I48" s="229">
        <f t="shared" si="2"/>
        <v>1684027.1300000013</v>
      </c>
    </row>
    <row r="49" spans="1:9" ht="12.75" outlineLevel="1">
      <c r="A49" s="225" t="s">
        <v>1774</v>
      </c>
      <c r="B49" s="226"/>
      <c r="C49" s="227" t="s">
        <v>1775</v>
      </c>
      <c r="D49" s="228" t="str">
        <f t="shared" si="0"/>
        <v>Television Station</v>
      </c>
      <c r="E49" s="229">
        <v>0</v>
      </c>
      <c r="F49" s="229">
        <v>8139153.140000001</v>
      </c>
      <c r="G49" s="229">
        <v>7416918.783</v>
      </c>
      <c r="H49" s="229">
        <v>-722234.36</v>
      </c>
      <c r="I49" s="229">
        <v>0</v>
      </c>
    </row>
    <row r="50" spans="1:9" ht="12.75" outlineLevel="1">
      <c r="A50" s="225" t="s">
        <v>1776</v>
      </c>
      <c r="C50" s="267" t="s">
        <v>1777</v>
      </c>
      <c r="D50" s="268" t="str">
        <f t="shared" si="0"/>
        <v>Univ Hospitals and Clinics</v>
      </c>
      <c r="E50" s="264">
        <v>216327740.489</v>
      </c>
      <c r="F50" s="264">
        <v>385408836.07</v>
      </c>
      <c r="G50" s="264">
        <v>322964649.01400006</v>
      </c>
      <c r="H50" s="264">
        <v>-28032742.650000002</v>
      </c>
      <c r="I50" s="264">
        <f aca="true" t="shared" si="3" ref="I50:I56">E50+F50-G50+H50</f>
        <v>250739184.89499995</v>
      </c>
    </row>
    <row r="51" spans="1:9" ht="12.75" outlineLevel="1">
      <c r="A51" s="225" t="s">
        <v>1778</v>
      </c>
      <c r="C51" s="267" t="s">
        <v>1779</v>
      </c>
      <c r="D51" s="268" t="str">
        <f t="shared" si="0"/>
        <v>University Physicians</v>
      </c>
      <c r="E51" s="264">
        <v>18983451.526</v>
      </c>
      <c r="F51" s="264">
        <v>102956621.93100001</v>
      </c>
      <c r="G51" s="264">
        <v>105068090.21699998</v>
      </c>
      <c r="H51" s="264">
        <v>1850778.49</v>
      </c>
      <c r="I51" s="264">
        <f t="shared" si="3"/>
        <v>18722761.730000038</v>
      </c>
    </row>
    <row r="52" spans="1:9" ht="12.75" outlineLevel="1">
      <c r="A52" s="225" t="s">
        <v>1780</v>
      </c>
      <c r="C52" s="267" t="s">
        <v>1781</v>
      </c>
      <c r="D52" s="268" t="str">
        <f t="shared" si="0"/>
        <v>University Press</v>
      </c>
      <c r="E52" s="264">
        <v>-72687.403</v>
      </c>
      <c r="F52" s="229">
        <v>1488899.12</v>
      </c>
      <c r="G52" s="229">
        <v>2286106.8270000005</v>
      </c>
      <c r="H52" s="229">
        <v>457955.01</v>
      </c>
      <c r="I52" s="229">
        <f t="shared" si="3"/>
        <v>-411940.1000000003</v>
      </c>
    </row>
    <row r="53" spans="1:9" ht="12.75" outlineLevel="1">
      <c r="A53" s="225" t="s">
        <v>1782</v>
      </c>
      <c r="C53" s="227" t="s">
        <v>1783</v>
      </c>
      <c r="D53" s="268" t="str">
        <f t="shared" si="0"/>
        <v>Vet Med Diagnostic Lab</v>
      </c>
      <c r="E53" s="264">
        <v>1163922.85</v>
      </c>
      <c r="F53" s="229">
        <v>1082352.95</v>
      </c>
      <c r="G53" s="229">
        <v>689288.62</v>
      </c>
      <c r="H53" s="229">
        <v>-96932.12</v>
      </c>
      <c r="I53" s="229">
        <f t="shared" si="3"/>
        <v>1460055.0599999996</v>
      </c>
    </row>
    <row r="54" spans="1:9" ht="12.75" outlineLevel="1">
      <c r="A54" s="225" t="s">
        <v>1784</v>
      </c>
      <c r="B54" s="226"/>
      <c r="C54" s="227" t="s">
        <v>1785</v>
      </c>
      <c r="D54" s="228" t="str">
        <f t="shared" si="0"/>
        <v>Vet Med Teaching Hospital</v>
      </c>
      <c r="E54" s="229">
        <v>-85525.848</v>
      </c>
      <c r="F54" s="229">
        <v>5861902.75</v>
      </c>
      <c r="G54" s="229">
        <v>6171999.721999998</v>
      </c>
      <c r="H54" s="229">
        <v>178379.44</v>
      </c>
      <c r="I54" s="229">
        <f t="shared" si="3"/>
        <v>-217243.37999999843</v>
      </c>
    </row>
    <row r="55" spans="1:9" ht="12.75" outlineLevel="1">
      <c r="A55" s="225" t="s">
        <v>1786</v>
      </c>
      <c r="B55" s="226"/>
      <c r="C55" s="227" t="s">
        <v>1787</v>
      </c>
      <c r="D55" s="228" t="str">
        <f t="shared" si="0"/>
        <v>Miscellaneous Other Auxiliarie</v>
      </c>
      <c r="E55" s="229">
        <v>2832671.73</v>
      </c>
      <c r="F55" s="229">
        <v>124290.99</v>
      </c>
      <c r="G55" s="229">
        <v>179849.61</v>
      </c>
      <c r="H55" s="229">
        <v>-1055699.74</v>
      </c>
      <c r="I55" s="229">
        <f t="shared" si="3"/>
        <v>1721413.3700000003</v>
      </c>
    </row>
    <row r="56" spans="1:9" s="245" customFormat="1" ht="12.75">
      <c r="A56" s="250" t="s">
        <v>1788</v>
      </c>
      <c r="B56" s="250"/>
      <c r="C56" s="269" t="s">
        <v>1789</v>
      </c>
      <c r="D56" s="270" t="str">
        <f t="shared" si="0"/>
        <v>      Total Auxiliaries</v>
      </c>
      <c r="E56" s="271">
        <v>209503142.73999998</v>
      </c>
      <c r="F56" s="272">
        <v>849518291.4210002</v>
      </c>
      <c r="G56" s="273">
        <f>SUM(G11:G55)</f>
        <v>772150285.179</v>
      </c>
      <c r="H56" s="273">
        <v>-68806475.07999998</v>
      </c>
      <c r="I56" s="273">
        <f t="shared" si="3"/>
        <v>218064673.90200025</v>
      </c>
    </row>
    <row r="57" spans="1:6" ht="12.75">
      <c r="A57" s="230"/>
      <c r="E57" s="264"/>
      <c r="F57" s="265"/>
    </row>
    <row r="58" spans="1:6" ht="12.75">
      <c r="A58" s="230"/>
      <c r="B58" s="250" t="s">
        <v>1790</v>
      </c>
      <c r="C58" s="262"/>
      <c r="D58" s="263"/>
      <c r="E58" s="264"/>
      <c r="F58" s="265"/>
    </row>
    <row r="59" spans="1:9" ht="12.75" outlineLevel="1">
      <c r="A59" s="225" t="s">
        <v>1243</v>
      </c>
      <c r="B59" s="226"/>
      <c r="C59" s="227" t="s">
        <v>1286</v>
      </c>
      <c r="D59" s="228" t="str">
        <f aca="true" t="shared" si="4" ref="D59:D84">C59</f>
        <v>Academic Support Center</v>
      </c>
      <c r="E59" s="229">
        <v>140132.904</v>
      </c>
      <c r="F59" s="229">
        <v>6280.54</v>
      </c>
      <c r="G59" s="229">
        <v>53299.31399999978</v>
      </c>
      <c r="H59" s="229">
        <v>0</v>
      </c>
      <c r="I59" s="229">
        <f aca="true" t="shared" si="5" ref="I59:I82">E59+F59-G59+H59</f>
        <v>93114.13000000024</v>
      </c>
    </row>
    <row r="60" spans="1:9" ht="12.75" outlineLevel="1">
      <c r="A60" s="225" t="s">
        <v>1244</v>
      </c>
      <c r="B60" s="226"/>
      <c r="C60" s="227" t="s">
        <v>1287</v>
      </c>
      <c r="D60" s="228" t="str">
        <f t="shared" si="4"/>
        <v>AES Reseach Support</v>
      </c>
      <c r="E60" s="229">
        <v>149721.027</v>
      </c>
      <c r="F60" s="229">
        <v>0</v>
      </c>
      <c r="G60" s="229">
        <v>-74529.94300000013</v>
      </c>
      <c r="H60" s="229">
        <v>-45044.67</v>
      </c>
      <c r="I60" s="229">
        <f t="shared" si="5"/>
        <v>179206.30000000016</v>
      </c>
    </row>
    <row r="61" spans="1:9" ht="12.75" outlineLevel="1">
      <c r="A61" s="225" t="s">
        <v>1245</v>
      </c>
      <c r="B61" s="226"/>
      <c r="C61" s="227" t="s">
        <v>1288</v>
      </c>
      <c r="D61" s="228" t="str">
        <f t="shared" si="4"/>
        <v>Auto Leasing</v>
      </c>
      <c r="E61" s="229">
        <v>43879.857</v>
      </c>
      <c r="F61" s="229">
        <v>0</v>
      </c>
      <c r="G61" s="229">
        <v>-173801.06300000005</v>
      </c>
      <c r="H61" s="229">
        <v>-120749</v>
      </c>
      <c r="I61" s="229">
        <f t="shared" si="5"/>
        <v>96931.92000000004</v>
      </c>
    </row>
    <row r="62" spans="1:9" ht="12.75" outlineLevel="1">
      <c r="A62" s="225" t="s">
        <v>1246</v>
      </c>
      <c r="B62" s="226"/>
      <c r="C62" s="227" t="s">
        <v>1289</v>
      </c>
      <c r="D62" s="228" t="str">
        <f t="shared" si="4"/>
        <v>Auto Service</v>
      </c>
      <c r="E62" s="229">
        <v>227.583</v>
      </c>
      <c r="F62" s="229">
        <v>0</v>
      </c>
      <c r="G62" s="229">
        <v>-2026.7469999999994</v>
      </c>
      <c r="H62" s="229">
        <v>-2254.33</v>
      </c>
      <c r="I62" s="229">
        <f t="shared" si="5"/>
        <v>0</v>
      </c>
    </row>
    <row r="63" spans="1:9" ht="12.75" outlineLevel="1">
      <c r="A63" s="225" t="s">
        <v>1247</v>
      </c>
      <c r="B63" s="226"/>
      <c r="C63" s="227" t="s">
        <v>1290</v>
      </c>
      <c r="D63" s="228" t="str">
        <f t="shared" si="4"/>
        <v>Building Services</v>
      </c>
      <c r="E63" s="229">
        <v>2093146.026</v>
      </c>
      <c r="F63" s="229">
        <v>2750.59</v>
      </c>
      <c r="G63" s="229">
        <v>169120.75600000142</v>
      </c>
      <c r="H63" s="229">
        <v>-342000</v>
      </c>
      <c r="I63" s="229">
        <f t="shared" si="5"/>
        <v>1584775.8599999987</v>
      </c>
    </row>
    <row r="64" spans="1:9" ht="12.75" outlineLevel="1">
      <c r="A64" s="225" t="s">
        <v>1248</v>
      </c>
      <c r="B64" s="226"/>
      <c r="C64" s="227" t="s">
        <v>1291</v>
      </c>
      <c r="D64" s="228" t="str">
        <f t="shared" si="4"/>
        <v>Campus Plng, Design, Constr</v>
      </c>
      <c r="E64" s="229">
        <v>408930.677</v>
      </c>
      <c r="F64" s="229">
        <v>23471.44</v>
      </c>
      <c r="G64" s="229">
        <v>-1563757.9329999979</v>
      </c>
      <c r="H64" s="229">
        <v>-611402.63</v>
      </c>
      <c r="I64" s="229">
        <f t="shared" si="5"/>
        <v>1384757.419999998</v>
      </c>
    </row>
    <row r="65" spans="1:9" ht="12.75" outlineLevel="1">
      <c r="A65" s="225" t="s">
        <v>1249</v>
      </c>
      <c r="B65" s="226"/>
      <c r="C65" s="227" t="s">
        <v>1292</v>
      </c>
      <c r="D65" s="228" t="str">
        <f t="shared" si="4"/>
        <v>Central Mail</v>
      </c>
      <c r="E65" s="229">
        <v>154745.654</v>
      </c>
      <c r="F65" s="229">
        <v>357800.43</v>
      </c>
      <c r="G65" s="229">
        <v>879366.4409999991</v>
      </c>
      <c r="H65" s="229">
        <v>504281.63</v>
      </c>
      <c r="I65" s="229">
        <f t="shared" si="5"/>
        <v>137461.27300000098</v>
      </c>
    </row>
    <row r="66" spans="1:9" ht="12.75" outlineLevel="1">
      <c r="A66" s="225" t="s">
        <v>1250</v>
      </c>
      <c r="B66" s="226"/>
      <c r="C66" s="227" t="s">
        <v>1293</v>
      </c>
      <c r="D66" s="228" t="str">
        <f t="shared" si="4"/>
        <v>Chemistry Storeroom</v>
      </c>
      <c r="E66" s="229">
        <v>10281.609</v>
      </c>
      <c r="F66" s="229">
        <v>6455.45</v>
      </c>
      <c r="G66" s="229">
        <v>5842.53899999999</v>
      </c>
      <c r="H66" s="229">
        <v>0</v>
      </c>
      <c r="I66" s="229">
        <f t="shared" si="5"/>
        <v>10894.520000000011</v>
      </c>
    </row>
    <row r="67" spans="1:9" ht="12.75" outlineLevel="1">
      <c r="A67" s="225" t="s">
        <v>1251</v>
      </c>
      <c r="B67" s="226"/>
      <c r="C67" s="227" t="s">
        <v>1294</v>
      </c>
      <c r="D67" s="228" t="str">
        <f t="shared" si="4"/>
        <v>Computing Services</v>
      </c>
      <c r="E67" s="229">
        <v>737590.538</v>
      </c>
      <c r="F67" s="229">
        <v>340188.29</v>
      </c>
      <c r="G67" s="229">
        <v>-1331243.681999999</v>
      </c>
      <c r="H67" s="229">
        <v>-2245533.8</v>
      </c>
      <c r="I67" s="229">
        <f t="shared" si="5"/>
        <v>163488.70999999903</v>
      </c>
    </row>
    <row r="68" spans="1:9" ht="12.75" outlineLevel="1">
      <c r="A68" s="225" t="s">
        <v>1252</v>
      </c>
      <c r="B68" s="226"/>
      <c r="C68" s="227" t="s">
        <v>1295</v>
      </c>
      <c r="D68" s="228" t="str">
        <f t="shared" si="4"/>
        <v>Creative Services - Sch Med</v>
      </c>
      <c r="E68" s="229">
        <v>50535.87</v>
      </c>
      <c r="F68" s="229">
        <v>462.23</v>
      </c>
      <c r="G68" s="229">
        <v>-21028.51</v>
      </c>
      <c r="H68" s="229">
        <v>-2328</v>
      </c>
      <c r="I68" s="229">
        <f t="shared" si="5"/>
        <v>69698.61</v>
      </c>
    </row>
    <row r="69" spans="1:9" ht="12.75" outlineLevel="1">
      <c r="A69" s="225" t="s">
        <v>1253</v>
      </c>
      <c r="B69" s="226"/>
      <c r="C69" s="227" t="s">
        <v>1296</v>
      </c>
      <c r="D69" s="228" t="str">
        <f t="shared" si="4"/>
        <v>Energy Management</v>
      </c>
      <c r="E69" s="229">
        <v>-373320.744</v>
      </c>
      <c r="F69" s="229">
        <v>1004090.83</v>
      </c>
      <c r="G69" s="229">
        <v>-9599432.804000001</v>
      </c>
      <c r="H69" s="229">
        <v>-10216745.530000001</v>
      </c>
      <c r="I69" s="229">
        <f t="shared" si="5"/>
        <v>13457.359999999404</v>
      </c>
    </row>
    <row r="70" spans="1:9" ht="12.75" outlineLevel="1">
      <c r="A70" s="225" t="s">
        <v>1254</v>
      </c>
      <c r="B70" s="226"/>
      <c r="C70" s="227" t="s">
        <v>1297</v>
      </c>
      <c r="D70" s="228" t="str">
        <f t="shared" si="4"/>
        <v>Feed Mill Operations</v>
      </c>
      <c r="E70" s="229">
        <v>66230.136</v>
      </c>
      <c r="F70" s="229">
        <v>728.83</v>
      </c>
      <c r="G70" s="229">
        <v>16069.875999999873</v>
      </c>
      <c r="H70" s="229">
        <v>-1152</v>
      </c>
      <c r="I70" s="229">
        <f t="shared" si="5"/>
        <v>49737.09000000013</v>
      </c>
    </row>
    <row r="71" spans="1:9" ht="12.75" outlineLevel="1">
      <c r="A71" s="225" t="s">
        <v>1255</v>
      </c>
      <c r="B71" s="226"/>
      <c r="C71" s="227" t="s">
        <v>1298</v>
      </c>
      <c r="D71" s="228" t="str">
        <f t="shared" si="4"/>
        <v>General Stores</v>
      </c>
      <c r="E71" s="229">
        <v>-121930.656</v>
      </c>
      <c r="F71" s="229">
        <v>686637.84</v>
      </c>
      <c r="G71" s="229">
        <v>444689.1340000001</v>
      </c>
      <c r="H71" s="229">
        <v>-120696.17</v>
      </c>
      <c r="I71" s="229">
        <f t="shared" si="5"/>
        <v>-678.1200000000681</v>
      </c>
    </row>
    <row r="72" spans="1:9" ht="12.75" outlineLevel="1">
      <c r="A72" s="225" t="s">
        <v>1256</v>
      </c>
      <c r="B72" s="226"/>
      <c r="C72" s="227" t="s">
        <v>1299</v>
      </c>
      <c r="D72" s="228" t="str">
        <f t="shared" si="4"/>
        <v>Lab Animal Medicine</v>
      </c>
      <c r="E72" s="229">
        <v>-102268.204</v>
      </c>
      <c r="F72" s="229">
        <v>50683.71</v>
      </c>
      <c r="G72" s="229">
        <v>212688.93600000022</v>
      </c>
      <c r="H72" s="229">
        <v>264273.43</v>
      </c>
      <c r="I72" s="229">
        <f t="shared" si="5"/>
        <v>0</v>
      </c>
    </row>
    <row r="73" spans="1:9" ht="12.75" outlineLevel="1">
      <c r="A73" s="225" t="s">
        <v>1257</v>
      </c>
      <c r="B73" s="226"/>
      <c r="C73" s="227" t="s">
        <v>1300</v>
      </c>
      <c r="D73" s="228" t="str">
        <f t="shared" si="4"/>
        <v>Maint, Grds, Build Serv</v>
      </c>
      <c r="E73" s="229">
        <v>264838.378</v>
      </c>
      <c r="F73" s="229">
        <v>2136.73</v>
      </c>
      <c r="G73" s="229">
        <v>-284295.8820000007</v>
      </c>
      <c r="H73" s="229">
        <v>-158352.39</v>
      </c>
      <c r="I73" s="229">
        <f t="shared" si="5"/>
        <v>392918.6000000007</v>
      </c>
    </row>
    <row r="74" spans="1:9" ht="12.75" outlineLevel="1">
      <c r="A74" s="225" t="s">
        <v>1258</v>
      </c>
      <c r="B74" s="226"/>
      <c r="C74" s="227" t="s">
        <v>1301</v>
      </c>
      <c r="D74" s="228" t="str">
        <f t="shared" si="4"/>
        <v>Physics Shop</v>
      </c>
      <c r="E74" s="229">
        <v>47145.592000000004</v>
      </c>
      <c r="F74" s="229">
        <v>62530</v>
      </c>
      <c r="G74" s="229">
        <v>94651.28200000004</v>
      </c>
      <c r="H74" s="229">
        <v>75707.9</v>
      </c>
      <c r="I74" s="229">
        <f t="shared" si="5"/>
        <v>90732.20999999996</v>
      </c>
    </row>
    <row r="75" spans="1:9" ht="12.75" outlineLevel="1">
      <c r="A75" s="225" t="s">
        <v>1259</v>
      </c>
      <c r="B75" s="226"/>
      <c r="C75" s="227" t="s">
        <v>1302</v>
      </c>
      <c r="D75" s="228" t="str">
        <f t="shared" si="4"/>
        <v>Police/Security Oper</v>
      </c>
      <c r="E75" s="229">
        <v>19203.335</v>
      </c>
      <c r="F75" s="229">
        <v>0</v>
      </c>
      <c r="G75" s="229">
        <v>-129649.07500000001</v>
      </c>
      <c r="H75" s="229">
        <v>-147010.41</v>
      </c>
      <c r="I75" s="229">
        <f t="shared" si="5"/>
        <v>1842</v>
      </c>
    </row>
    <row r="76" spans="1:9" ht="12.75" outlineLevel="1">
      <c r="A76" s="225" t="s">
        <v>1260</v>
      </c>
      <c r="B76" s="226"/>
      <c r="C76" s="227" t="s">
        <v>1303</v>
      </c>
      <c r="D76" s="228" t="str">
        <f t="shared" si="4"/>
        <v>Printing</v>
      </c>
      <c r="E76" s="229">
        <v>-512983.405</v>
      </c>
      <c r="F76" s="229">
        <v>1692113.44</v>
      </c>
      <c r="G76" s="229">
        <v>1540104.0349999964</v>
      </c>
      <c r="H76" s="229">
        <v>-214365.42</v>
      </c>
      <c r="I76" s="229">
        <f t="shared" si="5"/>
        <v>-575339.4199999965</v>
      </c>
    </row>
    <row r="77" spans="1:9" ht="12.75" outlineLevel="1">
      <c r="A77" s="225" t="s">
        <v>1261</v>
      </c>
      <c r="B77" s="226"/>
      <c r="C77" s="227" t="s">
        <v>1304</v>
      </c>
      <c r="D77" s="228" t="str">
        <f t="shared" si="4"/>
        <v>Public Communications</v>
      </c>
      <c r="E77" s="229">
        <v>13382.506000000001</v>
      </c>
      <c r="F77" s="229">
        <v>80585.35</v>
      </c>
      <c r="G77" s="229">
        <v>-293835.97399999993</v>
      </c>
      <c r="H77" s="229">
        <v>-232315.52</v>
      </c>
      <c r="I77" s="229">
        <f t="shared" si="5"/>
        <v>155488.30999999997</v>
      </c>
    </row>
    <row r="78" spans="1:9" ht="12.75" outlineLevel="1">
      <c r="A78" s="225" t="s">
        <v>1262</v>
      </c>
      <c r="B78" s="226"/>
      <c r="C78" s="227" t="s">
        <v>1305</v>
      </c>
      <c r="D78" s="228" t="str">
        <f t="shared" si="4"/>
        <v>Science Instru Shop</v>
      </c>
      <c r="E78" s="229">
        <v>48805.73</v>
      </c>
      <c r="F78" s="229">
        <v>0</v>
      </c>
      <c r="G78" s="229">
        <v>-2236.93</v>
      </c>
      <c r="H78" s="229">
        <v>0</v>
      </c>
      <c r="I78" s="229">
        <f t="shared" si="5"/>
        <v>51042.66</v>
      </c>
    </row>
    <row r="79" spans="1:9" ht="12.75" outlineLevel="1">
      <c r="A79" s="225" t="s">
        <v>1263</v>
      </c>
      <c r="B79" s="226"/>
      <c r="C79" s="227" t="s">
        <v>1306</v>
      </c>
      <c r="D79" s="228" t="str">
        <f t="shared" si="4"/>
        <v>Secretarial and Office Support</v>
      </c>
      <c r="E79" s="229">
        <v>34647.257</v>
      </c>
      <c r="F79" s="229">
        <v>0</v>
      </c>
      <c r="G79" s="229">
        <v>3254.627000000095</v>
      </c>
      <c r="H79" s="229">
        <v>-15241</v>
      </c>
      <c r="I79" s="229">
        <f t="shared" si="5"/>
        <v>16151.629999999903</v>
      </c>
    </row>
    <row r="80" spans="1:9" ht="12.75" outlineLevel="1">
      <c r="A80" s="225" t="s">
        <v>1264</v>
      </c>
      <c r="B80" s="226"/>
      <c r="C80" s="227" t="s">
        <v>1307</v>
      </c>
      <c r="D80" s="228" t="str">
        <f t="shared" si="4"/>
        <v>Telecommunications</v>
      </c>
      <c r="E80" s="229">
        <v>1719347.053</v>
      </c>
      <c r="F80" s="229">
        <v>289720.2</v>
      </c>
      <c r="G80" s="229">
        <v>-2989210.576999998</v>
      </c>
      <c r="H80" s="229">
        <v>-3093710.99</v>
      </c>
      <c r="I80" s="229">
        <f t="shared" si="5"/>
        <v>1904566.839999998</v>
      </c>
    </row>
    <row r="81" spans="1:9" ht="12.75" outlineLevel="1">
      <c r="A81" s="225" t="s">
        <v>1265</v>
      </c>
      <c r="B81" s="226"/>
      <c r="C81" s="227" t="s">
        <v>1308</v>
      </c>
      <c r="D81" s="228" t="str">
        <f t="shared" si="4"/>
        <v>University Garage</v>
      </c>
      <c r="E81" s="229">
        <v>13323.563</v>
      </c>
      <c r="F81" s="229">
        <v>130</v>
      </c>
      <c r="G81" s="229">
        <v>-15017.666999999958</v>
      </c>
      <c r="H81" s="229">
        <v>0</v>
      </c>
      <c r="I81" s="229">
        <f t="shared" si="5"/>
        <v>28471.22999999996</v>
      </c>
    </row>
    <row r="82" spans="1:9" ht="12.75" outlineLevel="1">
      <c r="A82" s="225" t="s">
        <v>1266</v>
      </c>
      <c r="B82" s="226"/>
      <c r="C82" s="227" t="s">
        <v>1309</v>
      </c>
      <c r="D82" s="228" t="str">
        <f t="shared" si="4"/>
        <v>Other Service Oper</v>
      </c>
      <c r="E82" s="229">
        <v>3310165.238</v>
      </c>
      <c r="F82" s="229">
        <v>1782632.11</v>
      </c>
      <c r="G82" s="229">
        <v>2958317.2930000043</v>
      </c>
      <c r="H82" s="229">
        <v>919030.76</v>
      </c>
      <c r="I82" s="229">
        <f t="shared" si="5"/>
        <v>3053510.8149999958</v>
      </c>
    </row>
    <row r="83" spans="1:9" ht="12.75" outlineLevel="1">
      <c r="A83" s="225" t="s">
        <v>1267</v>
      </c>
      <c r="B83" s="226"/>
      <c r="C83" s="227" t="s">
        <v>1310</v>
      </c>
      <c r="D83" s="228" t="str">
        <f t="shared" si="4"/>
        <v>Integrated Technology Services</v>
      </c>
      <c r="E83" s="229">
        <v>-548948.527</v>
      </c>
      <c r="F83" s="229">
        <v>0</v>
      </c>
      <c r="G83" s="229">
        <v>-548948.537</v>
      </c>
      <c r="H83" s="229">
        <v>0</v>
      </c>
      <c r="I83" s="229">
        <v>0</v>
      </c>
    </row>
    <row r="84" spans="1:9" s="245" customFormat="1" ht="12.75">
      <c r="A84" s="250" t="s">
        <v>1268</v>
      </c>
      <c r="B84" s="250"/>
      <c r="C84" s="269" t="s">
        <v>1791</v>
      </c>
      <c r="D84" s="270" t="str">
        <f t="shared" si="4"/>
        <v>      Total Service Operations</v>
      </c>
      <c r="E84" s="274">
        <v>7666828.997</v>
      </c>
      <c r="F84" s="275">
        <v>6389398.01</v>
      </c>
      <c r="G84" s="276">
        <v>-10651611.090999857</v>
      </c>
      <c r="H84" s="276">
        <v>-15805608.139999999</v>
      </c>
      <c r="I84" s="276">
        <f>E84+F84-G84+H84</f>
        <v>8902229.957999857</v>
      </c>
    </row>
    <row r="85" spans="3:4" ht="12.75">
      <c r="C85" s="277"/>
      <c r="D85" s="278"/>
    </row>
    <row r="86" spans="2:4" ht="12.75" hidden="1">
      <c r="B86" s="250" t="s">
        <v>1792</v>
      </c>
      <c r="C86" s="279"/>
      <c r="D86" s="280"/>
    </row>
    <row r="87" spans="1:9" ht="12.75" hidden="1">
      <c r="A87" s="225" t="s">
        <v>1868</v>
      </c>
      <c r="B87" s="250" t="s">
        <v>1904</v>
      </c>
      <c r="C87" s="262" t="s">
        <v>1793</v>
      </c>
      <c r="D87" s="263"/>
      <c r="E87" s="229">
        <v>-62463.019</v>
      </c>
      <c r="F87" s="229">
        <v>86340.33</v>
      </c>
      <c r="G87" s="229">
        <v>34328.646</v>
      </c>
      <c r="H87" s="229">
        <v>3023.13</v>
      </c>
      <c r="I87" s="229">
        <f>E87+F87-G87+H87</f>
        <v>-7428.204999999999</v>
      </c>
    </row>
    <row r="88" spans="1:9" ht="12.75" hidden="1">
      <c r="A88" s="225" t="s">
        <v>1794</v>
      </c>
      <c r="B88" s="250" t="s">
        <v>1795</v>
      </c>
      <c r="C88" s="262" t="s">
        <v>1795</v>
      </c>
      <c r="D88" s="263"/>
      <c r="E88" s="229">
        <v>208639695.287</v>
      </c>
      <c r="F88" s="229">
        <v>500872788.44</v>
      </c>
      <c r="G88" s="229">
        <v>910051375.227</v>
      </c>
      <c r="H88" s="229">
        <v>393265849.26000005</v>
      </c>
      <c r="I88" s="229">
        <f>E88+F88-G88+H88</f>
        <v>192726957.76000005</v>
      </c>
    </row>
    <row r="89" spans="1:9" ht="12.75" hidden="1">
      <c r="A89" s="225" t="s">
        <v>1796</v>
      </c>
      <c r="B89" s="250" t="s">
        <v>1797</v>
      </c>
      <c r="C89" s="262" t="s">
        <v>1798</v>
      </c>
      <c r="D89" s="263"/>
      <c r="E89" s="229">
        <v>44614421.638</v>
      </c>
      <c r="F89" s="229">
        <v>387217.63</v>
      </c>
      <c r="G89" s="229">
        <v>1509054.678</v>
      </c>
      <c r="H89" s="229">
        <v>4350437.66</v>
      </c>
      <c r="I89" s="229">
        <f>E89+F89-G89+H89</f>
        <v>47843022.25</v>
      </c>
    </row>
    <row r="90" spans="2:9" ht="12.75" hidden="1">
      <c r="B90" s="281" t="s">
        <v>1799</v>
      </c>
      <c r="C90" s="269" t="s">
        <v>1799</v>
      </c>
      <c r="D90" s="270"/>
      <c r="E90" s="229">
        <f>E56+E84+E87+E88+E89</f>
        <v>470361625.643</v>
      </c>
      <c r="F90" s="229">
        <f>F56+F84+F87+F88+F89</f>
        <v>1357254035.8310003</v>
      </c>
      <c r="G90" s="229">
        <f>G56+G84+G87+G88+G89</f>
        <v>1673093432.6390002</v>
      </c>
      <c r="H90" s="229">
        <f>H56+H84+H87+H88+H89</f>
        <v>313007226.8300001</v>
      </c>
      <c r="I90" s="229">
        <f>I56+I84+I87+I88+I89</f>
        <v>467529455.66500014</v>
      </c>
    </row>
  </sheetData>
  <printOptions horizontalCentered="1"/>
  <pageMargins left="0.5" right="0.5" top="0.75" bottom="0.5" header="0.5" footer="0.5"/>
  <pageSetup horizontalDpi="300" verticalDpi="300" orientation="landscape" scale="75" r:id="rId1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15"/>
  <sheetViews>
    <sheetView zoomScale="75" zoomScaleNormal="75" workbookViewId="0" topLeftCell="C282">
      <selection activeCell="L254" sqref="L254"/>
    </sheetView>
  </sheetViews>
  <sheetFormatPr defaultColWidth="9.140625" defaultRowHeight="12.75" outlineLevelRow="1"/>
  <cols>
    <col min="1" max="1" width="9.140625" style="282" hidden="1" customWidth="1"/>
    <col min="2" max="2" width="15.140625" style="283" hidden="1" customWidth="1"/>
    <col min="3" max="3" width="3.28125" style="282" customWidth="1"/>
    <col min="4" max="4" width="56.57421875" style="284" customWidth="1"/>
    <col min="5" max="5" width="8.8515625" style="49" hidden="1" customWidth="1"/>
    <col min="6" max="13" width="15.7109375" style="229" customWidth="1"/>
    <col min="14" max="16384" width="9.140625" style="285" customWidth="1"/>
  </cols>
  <sheetData>
    <row r="1" spans="1:13" ht="344.25" hidden="1">
      <c r="A1" s="282" t="s">
        <v>1800</v>
      </c>
      <c r="B1" s="283" t="s">
        <v>1865</v>
      </c>
      <c r="D1" s="284" t="s">
        <v>1869</v>
      </c>
      <c r="E1" s="49" t="s">
        <v>1801</v>
      </c>
      <c r="F1" s="229" t="s">
        <v>1802</v>
      </c>
      <c r="G1" s="229" t="s">
        <v>1629</v>
      </c>
      <c r="H1" s="229" t="s">
        <v>1803</v>
      </c>
      <c r="I1" s="229" t="s">
        <v>1804</v>
      </c>
      <c r="J1" s="229" t="s">
        <v>1805</v>
      </c>
      <c r="K1" s="229" t="s">
        <v>1806</v>
      </c>
      <c r="L1" s="229" t="s">
        <v>1807</v>
      </c>
      <c r="M1" s="229" t="s">
        <v>1869</v>
      </c>
    </row>
    <row r="2" spans="1:16" s="290" customFormat="1" ht="15.75" customHeight="1">
      <c r="A2" s="286"/>
      <c r="B2" s="287"/>
      <c r="C2" s="288" t="str">
        <f>"University of Missouri - Consolidated"</f>
        <v>University of Missouri - Consolidated</v>
      </c>
      <c r="D2" s="289"/>
      <c r="E2" s="289"/>
      <c r="F2" s="233"/>
      <c r="G2" s="233"/>
      <c r="H2" s="233"/>
      <c r="I2" s="233"/>
      <c r="J2" s="233"/>
      <c r="K2" s="233"/>
      <c r="L2" s="233"/>
      <c r="M2" s="233"/>
      <c r="P2" s="291" t="s">
        <v>1885</v>
      </c>
    </row>
    <row r="3" spans="1:16" s="290" customFormat="1" ht="15.75" customHeight="1">
      <c r="A3" s="286"/>
      <c r="B3" s="287"/>
      <c r="C3" s="292" t="s">
        <v>1808</v>
      </c>
      <c r="D3" s="289"/>
      <c r="E3" s="289"/>
      <c r="F3" s="233"/>
      <c r="G3" s="233"/>
      <c r="H3" s="233"/>
      <c r="I3" s="233"/>
      <c r="J3" s="233"/>
      <c r="K3" s="233"/>
      <c r="L3" s="233"/>
      <c r="M3" s="233"/>
      <c r="P3" s="291" t="s">
        <v>1809</v>
      </c>
    </row>
    <row r="4" spans="1:18" s="296" customFormat="1" ht="15.75" customHeight="1">
      <c r="A4" s="293"/>
      <c r="B4" s="287"/>
      <c r="C4" s="294" t="str">
        <f>"As of "&amp;TEXT(R4,"MMMM DD, YYYY")</f>
        <v>As of June 30, 2006</v>
      </c>
      <c r="D4" s="289"/>
      <c r="E4" s="295"/>
      <c r="F4" s="233"/>
      <c r="G4" s="233"/>
      <c r="H4" s="233"/>
      <c r="I4" s="233"/>
      <c r="J4" s="233"/>
      <c r="K4" s="233"/>
      <c r="L4" s="233"/>
      <c r="M4" s="233"/>
      <c r="P4" s="297" t="s">
        <v>1884</v>
      </c>
      <c r="R4" s="298" t="s">
        <v>1884</v>
      </c>
    </row>
    <row r="5" spans="2:16" ht="12.75" customHeight="1">
      <c r="B5" s="299"/>
      <c r="C5" s="299"/>
      <c r="D5" s="300"/>
      <c r="E5" s="295"/>
      <c r="F5" s="233"/>
      <c r="G5" s="233"/>
      <c r="H5" s="233"/>
      <c r="I5" s="233"/>
      <c r="J5" s="233"/>
      <c r="K5" s="233"/>
      <c r="L5" s="233"/>
      <c r="M5" s="233"/>
      <c r="P5" s="301" t="s">
        <v>2400</v>
      </c>
    </row>
    <row r="6" spans="1:16" s="296" customFormat="1" ht="42" customHeight="1">
      <c r="A6" s="293"/>
      <c r="B6" s="283"/>
      <c r="C6" s="302"/>
      <c r="D6" s="303"/>
      <c r="E6" s="304" t="s">
        <v>1810</v>
      </c>
      <c r="F6" s="249" t="s">
        <v>1811</v>
      </c>
      <c r="G6" s="249" t="s">
        <v>1812</v>
      </c>
      <c r="H6" s="249" t="s">
        <v>1813</v>
      </c>
      <c r="I6" s="249" t="s">
        <v>1814</v>
      </c>
      <c r="J6" s="249" t="s">
        <v>1815</v>
      </c>
      <c r="K6" s="249"/>
      <c r="L6" s="249" t="s">
        <v>1816</v>
      </c>
      <c r="M6" s="249" t="s">
        <v>1811</v>
      </c>
      <c r="P6" s="305"/>
    </row>
    <row r="7" spans="1:16" s="312" customFormat="1" ht="12.75">
      <c r="A7" s="306"/>
      <c r="B7" s="307"/>
      <c r="C7" s="308"/>
      <c r="D7" s="309"/>
      <c r="E7" s="310" t="s">
        <v>1817</v>
      </c>
      <c r="F7" s="311" t="str">
        <f>"July 1, "&amp;(P5-1)</f>
        <v>July 1, 2005</v>
      </c>
      <c r="G7" s="260" t="s">
        <v>1818</v>
      </c>
      <c r="H7" s="260" t="s">
        <v>1819</v>
      </c>
      <c r="I7" s="260" t="s">
        <v>1820</v>
      </c>
      <c r="J7" s="260" t="s">
        <v>1821</v>
      </c>
      <c r="K7" s="260" t="s">
        <v>1822</v>
      </c>
      <c r="L7" s="260" t="s">
        <v>1823</v>
      </c>
      <c r="M7" s="311" t="str">
        <f>TEXT(P4,"MMMM DD, YYYY")</f>
        <v>June 30, 2006</v>
      </c>
      <c r="P7" s="313"/>
    </row>
    <row r="8" spans="1:16" s="317" customFormat="1" ht="12.75">
      <c r="A8" s="314"/>
      <c r="B8" s="307"/>
      <c r="C8" s="314"/>
      <c r="D8" s="315"/>
      <c r="E8" s="316"/>
      <c r="F8" s="229"/>
      <c r="G8" s="229"/>
      <c r="H8" s="229"/>
      <c r="I8" s="229"/>
      <c r="J8" s="229"/>
      <c r="K8" s="229"/>
      <c r="L8" s="229"/>
      <c r="M8" s="229"/>
      <c r="P8" s="313"/>
    </row>
    <row r="9" ht="12.75" customHeight="1">
      <c r="C9" s="318" t="s">
        <v>1824</v>
      </c>
    </row>
    <row r="10" spans="1:13" ht="12.75" outlineLevel="1">
      <c r="A10" s="282" t="s">
        <v>1825</v>
      </c>
      <c r="B10" s="283" t="s">
        <v>1826</v>
      </c>
      <c r="D10" s="284" t="str">
        <f aca="true" t="shared" si="0" ref="D10:D41">UPPER(B10)</f>
        <v>UNSPECIFIED PROGRAM</v>
      </c>
      <c r="E10" s="49" t="s">
        <v>1827</v>
      </c>
      <c r="F10" s="266">
        <v>-3844402.64</v>
      </c>
      <c r="G10" s="266">
        <v>0</v>
      </c>
      <c r="H10" s="266">
        <v>2509940</v>
      </c>
      <c r="I10" s="266">
        <v>0</v>
      </c>
      <c r="J10" s="266">
        <v>0</v>
      </c>
      <c r="K10" s="266">
        <v>2258501.45</v>
      </c>
      <c r="L10" s="266">
        <v>1148679.15</v>
      </c>
      <c r="M10" s="266">
        <f aca="true" t="shared" si="1" ref="M10:M41">F10+G10+H10+I10+J10+L10-K10</f>
        <v>-2444284.9400000004</v>
      </c>
    </row>
    <row r="11" spans="1:13" ht="12.75" outlineLevel="1">
      <c r="A11" s="282" t="s">
        <v>1828</v>
      </c>
      <c r="B11" s="283" t="s">
        <v>1829</v>
      </c>
      <c r="D11" s="284" t="str">
        <f t="shared" si="0"/>
        <v>JORDAN FOUNDATION GIFTS</v>
      </c>
      <c r="E11" s="49" t="s">
        <v>1830</v>
      </c>
      <c r="F11" s="229">
        <v>44555.02</v>
      </c>
      <c r="G11" s="229">
        <v>0</v>
      </c>
      <c r="H11" s="229">
        <v>0</v>
      </c>
      <c r="I11" s="229">
        <v>674.89</v>
      </c>
      <c r="J11" s="229">
        <v>0</v>
      </c>
      <c r="K11" s="229">
        <v>36369.36</v>
      </c>
      <c r="L11" s="229">
        <v>0</v>
      </c>
      <c r="M11" s="229">
        <f t="shared" si="1"/>
        <v>8860.549999999996</v>
      </c>
    </row>
    <row r="12" spans="1:13" ht="12.75" outlineLevel="1">
      <c r="A12" s="282" t="s">
        <v>1831</v>
      </c>
      <c r="B12" s="283" t="s">
        <v>1832</v>
      </c>
      <c r="D12" s="284" t="str">
        <f t="shared" si="0"/>
        <v>PLEDGES RECEIVABLE</v>
      </c>
      <c r="E12" s="49" t="s">
        <v>1833</v>
      </c>
      <c r="F12" s="229">
        <v>7624876.0600000005</v>
      </c>
      <c r="G12" s="229">
        <v>0</v>
      </c>
      <c r="H12" s="229">
        <v>933108.42</v>
      </c>
      <c r="I12" s="229">
        <v>0</v>
      </c>
      <c r="J12" s="229">
        <v>0</v>
      </c>
      <c r="K12" s="229">
        <v>0</v>
      </c>
      <c r="L12" s="229">
        <v>0</v>
      </c>
      <c r="M12" s="229">
        <f t="shared" si="1"/>
        <v>8557984.48</v>
      </c>
    </row>
    <row r="13" spans="1:13" ht="12.75" outlineLevel="1">
      <c r="A13" s="282" t="s">
        <v>1834</v>
      </c>
      <c r="B13" s="283" t="s">
        <v>1835</v>
      </c>
      <c r="D13" s="284" t="str">
        <f t="shared" si="0"/>
        <v>FRIENDS OF GARDEN</v>
      </c>
      <c r="E13" s="49" t="s">
        <v>1836</v>
      </c>
      <c r="F13" s="229">
        <v>10096.38</v>
      </c>
      <c r="G13" s="229">
        <v>0</v>
      </c>
      <c r="H13" s="229">
        <v>915</v>
      </c>
      <c r="I13" s="229">
        <v>0</v>
      </c>
      <c r="J13" s="229">
        <v>0</v>
      </c>
      <c r="K13" s="229">
        <v>1194.17</v>
      </c>
      <c r="L13" s="229">
        <v>0</v>
      </c>
      <c r="M13" s="229">
        <f t="shared" si="1"/>
        <v>9817.21</v>
      </c>
    </row>
    <row r="14" spans="1:13" ht="12.75" outlineLevel="1">
      <c r="A14" s="282" t="s">
        <v>1837</v>
      </c>
      <c r="B14" s="283" t="s">
        <v>1838</v>
      </c>
      <c r="D14" s="284" t="str">
        <f t="shared" si="0"/>
        <v>DESIGN, CONSTRUCTION &amp; IMPR-DA</v>
      </c>
      <c r="E14" s="49" t="s">
        <v>1839</v>
      </c>
      <c r="F14" s="229">
        <v>249.08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f t="shared" si="1"/>
        <v>249.08</v>
      </c>
    </row>
    <row r="15" spans="1:13" ht="12.75" outlineLevel="1">
      <c r="A15" s="282" t="s">
        <v>1840</v>
      </c>
      <c r="B15" s="283" t="s">
        <v>1841</v>
      </c>
      <c r="D15" s="284" t="str">
        <f t="shared" si="0"/>
        <v>MEM STADIUM PRESS BOX REN BOND</v>
      </c>
      <c r="E15" s="49" t="s">
        <v>1842</v>
      </c>
      <c r="F15" s="229">
        <v>688405.56</v>
      </c>
      <c r="G15" s="229">
        <v>0</v>
      </c>
      <c r="H15" s="229">
        <v>1127429.74</v>
      </c>
      <c r="I15" s="229">
        <v>183582.11</v>
      </c>
      <c r="J15" s="229">
        <v>0</v>
      </c>
      <c r="K15" s="229">
        <v>-45000</v>
      </c>
      <c r="L15" s="229">
        <v>-1041019.09</v>
      </c>
      <c r="M15" s="229">
        <f t="shared" si="1"/>
        <v>1003398.3200000002</v>
      </c>
    </row>
    <row r="16" spans="1:13" ht="12.75" outlineLevel="1">
      <c r="A16" s="282" t="s">
        <v>1843</v>
      </c>
      <c r="B16" s="283" t="s">
        <v>1844</v>
      </c>
      <c r="D16" s="284" t="str">
        <f t="shared" si="0"/>
        <v>VA AVE HOUSING</v>
      </c>
      <c r="E16" s="49" t="s">
        <v>1845</v>
      </c>
      <c r="F16" s="229">
        <v>0</v>
      </c>
      <c r="G16" s="229">
        <v>0</v>
      </c>
      <c r="H16" s="229">
        <v>0</v>
      </c>
      <c r="I16" s="229">
        <v>0</v>
      </c>
      <c r="J16" s="229">
        <v>155.2</v>
      </c>
      <c r="K16" s="229">
        <v>0</v>
      </c>
      <c r="L16" s="229">
        <v>0</v>
      </c>
      <c r="M16" s="229">
        <f t="shared" si="1"/>
        <v>155.2</v>
      </c>
    </row>
    <row r="17" spans="1:13" ht="12.75" outlineLevel="1">
      <c r="A17" s="282" t="s">
        <v>1846</v>
      </c>
      <c r="B17" s="283" t="s">
        <v>1847</v>
      </c>
      <c r="D17" s="284" t="str">
        <f t="shared" si="0"/>
        <v>2003 MEDICAL SCHOOL</v>
      </c>
      <c r="E17" s="49" t="s">
        <v>1848</v>
      </c>
      <c r="F17" s="229">
        <v>-149398.15</v>
      </c>
      <c r="G17" s="229">
        <v>0</v>
      </c>
      <c r="H17" s="229">
        <v>0</v>
      </c>
      <c r="I17" s="229">
        <v>-6289.73</v>
      </c>
      <c r="J17" s="229">
        <v>50204.46</v>
      </c>
      <c r="K17" s="229">
        <v>-105483.42</v>
      </c>
      <c r="L17" s="229">
        <v>0</v>
      </c>
      <c r="M17" s="229">
        <f t="shared" si="1"/>
        <v>0</v>
      </c>
    </row>
    <row r="18" spans="1:13" ht="12.75" outlineLevel="1">
      <c r="A18" s="282" t="s">
        <v>1849</v>
      </c>
      <c r="B18" s="283" t="s">
        <v>1850</v>
      </c>
      <c r="D18" s="284" t="str">
        <f t="shared" si="0"/>
        <v>VA AVE HOUSING 2003A</v>
      </c>
      <c r="E18" s="49" t="s">
        <v>1851</v>
      </c>
      <c r="F18" s="229">
        <v>697068.54</v>
      </c>
      <c r="G18" s="229">
        <v>0</v>
      </c>
      <c r="H18" s="229">
        <v>0</v>
      </c>
      <c r="I18" s="229">
        <v>37449.82</v>
      </c>
      <c r="J18" s="229">
        <v>287371.61</v>
      </c>
      <c r="K18" s="229">
        <v>339069.65</v>
      </c>
      <c r="L18" s="229">
        <v>-682820.32</v>
      </c>
      <c r="M18" s="229">
        <f t="shared" si="1"/>
        <v>0</v>
      </c>
    </row>
    <row r="19" spans="1:13" ht="12.75" outlineLevel="1">
      <c r="A19" s="282" t="s">
        <v>1852</v>
      </c>
      <c r="B19" s="283" t="s">
        <v>1853</v>
      </c>
      <c r="D19" s="284" t="str">
        <f t="shared" si="0"/>
        <v>2003A SYS FAC - HOUSING PROJS</v>
      </c>
      <c r="E19" s="49" t="s">
        <v>1854</v>
      </c>
      <c r="F19" s="229">
        <v>-2281451.04</v>
      </c>
      <c r="G19" s="229">
        <v>0</v>
      </c>
      <c r="H19" s="229">
        <v>0</v>
      </c>
      <c r="I19" s="229">
        <v>-112121.39</v>
      </c>
      <c r="J19" s="229">
        <v>395000</v>
      </c>
      <c r="K19" s="229">
        <v>-1998572.43</v>
      </c>
      <c r="L19" s="229">
        <v>0</v>
      </c>
      <c r="M19" s="229">
        <f t="shared" si="1"/>
        <v>0</v>
      </c>
    </row>
    <row r="20" spans="1:13" ht="12.75" outlineLevel="1">
      <c r="A20" s="282" t="s">
        <v>1855</v>
      </c>
      <c r="B20" s="283" t="s">
        <v>1856</v>
      </c>
      <c r="D20" s="284" t="str">
        <f t="shared" si="0"/>
        <v>2003A SYS FAC - RECREATION FAC</v>
      </c>
      <c r="E20" s="49" t="s">
        <v>1857</v>
      </c>
      <c r="F20" s="229">
        <v>-3443771.82</v>
      </c>
      <c r="G20" s="229">
        <v>0</v>
      </c>
      <c r="H20" s="229">
        <v>0</v>
      </c>
      <c r="I20" s="229">
        <v>-173412.22</v>
      </c>
      <c r="J20" s="229">
        <v>469504.77</v>
      </c>
      <c r="K20" s="229">
        <v>-4468573.34</v>
      </c>
      <c r="L20" s="229">
        <v>-1320894.07</v>
      </c>
      <c r="M20" s="229">
        <f t="shared" si="1"/>
        <v>0</v>
      </c>
    </row>
    <row r="21" spans="1:13" ht="12.75" outlineLevel="1">
      <c r="A21" s="282" t="s">
        <v>1858</v>
      </c>
      <c r="B21" s="283" t="s">
        <v>1859</v>
      </c>
      <c r="D21" s="284" t="str">
        <f t="shared" si="0"/>
        <v>OB/GYN 6TH FLOOR SYSFACBD2003A</v>
      </c>
      <c r="E21" s="49" t="s">
        <v>1860</v>
      </c>
      <c r="F21" s="229">
        <v>0</v>
      </c>
      <c r="G21" s="229">
        <v>0</v>
      </c>
      <c r="H21" s="229">
        <v>0</v>
      </c>
      <c r="I21" s="229">
        <v>1704.57</v>
      </c>
      <c r="J21" s="229">
        <v>-39558.98</v>
      </c>
      <c r="K21" s="229">
        <v>-37854.41</v>
      </c>
      <c r="L21" s="229">
        <v>0</v>
      </c>
      <c r="M21" s="229">
        <f t="shared" si="1"/>
        <v>0</v>
      </c>
    </row>
    <row r="22" spans="1:13" ht="12.75" outlineLevel="1">
      <c r="A22" s="282" t="s">
        <v>1861</v>
      </c>
      <c r="B22" s="283" t="s">
        <v>1862</v>
      </c>
      <c r="D22" s="284" t="str">
        <f t="shared" si="0"/>
        <v>SW CAMPUS HOUSING BOND 2006</v>
      </c>
      <c r="E22" s="49" t="s">
        <v>2561</v>
      </c>
      <c r="F22" s="229">
        <v>0</v>
      </c>
      <c r="G22" s="229">
        <v>0</v>
      </c>
      <c r="H22" s="229">
        <v>0</v>
      </c>
      <c r="I22" s="229">
        <v>396423.46</v>
      </c>
      <c r="J22" s="229">
        <v>32889596.36</v>
      </c>
      <c r="K22" s="229">
        <v>32889596.36</v>
      </c>
      <c r="L22" s="229">
        <v>0</v>
      </c>
      <c r="M22" s="229">
        <f t="shared" si="1"/>
        <v>396423.4600000009</v>
      </c>
    </row>
    <row r="23" spans="1:13" ht="12.75" outlineLevel="1">
      <c r="A23" s="282" t="s">
        <v>2562</v>
      </c>
      <c r="B23" s="283" t="s">
        <v>2563</v>
      </c>
      <c r="D23" s="284" t="str">
        <f t="shared" si="0"/>
        <v>COLLEGE AVE HOUSING BOND 2006</v>
      </c>
      <c r="E23" s="49" t="s">
        <v>2564</v>
      </c>
      <c r="F23" s="229">
        <v>0</v>
      </c>
      <c r="G23" s="229">
        <v>0</v>
      </c>
      <c r="H23" s="229">
        <v>0</v>
      </c>
      <c r="I23" s="229">
        <v>175635.37</v>
      </c>
      <c r="J23" s="229">
        <v>16792659.34</v>
      </c>
      <c r="K23" s="229">
        <v>17193430.57</v>
      </c>
      <c r="L23" s="229">
        <v>0</v>
      </c>
      <c r="M23" s="229">
        <f t="shared" si="1"/>
        <v>-225135.8599999994</v>
      </c>
    </row>
    <row r="24" spans="1:13" ht="12.75" outlineLevel="1">
      <c r="A24" s="282" t="s">
        <v>2565</v>
      </c>
      <c r="B24" s="283" t="s">
        <v>2566</v>
      </c>
      <c r="D24" s="284" t="str">
        <f t="shared" si="0"/>
        <v>BREWER FIELD HOUSE BOND 2006</v>
      </c>
      <c r="E24" s="49" t="s">
        <v>2567</v>
      </c>
      <c r="F24" s="229">
        <v>0</v>
      </c>
      <c r="G24" s="229">
        <v>0</v>
      </c>
      <c r="H24" s="229">
        <v>0</v>
      </c>
      <c r="I24" s="229">
        <v>65464.48</v>
      </c>
      <c r="J24" s="229">
        <v>6863436.8100000005</v>
      </c>
      <c r="K24" s="229">
        <v>7443356.7</v>
      </c>
      <c r="L24" s="229">
        <v>0</v>
      </c>
      <c r="M24" s="229">
        <f t="shared" si="1"/>
        <v>-514455.4099999992</v>
      </c>
    </row>
    <row r="25" spans="1:13" ht="12.75" outlineLevel="1">
      <c r="A25" s="282" t="s">
        <v>2568</v>
      </c>
      <c r="B25" s="283" t="s">
        <v>2569</v>
      </c>
      <c r="D25" s="284" t="str">
        <f t="shared" si="0"/>
        <v>MED SCIENCE BOND 2006</v>
      </c>
      <c r="E25" s="49" t="s">
        <v>2570</v>
      </c>
      <c r="F25" s="229">
        <v>0</v>
      </c>
      <c r="G25" s="229">
        <v>0</v>
      </c>
      <c r="H25" s="229">
        <v>0</v>
      </c>
      <c r="I25" s="229">
        <v>19153.19</v>
      </c>
      <c r="J25" s="229">
        <v>1208862.74</v>
      </c>
      <c r="K25" s="229">
        <v>1208862.74</v>
      </c>
      <c r="L25" s="229">
        <v>0</v>
      </c>
      <c r="M25" s="229">
        <f t="shared" si="1"/>
        <v>19153.189999999944</v>
      </c>
    </row>
    <row r="26" spans="1:13" ht="12.75" outlineLevel="1">
      <c r="A26" s="282" t="s">
        <v>2571</v>
      </c>
      <c r="B26" s="283" t="s">
        <v>2572</v>
      </c>
      <c r="D26" s="284" t="str">
        <f t="shared" si="0"/>
        <v>MCHANEY HALL BOND 2006</v>
      </c>
      <c r="E26" s="49" t="s">
        <v>2573</v>
      </c>
      <c r="F26" s="229">
        <v>0</v>
      </c>
      <c r="G26" s="229">
        <v>0</v>
      </c>
      <c r="H26" s="229">
        <v>0</v>
      </c>
      <c r="I26" s="229">
        <v>9983.96</v>
      </c>
      <c r="J26" s="229">
        <v>996414.22</v>
      </c>
      <c r="K26" s="229">
        <v>1006983.86</v>
      </c>
      <c r="L26" s="229">
        <v>0</v>
      </c>
      <c r="M26" s="229">
        <f t="shared" si="1"/>
        <v>-585.6800000000512</v>
      </c>
    </row>
    <row r="27" spans="1:13" ht="12.75" outlineLevel="1">
      <c r="A27" s="282" t="s">
        <v>2574</v>
      </c>
      <c r="B27" s="283" t="s">
        <v>2575</v>
      </c>
      <c r="D27" s="284" t="str">
        <f t="shared" si="0"/>
        <v>SWINE FACILITY BOND 2006</v>
      </c>
      <c r="E27" s="49" t="s">
        <v>2576</v>
      </c>
      <c r="F27" s="229">
        <v>0</v>
      </c>
      <c r="G27" s="229">
        <v>0</v>
      </c>
      <c r="H27" s="229">
        <v>0</v>
      </c>
      <c r="I27" s="229">
        <v>-15240.37</v>
      </c>
      <c r="J27" s="229">
        <v>1987381.46</v>
      </c>
      <c r="K27" s="229">
        <v>4583213.75</v>
      </c>
      <c r="L27" s="229">
        <v>0</v>
      </c>
      <c r="M27" s="229">
        <f t="shared" si="1"/>
        <v>-2611072.66</v>
      </c>
    </row>
    <row r="28" spans="1:13" ht="12.75" outlineLevel="1">
      <c r="A28" s="282" t="s">
        <v>2577</v>
      </c>
      <c r="B28" s="283" t="s">
        <v>2578</v>
      </c>
      <c r="D28" s="284" t="str">
        <f t="shared" si="0"/>
        <v>RESEARCH REACTOR BOND 2006</v>
      </c>
      <c r="E28" s="49" t="s">
        <v>2579</v>
      </c>
      <c r="F28" s="229">
        <v>0</v>
      </c>
      <c r="G28" s="229">
        <v>0</v>
      </c>
      <c r="H28" s="229">
        <v>0</v>
      </c>
      <c r="I28" s="229">
        <v>134807.83</v>
      </c>
      <c r="J28" s="229">
        <v>0</v>
      </c>
      <c r="K28" s="229">
        <v>6552.98</v>
      </c>
      <c r="L28" s="229">
        <v>0</v>
      </c>
      <c r="M28" s="229">
        <f t="shared" si="1"/>
        <v>128254.84999999999</v>
      </c>
    </row>
    <row r="29" spans="1:13" ht="12.75" outlineLevel="1">
      <c r="A29" s="282" t="s">
        <v>2580</v>
      </c>
      <c r="B29" s="283" t="s">
        <v>2581</v>
      </c>
      <c r="D29" s="284" t="str">
        <f t="shared" si="0"/>
        <v>CRITICAL MEASURES 2 BOND 2006</v>
      </c>
      <c r="E29" s="49" t="s">
        <v>2582</v>
      </c>
      <c r="F29" s="229">
        <v>0</v>
      </c>
      <c r="G29" s="229">
        <v>0</v>
      </c>
      <c r="H29" s="229">
        <v>0</v>
      </c>
      <c r="I29" s="229">
        <v>57011.68</v>
      </c>
      <c r="J29" s="229">
        <v>2680568.32</v>
      </c>
      <c r="K29" s="229">
        <v>2737580</v>
      </c>
      <c r="L29" s="229">
        <v>0</v>
      </c>
      <c r="M29" s="229">
        <f t="shared" si="1"/>
        <v>0</v>
      </c>
    </row>
    <row r="30" spans="1:13" ht="12.75" outlineLevel="1">
      <c r="A30" s="282" t="s">
        <v>2583</v>
      </c>
      <c r="B30" s="283" t="s">
        <v>2584</v>
      </c>
      <c r="D30" s="284" t="str">
        <f t="shared" si="0"/>
        <v>US DEPT OF HUD B-98-SP-MO-0078</v>
      </c>
      <c r="E30" s="49" t="s">
        <v>2585</v>
      </c>
      <c r="F30" s="229">
        <v>216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f t="shared" si="1"/>
        <v>216</v>
      </c>
    </row>
    <row r="31" spans="1:13" ht="12.75" outlineLevel="1">
      <c r="A31" s="282" t="s">
        <v>2586</v>
      </c>
      <c r="B31" s="283" t="s">
        <v>2587</v>
      </c>
      <c r="D31" s="284" t="str">
        <f t="shared" si="0"/>
        <v>US DEPT OF HUD B-99-SP-MO-0150</v>
      </c>
      <c r="E31" s="49" t="s">
        <v>2588</v>
      </c>
      <c r="F31" s="229">
        <v>-189832.03</v>
      </c>
      <c r="G31" s="229">
        <v>0</v>
      </c>
      <c r="H31" s="229">
        <v>243193.84</v>
      </c>
      <c r="I31" s="229">
        <v>0</v>
      </c>
      <c r="J31" s="229">
        <v>0</v>
      </c>
      <c r="K31" s="229">
        <v>53361.81</v>
      </c>
      <c r="L31" s="229">
        <v>0</v>
      </c>
      <c r="M31" s="229">
        <f t="shared" si="1"/>
        <v>0</v>
      </c>
    </row>
    <row r="32" spans="1:13" ht="12.75" outlineLevel="1">
      <c r="A32" s="282" t="s">
        <v>2589</v>
      </c>
      <c r="B32" s="283" t="s">
        <v>2590</v>
      </c>
      <c r="D32" s="284" t="str">
        <f t="shared" si="0"/>
        <v>USDA ARS 59-3622-8-317 RANDALL</v>
      </c>
      <c r="E32" s="49" t="s">
        <v>2591</v>
      </c>
      <c r="F32" s="229">
        <v>-22.39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f t="shared" si="1"/>
        <v>-22.39</v>
      </c>
    </row>
    <row r="33" spans="1:13" ht="12.75" outlineLevel="1">
      <c r="A33" s="282" t="s">
        <v>2592</v>
      </c>
      <c r="B33" s="283" t="s">
        <v>2593</v>
      </c>
      <c r="D33" s="284" t="str">
        <f t="shared" si="0"/>
        <v>NASA NAG 9-1230</v>
      </c>
      <c r="E33" s="49" t="s">
        <v>2594</v>
      </c>
      <c r="F33" s="229">
        <v>-47339.25</v>
      </c>
      <c r="G33" s="229">
        <v>0</v>
      </c>
      <c r="H33" s="229">
        <v>384093</v>
      </c>
      <c r="I33" s="229">
        <v>0</v>
      </c>
      <c r="J33" s="229">
        <v>0</v>
      </c>
      <c r="K33" s="229">
        <v>336753.76</v>
      </c>
      <c r="L33" s="229">
        <v>0</v>
      </c>
      <c r="M33" s="229">
        <v>0</v>
      </c>
    </row>
    <row r="34" spans="1:13" ht="12.75" outlineLevel="1">
      <c r="A34" s="282" t="s">
        <v>2595</v>
      </c>
      <c r="B34" s="283" t="s">
        <v>2596</v>
      </c>
      <c r="D34" s="284" t="str">
        <f t="shared" si="0"/>
        <v>DOE DEFG02 01CH11098</v>
      </c>
      <c r="E34" s="49" t="s">
        <v>2597</v>
      </c>
      <c r="F34" s="229">
        <v>3249316.01</v>
      </c>
      <c r="G34" s="229">
        <v>0</v>
      </c>
      <c r="H34" s="229">
        <v>0</v>
      </c>
      <c r="I34" s="229">
        <v>0</v>
      </c>
      <c r="J34" s="229">
        <v>0</v>
      </c>
      <c r="K34" s="229">
        <v>184261.12</v>
      </c>
      <c r="L34" s="229">
        <v>184261.12</v>
      </c>
      <c r="M34" s="229">
        <f t="shared" si="1"/>
        <v>3249316.01</v>
      </c>
    </row>
    <row r="35" spans="1:13" ht="12.75" outlineLevel="1">
      <c r="A35" s="282" t="s">
        <v>2598</v>
      </c>
      <c r="B35" s="283" t="s">
        <v>2599</v>
      </c>
      <c r="D35" s="284" t="str">
        <f t="shared" si="0"/>
        <v>USDA DELTA CTR SHED</v>
      </c>
      <c r="E35" s="49" t="s">
        <v>2600</v>
      </c>
      <c r="F35" s="229">
        <v>0</v>
      </c>
      <c r="G35" s="229">
        <v>0</v>
      </c>
      <c r="H35" s="229">
        <v>0</v>
      </c>
      <c r="I35" s="229">
        <v>0</v>
      </c>
      <c r="J35" s="229">
        <v>0</v>
      </c>
      <c r="K35" s="229">
        <v>61367.98</v>
      </c>
      <c r="L35" s="229">
        <v>8636.15</v>
      </c>
      <c r="M35" s="229">
        <f t="shared" si="1"/>
        <v>-52731.83</v>
      </c>
    </row>
    <row r="36" spans="1:13" ht="12.75" outlineLevel="1">
      <c r="A36" s="282" t="s">
        <v>2601</v>
      </c>
      <c r="B36" s="283" t="s">
        <v>2602</v>
      </c>
      <c r="D36" s="284" t="str">
        <f t="shared" si="0"/>
        <v>REGIONAL BIOCONTAINMENT LABORA</v>
      </c>
      <c r="E36" s="49" t="s">
        <v>2603</v>
      </c>
      <c r="F36" s="229">
        <v>-251044.46</v>
      </c>
      <c r="G36" s="229">
        <v>0</v>
      </c>
      <c r="H36" s="229">
        <v>0</v>
      </c>
      <c r="I36" s="229">
        <v>0</v>
      </c>
      <c r="J36" s="229">
        <v>0</v>
      </c>
      <c r="K36" s="229">
        <v>207896.84</v>
      </c>
      <c r="L36" s="229">
        <v>0</v>
      </c>
      <c r="M36" s="229">
        <f t="shared" si="1"/>
        <v>-458941.3</v>
      </c>
    </row>
    <row r="37" spans="1:13" ht="12.75" outlineLevel="1">
      <c r="A37" s="282" t="s">
        <v>2604</v>
      </c>
      <c r="B37" s="283" t="s">
        <v>2605</v>
      </c>
      <c r="D37" s="284" t="str">
        <f t="shared" si="0"/>
        <v>MEDICINE 4TH FLR</v>
      </c>
      <c r="E37" s="49" t="s">
        <v>2606</v>
      </c>
      <c r="F37" s="229">
        <v>-1675664.18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1675664.18</v>
      </c>
      <c r="M37" s="229">
        <f t="shared" si="1"/>
        <v>0</v>
      </c>
    </row>
    <row r="38" spans="1:13" ht="12.75" outlineLevel="1">
      <c r="A38" s="282" t="s">
        <v>2607</v>
      </c>
      <c r="B38" s="283" t="s">
        <v>2608</v>
      </c>
      <c r="D38" s="284" t="str">
        <f t="shared" si="0"/>
        <v>TECH INCUBATOR FAC</v>
      </c>
      <c r="E38" s="49" t="s">
        <v>2609</v>
      </c>
      <c r="F38" s="229">
        <v>-179633.01</v>
      </c>
      <c r="G38" s="229">
        <v>0</v>
      </c>
      <c r="H38" s="229">
        <v>0</v>
      </c>
      <c r="I38" s="229">
        <v>0</v>
      </c>
      <c r="J38" s="229">
        <v>0</v>
      </c>
      <c r="K38" s="229">
        <v>1123.78</v>
      </c>
      <c r="L38" s="229">
        <v>180786.97</v>
      </c>
      <c r="M38" s="229">
        <f t="shared" si="1"/>
        <v>30.179999999991878</v>
      </c>
    </row>
    <row r="39" spans="1:13" ht="12.75" outlineLevel="1">
      <c r="A39" s="282" t="s">
        <v>2610</v>
      </c>
      <c r="B39" s="283" t="s">
        <v>2611</v>
      </c>
      <c r="D39" s="284" t="str">
        <f t="shared" si="0"/>
        <v>DELTA CTR HELIPORTS</v>
      </c>
      <c r="E39" s="49" t="s">
        <v>2612</v>
      </c>
      <c r="F39" s="229">
        <v>-138704</v>
      </c>
      <c r="G39" s="229">
        <v>0</v>
      </c>
      <c r="H39" s="229">
        <v>0</v>
      </c>
      <c r="I39" s="229">
        <v>0</v>
      </c>
      <c r="J39" s="229">
        <v>0</v>
      </c>
      <c r="K39" s="229">
        <v>-773.54</v>
      </c>
      <c r="L39" s="229">
        <v>125537</v>
      </c>
      <c r="M39" s="229">
        <f t="shared" si="1"/>
        <v>-12393.46</v>
      </c>
    </row>
    <row r="40" spans="1:13" ht="12.75" outlineLevel="1">
      <c r="A40" s="282" t="s">
        <v>2613</v>
      </c>
      <c r="B40" s="283" t="s">
        <v>2614</v>
      </c>
      <c r="D40" s="284" t="str">
        <f t="shared" si="0"/>
        <v>SWINE RESEARCH CENTER</v>
      </c>
      <c r="E40" s="49" t="s">
        <v>2615</v>
      </c>
      <c r="F40" s="229">
        <v>0</v>
      </c>
      <c r="G40" s="229">
        <v>0</v>
      </c>
      <c r="H40" s="229">
        <v>0</v>
      </c>
      <c r="I40" s="229">
        <v>0</v>
      </c>
      <c r="J40" s="229">
        <v>0</v>
      </c>
      <c r="K40" s="229">
        <v>94811.29</v>
      </c>
      <c r="L40" s="229">
        <v>0</v>
      </c>
      <c r="M40" s="229">
        <f t="shared" si="1"/>
        <v>-94811.29</v>
      </c>
    </row>
    <row r="41" spans="1:13" ht="12.75" outlineLevel="1">
      <c r="A41" s="282" t="s">
        <v>2616</v>
      </c>
      <c r="B41" s="283" t="s">
        <v>2617</v>
      </c>
      <c r="D41" s="284" t="str">
        <f t="shared" si="0"/>
        <v>DELTA STORAGE RCAP</v>
      </c>
      <c r="E41" s="49" t="s">
        <v>2618</v>
      </c>
      <c r="F41" s="229">
        <v>0</v>
      </c>
      <c r="G41" s="229">
        <v>0</v>
      </c>
      <c r="H41" s="229">
        <v>0</v>
      </c>
      <c r="I41" s="229">
        <v>0</v>
      </c>
      <c r="J41" s="229">
        <v>0</v>
      </c>
      <c r="K41" s="229">
        <v>63665.5</v>
      </c>
      <c r="L41" s="229">
        <v>0</v>
      </c>
      <c r="M41" s="229">
        <f t="shared" si="1"/>
        <v>-63665.5</v>
      </c>
    </row>
    <row r="42" spans="1:13" ht="12.75" outlineLevel="1">
      <c r="A42" s="282" t="s">
        <v>2619</v>
      </c>
      <c r="B42" s="283" t="s">
        <v>2620</v>
      </c>
      <c r="D42" s="284" t="str">
        <f aca="true" t="shared" si="2" ref="D42:D73">UPPER(B42)</f>
        <v>RESIDENCE RENOVATION GIFTS FUN</v>
      </c>
      <c r="E42" s="49" t="s">
        <v>2621</v>
      </c>
      <c r="F42" s="229">
        <v>731716.9</v>
      </c>
      <c r="G42" s="229">
        <v>0</v>
      </c>
      <c r="H42" s="229">
        <v>0</v>
      </c>
      <c r="I42" s="229">
        <v>0</v>
      </c>
      <c r="J42" s="229">
        <v>0</v>
      </c>
      <c r="K42" s="229">
        <v>0</v>
      </c>
      <c r="L42" s="229">
        <v>-729029.55</v>
      </c>
      <c r="M42" s="229">
        <f aca="true" t="shared" si="3" ref="M42:M73">F42+G42+H42+I42+J42+L42-K42</f>
        <v>2687.3499999999767</v>
      </c>
    </row>
    <row r="43" spans="1:13" ht="12.75" outlineLevel="1">
      <c r="A43" s="282" t="s">
        <v>2622</v>
      </c>
      <c r="B43" s="283" t="s">
        <v>2623</v>
      </c>
      <c r="D43" s="284" t="str">
        <f t="shared" si="2"/>
        <v>82-2086 HEALTH SCIENCES LIBRAR</v>
      </c>
      <c r="E43" s="49" t="s">
        <v>2624</v>
      </c>
      <c r="F43" s="229">
        <v>8444.92</v>
      </c>
      <c r="G43" s="229">
        <v>0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f t="shared" si="3"/>
        <v>8444.92</v>
      </c>
    </row>
    <row r="44" spans="1:13" ht="12.75" outlineLevel="1">
      <c r="A44" s="282" t="s">
        <v>2625</v>
      </c>
      <c r="B44" s="283" t="s">
        <v>2626</v>
      </c>
      <c r="D44" s="284" t="str">
        <f t="shared" si="2"/>
        <v>MEMORIAL UNION SOUTH LOBBY</v>
      </c>
      <c r="E44" s="49" t="s">
        <v>2627</v>
      </c>
      <c r="F44" s="229">
        <v>82071.6</v>
      </c>
      <c r="G44" s="229">
        <v>0</v>
      </c>
      <c r="H44" s="229">
        <v>0</v>
      </c>
      <c r="I44" s="229">
        <v>470.92</v>
      </c>
      <c r="J44" s="229">
        <v>0</v>
      </c>
      <c r="K44" s="229">
        <v>0</v>
      </c>
      <c r="L44" s="229">
        <v>0</v>
      </c>
      <c r="M44" s="229">
        <f t="shared" si="3"/>
        <v>82542.52</v>
      </c>
    </row>
    <row r="45" spans="1:13" ht="12.75" outlineLevel="1">
      <c r="A45" s="282" t="s">
        <v>2628</v>
      </c>
      <c r="B45" s="283" t="s">
        <v>2629</v>
      </c>
      <c r="D45" s="284" t="str">
        <f t="shared" si="2"/>
        <v>MEMORIAL UNION TOWER LIGHTING</v>
      </c>
      <c r="E45" s="49" t="s">
        <v>2630</v>
      </c>
      <c r="F45" s="229">
        <v>20770.44</v>
      </c>
      <c r="G45" s="229">
        <v>0</v>
      </c>
      <c r="H45" s="229">
        <v>30</v>
      </c>
      <c r="I45" s="229">
        <v>0</v>
      </c>
      <c r="J45" s="229">
        <v>0</v>
      </c>
      <c r="K45" s="229">
        <v>0</v>
      </c>
      <c r="L45" s="229">
        <v>0</v>
      </c>
      <c r="M45" s="229">
        <f t="shared" si="3"/>
        <v>20800.44</v>
      </c>
    </row>
    <row r="46" spans="1:13" ht="12.75" outlineLevel="1">
      <c r="A46" s="282" t="s">
        <v>2631</v>
      </c>
      <c r="B46" s="283" t="s">
        <v>2632</v>
      </c>
      <c r="D46" s="284" t="str">
        <f t="shared" si="2"/>
        <v>VET MED FACILITIES IMPROVEMENT</v>
      </c>
      <c r="E46" s="49" t="s">
        <v>2633</v>
      </c>
      <c r="F46" s="229">
        <v>532208.34</v>
      </c>
      <c r="G46" s="229">
        <v>0</v>
      </c>
      <c r="H46" s="229">
        <v>1000</v>
      </c>
      <c r="I46" s="229">
        <v>21520.23</v>
      </c>
      <c r="J46" s="229">
        <v>0</v>
      </c>
      <c r="K46" s="229">
        <v>0</v>
      </c>
      <c r="L46" s="229">
        <v>-75000</v>
      </c>
      <c r="M46" s="229">
        <f t="shared" si="3"/>
        <v>479728.56999999995</v>
      </c>
    </row>
    <row r="47" spans="1:13" ht="12.75" outlineLevel="1">
      <c r="A47" s="282" t="s">
        <v>2634</v>
      </c>
      <c r="B47" s="283" t="s">
        <v>2635</v>
      </c>
      <c r="D47" s="284" t="str">
        <f t="shared" si="2"/>
        <v>VET MED EQUINE EQUIPMENT-WALTO</v>
      </c>
      <c r="E47" s="49" t="s">
        <v>2636</v>
      </c>
      <c r="F47" s="229">
        <v>123565</v>
      </c>
      <c r="G47" s="229">
        <v>0</v>
      </c>
      <c r="H47" s="229">
        <v>0</v>
      </c>
      <c r="I47" s="229">
        <v>1003.68</v>
      </c>
      <c r="J47" s="229">
        <v>0</v>
      </c>
      <c r="K47" s="229">
        <v>120795</v>
      </c>
      <c r="L47" s="229">
        <v>0</v>
      </c>
      <c r="M47" s="229">
        <f t="shared" si="3"/>
        <v>3773.679999999993</v>
      </c>
    </row>
    <row r="48" spans="1:13" ht="12.75" outlineLevel="1">
      <c r="A48" s="282" t="s">
        <v>2637</v>
      </c>
      <c r="B48" s="283" t="s">
        <v>2638</v>
      </c>
      <c r="D48" s="284" t="str">
        <f t="shared" si="2"/>
        <v>BLACK CULTURE CENTER BUILDING</v>
      </c>
      <c r="E48" s="49" t="s">
        <v>2639</v>
      </c>
      <c r="F48" s="229">
        <v>23083.66</v>
      </c>
      <c r="G48" s="229">
        <v>0</v>
      </c>
      <c r="H48" s="229">
        <v>0</v>
      </c>
      <c r="I48" s="229">
        <v>0</v>
      </c>
      <c r="J48" s="229">
        <v>0</v>
      </c>
      <c r="K48" s="229">
        <v>4614.12</v>
      </c>
      <c r="L48" s="229">
        <v>0</v>
      </c>
      <c r="M48" s="229">
        <f t="shared" si="3"/>
        <v>18469.54</v>
      </c>
    </row>
    <row r="49" spans="1:13" ht="12.75" outlineLevel="1">
      <c r="A49" s="282" t="s">
        <v>2640</v>
      </c>
      <c r="B49" s="283" t="s">
        <v>2641</v>
      </c>
      <c r="D49" s="284" t="str">
        <f t="shared" si="2"/>
        <v>NEW VTH GIFT EQUIP</v>
      </c>
      <c r="E49" s="49" t="s">
        <v>2642</v>
      </c>
      <c r="F49" s="229">
        <v>294228.61</v>
      </c>
      <c r="G49" s="229">
        <v>0</v>
      </c>
      <c r="H49" s="229">
        <v>0</v>
      </c>
      <c r="I49" s="229">
        <v>6960.56</v>
      </c>
      <c r="J49" s="229">
        <v>0</v>
      </c>
      <c r="K49" s="229">
        <v>141153.83</v>
      </c>
      <c r="L49" s="229">
        <v>-144134.62</v>
      </c>
      <c r="M49" s="229">
        <f t="shared" si="3"/>
        <v>15900.720000000001</v>
      </c>
    </row>
    <row r="50" spans="1:13" ht="12.75" outlineLevel="1">
      <c r="A50" s="282" t="s">
        <v>2643</v>
      </c>
      <c r="B50" s="283" t="s">
        <v>2644</v>
      </c>
      <c r="D50" s="284" t="str">
        <f t="shared" si="2"/>
        <v>B&amp;PA BUILDING FUND</v>
      </c>
      <c r="E50" s="49" t="s">
        <v>2645</v>
      </c>
      <c r="F50" s="229">
        <v>1617832.19</v>
      </c>
      <c r="G50" s="229">
        <v>0</v>
      </c>
      <c r="H50" s="229">
        <v>51525.28</v>
      </c>
      <c r="I50" s="229">
        <v>68238.12</v>
      </c>
      <c r="J50" s="229">
        <v>0</v>
      </c>
      <c r="K50" s="229">
        <v>0</v>
      </c>
      <c r="L50" s="229">
        <v>-112824.76</v>
      </c>
      <c r="M50" s="229">
        <f t="shared" si="3"/>
        <v>1624770.8299999998</v>
      </c>
    </row>
    <row r="51" spans="1:13" ht="12.75" outlineLevel="1">
      <c r="A51" s="282" t="s">
        <v>2646</v>
      </c>
      <c r="B51" s="283" t="s">
        <v>2647</v>
      </c>
      <c r="D51" s="284" t="str">
        <f t="shared" si="2"/>
        <v>TECHN GIFTS CORNELL HALL</v>
      </c>
      <c r="E51" s="49" t="s">
        <v>2648</v>
      </c>
      <c r="F51" s="229">
        <v>2500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9">
        <f t="shared" si="3"/>
        <v>2500</v>
      </c>
    </row>
    <row r="52" spans="1:13" ht="12.75" outlineLevel="1">
      <c r="A52" s="282" t="s">
        <v>2649</v>
      </c>
      <c r="B52" s="283" t="s">
        <v>2650</v>
      </c>
      <c r="D52" s="284" t="str">
        <f t="shared" si="2"/>
        <v>LUDMILA WEIR JOURNALISM FURNIS</v>
      </c>
      <c r="E52" s="49" t="s">
        <v>2651</v>
      </c>
      <c r="F52" s="229">
        <v>209.36</v>
      </c>
      <c r="G52" s="229">
        <v>0</v>
      </c>
      <c r="H52" s="229">
        <v>0</v>
      </c>
      <c r="I52" s="229">
        <v>8.83</v>
      </c>
      <c r="J52" s="229">
        <v>0</v>
      </c>
      <c r="K52" s="229">
        <v>0</v>
      </c>
      <c r="L52" s="229">
        <v>0</v>
      </c>
      <c r="M52" s="229">
        <f t="shared" si="3"/>
        <v>218.19000000000003</v>
      </c>
    </row>
    <row r="53" spans="1:13" ht="12.75" outlineLevel="1">
      <c r="A53" s="282" t="s">
        <v>2652</v>
      </c>
      <c r="B53" s="283" t="s">
        <v>2653</v>
      </c>
      <c r="D53" s="284" t="str">
        <f t="shared" si="2"/>
        <v>LEE HILLS BUILDING FUND</v>
      </c>
      <c r="E53" s="49" t="s">
        <v>2654</v>
      </c>
      <c r="F53" s="229">
        <v>0.62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>
        <f t="shared" si="3"/>
        <v>0.62</v>
      </c>
    </row>
    <row r="54" spans="1:13" ht="12.75" outlineLevel="1">
      <c r="A54" s="282" t="s">
        <v>2655</v>
      </c>
      <c r="B54" s="283" t="s">
        <v>2656</v>
      </c>
      <c r="D54" s="284" t="str">
        <f t="shared" si="2"/>
        <v>BASKETBALL ARENA BUILDING FUND</v>
      </c>
      <c r="E54" s="49" t="s">
        <v>2657</v>
      </c>
      <c r="F54" s="229">
        <v>3940.3</v>
      </c>
      <c r="G54" s="229">
        <v>0</v>
      </c>
      <c r="H54" s="229">
        <v>0</v>
      </c>
      <c r="I54" s="229">
        <v>-918.35</v>
      </c>
      <c r="J54" s="229">
        <v>0</v>
      </c>
      <c r="K54" s="229">
        <v>79805.75</v>
      </c>
      <c r="L54" s="229">
        <v>76784</v>
      </c>
      <c r="M54" s="229">
        <v>0</v>
      </c>
    </row>
    <row r="55" spans="1:13" ht="12.75" outlineLevel="1">
      <c r="A55" s="282" t="s">
        <v>2658</v>
      </c>
      <c r="B55" s="283" t="s">
        <v>2659</v>
      </c>
      <c r="D55" s="284" t="str">
        <f t="shared" si="2"/>
        <v>SPORTS PARK</v>
      </c>
      <c r="E55" s="49" t="s">
        <v>2660</v>
      </c>
      <c r="F55" s="229">
        <v>5550895.95</v>
      </c>
      <c r="G55" s="229">
        <v>0</v>
      </c>
      <c r="H55" s="229">
        <v>4524659.85</v>
      </c>
      <c r="I55" s="229">
        <v>302669.89</v>
      </c>
      <c r="J55" s="229">
        <v>0</v>
      </c>
      <c r="K55" s="229">
        <v>557938.87</v>
      </c>
      <c r="L55" s="229">
        <v>-8553610.71</v>
      </c>
      <c r="M55" s="229">
        <f t="shared" si="3"/>
        <v>1266676.1100000003</v>
      </c>
    </row>
    <row r="56" spans="1:13" ht="12.75" outlineLevel="1">
      <c r="A56" s="282" t="s">
        <v>2661</v>
      </c>
      <c r="B56" s="283" t="s">
        <v>2662</v>
      </c>
      <c r="D56" s="284" t="str">
        <f t="shared" si="2"/>
        <v>WEIGHT ROOM EXPANSION</v>
      </c>
      <c r="E56" s="49" t="s">
        <v>2663</v>
      </c>
      <c r="F56" s="229">
        <v>2029.92</v>
      </c>
      <c r="G56" s="229">
        <v>0</v>
      </c>
      <c r="H56" s="229">
        <v>0</v>
      </c>
      <c r="I56" s="229">
        <v>85.46</v>
      </c>
      <c r="J56" s="229">
        <v>0</v>
      </c>
      <c r="K56" s="229">
        <v>0</v>
      </c>
      <c r="L56" s="229">
        <v>0</v>
      </c>
      <c r="M56" s="229">
        <f t="shared" si="3"/>
        <v>2115.38</v>
      </c>
    </row>
    <row r="57" spans="1:13" ht="12.75" outlineLevel="1">
      <c r="A57" s="282" t="s">
        <v>2664</v>
      </c>
      <c r="B57" s="319" t="s">
        <v>2665</v>
      </c>
      <c r="D57" s="284" t="str">
        <f t="shared" si="2"/>
        <v>MIZZOU TRACK FACILITY</v>
      </c>
      <c r="E57" s="49" t="s">
        <v>2666</v>
      </c>
      <c r="F57" s="264">
        <v>90.38</v>
      </c>
      <c r="G57" s="264">
        <v>0</v>
      </c>
      <c r="H57" s="264">
        <v>0</v>
      </c>
      <c r="I57" s="264">
        <v>3.81</v>
      </c>
      <c r="J57" s="264">
        <v>0</v>
      </c>
      <c r="K57" s="264">
        <v>0</v>
      </c>
      <c r="L57" s="264">
        <v>0</v>
      </c>
      <c r="M57" s="264">
        <f t="shared" si="3"/>
        <v>94.19</v>
      </c>
    </row>
    <row r="58" spans="1:13" ht="12.75" outlineLevel="1">
      <c r="A58" s="282" t="s">
        <v>2667</v>
      </c>
      <c r="B58" s="41" t="s">
        <v>2668</v>
      </c>
      <c r="D58" s="284" t="str">
        <f t="shared" si="2"/>
        <v>GOLF COURSE CAPITAL IMPROVEMEN</v>
      </c>
      <c r="E58" s="49" t="s">
        <v>2669</v>
      </c>
      <c r="F58" s="264">
        <v>-432009.28</v>
      </c>
      <c r="G58" s="264">
        <v>0</v>
      </c>
      <c r="H58" s="264">
        <v>0</v>
      </c>
      <c r="I58" s="264">
        <v>0</v>
      </c>
      <c r="J58" s="264">
        <v>0</v>
      </c>
      <c r="K58" s="264">
        <v>0</v>
      </c>
      <c r="L58" s="264">
        <v>5000</v>
      </c>
      <c r="M58" s="264">
        <f t="shared" si="3"/>
        <v>-427009.28</v>
      </c>
    </row>
    <row r="59" spans="1:13" ht="12.75" outlineLevel="1">
      <c r="A59" s="282" t="s">
        <v>2670</v>
      </c>
      <c r="B59" s="283" t="s">
        <v>2671</v>
      </c>
      <c r="D59" s="284" t="str">
        <f t="shared" si="2"/>
        <v>FOREMOST GUERNSEY FARM ADDITIO</v>
      </c>
      <c r="E59" s="49" t="s">
        <v>2672</v>
      </c>
      <c r="F59" s="229">
        <v>320548.2</v>
      </c>
      <c r="G59" s="229">
        <v>0</v>
      </c>
      <c r="H59" s="229">
        <v>0</v>
      </c>
      <c r="I59" s="229">
        <v>13495.22</v>
      </c>
      <c r="J59" s="229">
        <v>0</v>
      </c>
      <c r="K59" s="229">
        <v>0</v>
      </c>
      <c r="L59" s="229">
        <v>0</v>
      </c>
      <c r="M59" s="229">
        <f t="shared" si="3"/>
        <v>334043.42</v>
      </c>
    </row>
    <row r="60" spans="1:13" ht="12.75" outlineLevel="1">
      <c r="A60" s="282" t="s">
        <v>2673</v>
      </c>
      <c r="B60" s="283" t="s">
        <v>2674</v>
      </c>
      <c r="D60" s="284" t="str">
        <f t="shared" si="2"/>
        <v>MO AG PLANT BIOTECH BUILDING</v>
      </c>
      <c r="E60" s="49" t="s">
        <v>2675</v>
      </c>
      <c r="F60" s="229">
        <v>1892.35</v>
      </c>
      <c r="G60" s="229">
        <v>0</v>
      </c>
      <c r="H60" s="229">
        <v>0</v>
      </c>
      <c r="I60" s="229">
        <v>79.67</v>
      </c>
      <c r="J60" s="229">
        <v>0</v>
      </c>
      <c r="K60" s="229">
        <v>0</v>
      </c>
      <c r="L60" s="229">
        <v>0</v>
      </c>
      <c r="M60" s="229">
        <f t="shared" si="3"/>
        <v>1972.02</v>
      </c>
    </row>
    <row r="61" spans="1:13" ht="12.75" outlineLevel="1">
      <c r="A61" s="282" t="s">
        <v>2676</v>
      </c>
      <c r="B61" s="283" t="s">
        <v>2677</v>
      </c>
      <c r="D61" s="284" t="str">
        <f t="shared" si="2"/>
        <v>CORNERSTONE CAMPAIGN-ECKLES HA</v>
      </c>
      <c r="E61" s="49" t="s">
        <v>2678</v>
      </c>
      <c r="F61" s="229">
        <v>4374.97</v>
      </c>
      <c r="G61" s="229">
        <v>0</v>
      </c>
      <c r="H61" s="229">
        <v>0</v>
      </c>
      <c r="I61" s="229">
        <v>184.2</v>
      </c>
      <c r="J61" s="229">
        <v>0</v>
      </c>
      <c r="K61" s="229">
        <v>0</v>
      </c>
      <c r="L61" s="229">
        <v>0</v>
      </c>
      <c r="M61" s="229">
        <f t="shared" si="3"/>
        <v>4559.17</v>
      </c>
    </row>
    <row r="62" spans="1:13" ht="12.75" outlineLevel="1">
      <c r="A62" s="282" t="s">
        <v>2679</v>
      </c>
      <c r="B62" s="283" t="s">
        <v>2680</v>
      </c>
      <c r="D62" s="284" t="str">
        <f t="shared" si="2"/>
        <v>ANIMAL SCIENCE RESEARCH CENTER</v>
      </c>
      <c r="E62" s="49" t="s">
        <v>2681</v>
      </c>
      <c r="F62" s="229">
        <v>463.58</v>
      </c>
      <c r="G62" s="229">
        <v>0</v>
      </c>
      <c r="H62" s="229">
        <v>0</v>
      </c>
      <c r="I62" s="229">
        <v>0</v>
      </c>
      <c r="J62" s="229">
        <v>0</v>
      </c>
      <c r="K62" s="229">
        <v>463.58</v>
      </c>
      <c r="L62" s="229">
        <v>0</v>
      </c>
      <c r="M62" s="229">
        <f t="shared" si="3"/>
        <v>0</v>
      </c>
    </row>
    <row r="63" spans="1:13" ht="12.75" outlineLevel="1">
      <c r="A63" s="282" t="s">
        <v>2682</v>
      </c>
      <c r="B63" s="283" t="s">
        <v>2683</v>
      </c>
      <c r="D63" s="284" t="str">
        <f t="shared" si="2"/>
        <v>HUNDLEY-WHALEY MULTIPURPOSE BU</v>
      </c>
      <c r="E63" s="49" t="s">
        <v>2684</v>
      </c>
      <c r="F63" s="229">
        <v>11748.69</v>
      </c>
      <c r="G63" s="229">
        <v>0</v>
      </c>
      <c r="H63" s="229">
        <v>0</v>
      </c>
      <c r="I63" s="229">
        <v>0</v>
      </c>
      <c r="J63" s="229">
        <v>0</v>
      </c>
      <c r="K63" s="229">
        <v>0</v>
      </c>
      <c r="L63" s="229">
        <v>0</v>
      </c>
      <c r="M63" s="229">
        <f t="shared" si="3"/>
        <v>11748.69</v>
      </c>
    </row>
    <row r="64" spans="1:13" ht="12.75" outlineLevel="1">
      <c r="A64" s="282" t="s">
        <v>2685</v>
      </c>
      <c r="B64" s="283" t="s">
        <v>2686</v>
      </c>
      <c r="D64" s="284" t="str">
        <f t="shared" si="2"/>
        <v>ANHEUSER BUSCH/FORESTRY FISHER</v>
      </c>
      <c r="E64" s="49" t="s">
        <v>2687</v>
      </c>
      <c r="F64" s="229">
        <v>939.79</v>
      </c>
      <c r="G64" s="229">
        <v>0</v>
      </c>
      <c r="H64" s="229">
        <v>0</v>
      </c>
      <c r="I64" s="229">
        <v>0</v>
      </c>
      <c r="J64" s="229">
        <v>0</v>
      </c>
      <c r="K64" s="229">
        <v>0</v>
      </c>
      <c r="L64" s="229">
        <v>0</v>
      </c>
      <c r="M64" s="229">
        <f t="shared" si="3"/>
        <v>939.79</v>
      </c>
    </row>
    <row r="65" spans="1:13" ht="12.75" outlineLevel="1">
      <c r="A65" s="282" t="s">
        <v>2688</v>
      </c>
      <c r="B65" s="283" t="s">
        <v>2689</v>
      </c>
      <c r="D65" s="284" t="str">
        <f t="shared" si="2"/>
        <v>SCHOOL OF NATURAL RESOURCES BU</v>
      </c>
      <c r="E65" s="49" t="s">
        <v>2690</v>
      </c>
      <c r="F65" s="229">
        <v>1590.85</v>
      </c>
      <c r="G65" s="229">
        <v>0</v>
      </c>
      <c r="H65" s="229">
        <v>0</v>
      </c>
      <c r="I65" s="229">
        <v>65.63</v>
      </c>
      <c r="J65" s="229">
        <v>0</v>
      </c>
      <c r="K65" s="229">
        <v>320.65</v>
      </c>
      <c r="L65" s="229">
        <v>0</v>
      </c>
      <c r="M65" s="229">
        <f t="shared" si="3"/>
        <v>1335.83</v>
      </c>
    </row>
    <row r="66" spans="1:13" ht="12.75" outlineLevel="1">
      <c r="A66" s="282" t="s">
        <v>2691</v>
      </c>
      <c r="B66" s="283" t="s">
        <v>2692</v>
      </c>
      <c r="D66" s="284" t="str">
        <f t="shared" si="2"/>
        <v>LANDSCAPE DEVELOPMENT GIFTS FU</v>
      </c>
      <c r="E66" s="49" t="s">
        <v>2693</v>
      </c>
      <c r="F66" s="229">
        <v>64883.49</v>
      </c>
      <c r="G66" s="229">
        <v>0</v>
      </c>
      <c r="H66" s="229">
        <v>32967.5</v>
      </c>
      <c r="I66" s="229">
        <v>0</v>
      </c>
      <c r="J66" s="229">
        <v>0</v>
      </c>
      <c r="K66" s="229">
        <v>22505.36</v>
      </c>
      <c r="L66" s="229">
        <v>1500</v>
      </c>
      <c r="M66" s="229">
        <f t="shared" si="3"/>
        <v>76845.62999999999</v>
      </c>
    </row>
    <row r="67" spans="1:13" ht="12.75" outlineLevel="1">
      <c r="A67" s="282" t="s">
        <v>2694</v>
      </c>
      <c r="B67" s="283" t="s">
        <v>2695</v>
      </c>
      <c r="D67" s="284" t="str">
        <f t="shared" si="2"/>
        <v>LAW SCHOOL BUILDING FUND GIFTS</v>
      </c>
      <c r="E67" s="49" t="s">
        <v>2696</v>
      </c>
      <c r="F67" s="229">
        <v>1037845.94</v>
      </c>
      <c r="G67" s="229">
        <v>0</v>
      </c>
      <c r="H67" s="229">
        <v>0</v>
      </c>
      <c r="I67" s="229">
        <v>48480.93</v>
      </c>
      <c r="J67" s="229">
        <v>0</v>
      </c>
      <c r="K67" s="229">
        <v>-138657.85</v>
      </c>
      <c r="L67" s="229">
        <v>0</v>
      </c>
      <c r="M67" s="229">
        <f t="shared" si="3"/>
        <v>1224984.72</v>
      </c>
    </row>
    <row r="68" spans="1:13" ht="12.75" outlineLevel="1">
      <c r="A68" s="282" t="s">
        <v>2697</v>
      </c>
      <c r="B68" s="283" t="s">
        <v>2698</v>
      </c>
      <c r="D68" s="284" t="str">
        <f t="shared" si="2"/>
        <v>C OF B - NEW BUILDING LANDSCAP</v>
      </c>
      <c r="E68" s="49" t="s">
        <v>2699</v>
      </c>
      <c r="F68" s="229">
        <v>10.07</v>
      </c>
      <c r="G68" s="229">
        <v>0</v>
      </c>
      <c r="H68" s="229">
        <v>0</v>
      </c>
      <c r="I68" s="229">
        <v>0</v>
      </c>
      <c r="J68" s="229">
        <v>0</v>
      </c>
      <c r="K68" s="229">
        <v>0</v>
      </c>
      <c r="L68" s="229">
        <v>0</v>
      </c>
      <c r="M68" s="229">
        <f t="shared" si="3"/>
        <v>10.07</v>
      </c>
    </row>
    <row r="69" spans="1:13" ht="12.75" outlineLevel="1">
      <c r="A69" s="282" t="s">
        <v>2700</v>
      </c>
      <c r="B69" s="283" t="s">
        <v>2701</v>
      </c>
      <c r="D69" s="284" t="str">
        <f t="shared" si="2"/>
        <v>JEFFERSON SCULPTURE</v>
      </c>
      <c r="E69" s="49" t="s">
        <v>2702</v>
      </c>
      <c r="F69" s="229">
        <v>44349.83</v>
      </c>
      <c r="G69" s="229">
        <v>0</v>
      </c>
      <c r="H69" s="229">
        <v>0</v>
      </c>
      <c r="I69" s="229">
        <v>0</v>
      </c>
      <c r="J69" s="229">
        <v>0</v>
      </c>
      <c r="K69" s="229">
        <v>0</v>
      </c>
      <c r="L69" s="229">
        <v>0</v>
      </c>
      <c r="M69" s="229">
        <f t="shared" si="3"/>
        <v>44349.83</v>
      </c>
    </row>
    <row r="70" spans="1:13" ht="12.75" outlineLevel="1">
      <c r="A70" s="282" t="s">
        <v>2703</v>
      </c>
      <c r="B70" s="283" t="s">
        <v>2704</v>
      </c>
      <c r="D70" s="284" t="str">
        <f t="shared" si="2"/>
        <v>TIGER MOSAIC</v>
      </c>
      <c r="E70" s="49" t="s">
        <v>2705</v>
      </c>
      <c r="F70" s="229">
        <v>-67284.02</v>
      </c>
      <c r="G70" s="229">
        <v>0</v>
      </c>
      <c r="H70" s="229">
        <v>0</v>
      </c>
      <c r="I70" s="229">
        <v>0</v>
      </c>
      <c r="J70" s="229">
        <v>0</v>
      </c>
      <c r="K70" s="229">
        <v>0</v>
      </c>
      <c r="L70" s="229">
        <v>0</v>
      </c>
      <c r="M70" s="229">
        <f t="shared" si="3"/>
        <v>-67284.02</v>
      </c>
    </row>
    <row r="71" spans="1:13" ht="12.75" outlineLevel="1">
      <c r="A71" s="282" t="s">
        <v>2706</v>
      </c>
      <c r="B71" s="283" t="s">
        <v>2707</v>
      </c>
      <c r="D71" s="284" t="str">
        <f t="shared" si="2"/>
        <v>SOCCER FIELD LIGHTS</v>
      </c>
      <c r="E71" s="49" t="s">
        <v>2708</v>
      </c>
      <c r="F71" s="229">
        <v>12100</v>
      </c>
      <c r="G71" s="229">
        <v>0</v>
      </c>
      <c r="H71" s="229">
        <v>13700</v>
      </c>
      <c r="I71" s="229">
        <v>0</v>
      </c>
      <c r="J71" s="229">
        <v>0</v>
      </c>
      <c r="K71" s="229">
        <v>0</v>
      </c>
      <c r="L71" s="229">
        <v>-22350</v>
      </c>
      <c r="M71" s="229">
        <f t="shared" si="3"/>
        <v>3450</v>
      </c>
    </row>
    <row r="72" spans="1:13" ht="12.75" outlineLevel="1">
      <c r="A72" s="282" t="s">
        <v>2709</v>
      </c>
      <c r="B72" s="283" t="s">
        <v>2710</v>
      </c>
      <c r="D72" s="284" t="str">
        <f t="shared" si="2"/>
        <v>ENG BLDG EAST RENOVATION</v>
      </c>
      <c r="E72" s="49" t="s">
        <v>2711</v>
      </c>
      <c r="F72" s="229">
        <v>-126445.89</v>
      </c>
      <c r="G72" s="229">
        <v>0</v>
      </c>
      <c r="H72" s="229">
        <v>456580.26</v>
      </c>
      <c r="I72" s="229">
        <v>27076.17</v>
      </c>
      <c r="J72" s="229">
        <v>0</v>
      </c>
      <c r="K72" s="229">
        <v>-5847.54</v>
      </c>
      <c r="L72" s="229">
        <v>-353916.18</v>
      </c>
      <c r="M72" s="229">
        <f t="shared" si="3"/>
        <v>9141.899999999987</v>
      </c>
    </row>
    <row r="73" spans="1:13" ht="12.75" outlineLevel="1">
      <c r="A73" s="282" t="s">
        <v>2712</v>
      </c>
      <c r="B73" s="283" t="s">
        <v>2713</v>
      </c>
      <c r="D73" s="284" t="str">
        <f t="shared" si="2"/>
        <v>TIGER PLAZA</v>
      </c>
      <c r="E73" s="49" t="s">
        <v>2714</v>
      </c>
      <c r="F73" s="229">
        <v>0</v>
      </c>
      <c r="G73" s="229">
        <v>0</v>
      </c>
      <c r="H73" s="229">
        <v>250</v>
      </c>
      <c r="I73" s="229">
        <v>0</v>
      </c>
      <c r="J73" s="229">
        <v>0</v>
      </c>
      <c r="K73" s="229">
        <v>0</v>
      </c>
      <c r="L73" s="229">
        <v>0</v>
      </c>
      <c r="M73" s="229">
        <f t="shared" si="3"/>
        <v>250</v>
      </c>
    </row>
    <row r="74" spans="1:13" ht="12.75" outlineLevel="1">
      <c r="A74" s="282" t="s">
        <v>2715</v>
      </c>
      <c r="B74" s="283" t="s">
        <v>2716</v>
      </c>
      <c r="D74" s="284" t="str">
        <f aca="true" t="shared" si="4" ref="D74:D105">UPPER(B74)</f>
        <v>LSC CAPITAL GIFTS</v>
      </c>
      <c r="E74" s="49" t="s">
        <v>2717</v>
      </c>
      <c r="F74" s="229">
        <v>1900810.23</v>
      </c>
      <c r="G74" s="229">
        <v>0</v>
      </c>
      <c r="H74" s="229">
        <v>0</v>
      </c>
      <c r="I74" s="229">
        <v>0</v>
      </c>
      <c r="J74" s="229">
        <v>0</v>
      </c>
      <c r="K74" s="229">
        <v>78890</v>
      </c>
      <c r="L74" s="229">
        <v>0</v>
      </c>
      <c r="M74" s="229">
        <f aca="true" t="shared" si="5" ref="M74:M105">F74+G74+H74+I74+J74+L74-K74</f>
        <v>1821920.23</v>
      </c>
    </row>
    <row r="75" spans="1:13" ht="12.75" outlineLevel="1">
      <c r="A75" s="282" t="s">
        <v>2718</v>
      </c>
      <c r="B75" s="283" t="s">
        <v>2719</v>
      </c>
      <c r="D75" s="284" t="str">
        <f t="shared" si="4"/>
        <v>HI SIMMONS BUST</v>
      </c>
      <c r="E75" s="49" t="s">
        <v>2720</v>
      </c>
      <c r="F75" s="229">
        <v>300.05</v>
      </c>
      <c r="G75" s="229">
        <v>0</v>
      </c>
      <c r="H75" s="229">
        <v>0</v>
      </c>
      <c r="I75" s="229">
        <v>0</v>
      </c>
      <c r="J75" s="229">
        <v>0</v>
      </c>
      <c r="K75" s="229">
        <v>0</v>
      </c>
      <c r="L75" s="229">
        <v>0</v>
      </c>
      <c r="M75" s="229">
        <f t="shared" si="5"/>
        <v>300.05</v>
      </c>
    </row>
    <row r="76" spans="1:13" ht="12.75" outlineLevel="1">
      <c r="A76" s="282" t="s">
        <v>2721</v>
      </c>
      <c r="B76" s="283" t="s">
        <v>2722</v>
      </c>
      <c r="D76" s="284" t="str">
        <f t="shared" si="4"/>
        <v>NUTTER FAMILY INFORM COMMONS</v>
      </c>
      <c r="E76" s="49" t="s">
        <v>2723</v>
      </c>
      <c r="F76" s="229">
        <v>-18032.91</v>
      </c>
      <c r="G76" s="229">
        <v>0</v>
      </c>
      <c r="H76" s="229">
        <v>0</v>
      </c>
      <c r="I76" s="229">
        <v>0</v>
      </c>
      <c r="J76" s="229">
        <v>0</v>
      </c>
      <c r="K76" s="229">
        <v>0</v>
      </c>
      <c r="L76" s="229">
        <v>18146.33</v>
      </c>
      <c r="M76" s="229">
        <f t="shared" si="5"/>
        <v>113.42000000000189</v>
      </c>
    </row>
    <row r="77" spans="1:13" ht="12.75" outlineLevel="1">
      <c r="A77" s="282" t="s">
        <v>2724</v>
      </c>
      <c r="B77" s="283" t="s">
        <v>2725</v>
      </c>
      <c r="D77" s="284" t="str">
        <f t="shared" si="4"/>
        <v>VM FACILITIES IMPROVEMENT-NAVE</v>
      </c>
      <c r="E77" s="49" t="s">
        <v>2726</v>
      </c>
      <c r="F77" s="229">
        <v>0</v>
      </c>
      <c r="G77" s="229">
        <v>0</v>
      </c>
      <c r="H77" s="229">
        <v>0</v>
      </c>
      <c r="I77" s="229">
        <v>8.59</v>
      </c>
      <c r="J77" s="229">
        <v>0</v>
      </c>
      <c r="K77" s="229">
        <v>0</v>
      </c>
      <c r="L77" s="229">
        <v>0</v>
      </c>
      <c r="M77" s="229">
        <f t="shared" si="5"/>
        <v>8.59</v>
      </c>
    </row>
    <row r="78" spans="1:13" ht="12.75" outlineLevel="1">
      <c r="A78" s="282" t="s">
        <v>2727</v>
      </c>
      <c r="B78" s="283" t="s">
        <v>2728</v>
      </c>
      <c r="D78" s="284" t="str">
        <f t="shared" si="4"/>
        <v>ALUMNI HALL</v>
      </c>
      <c r="E78" s="49" t="s">
        <v>2729</v>
      </c>
      <c r="F78" s="229">
        <v>106970.09</v>
      </c>
      <c r="G78" s="229">
        <v>0</v>
      </c>
      <c r="H78" s="229">
        <v>624401.3</v>
      </c>
      <c r="I78" s="229">
        <v>15667.7</v>
      </c>
      <c r="J78" s="229">
        <v>0</v>
      </c>
      <c r="K78" s="229">
        <v>13.34</v>
      </c>
      <c r="L78" s="229">
        <v>0</v>
      </c>
      <c r="M78" s="229">
        <f t="shared" si="5"/>
        <v>747025.75</v>
      </c>
    </row>
    <row r="79" spans="1:13" ht="12.75" outlineLevel="1">
      <c r="A79" s="282" t="s">
        <v>2730</v>
      </c>
      <c r="B79" s="283" t="s">
        <v>2731</v>
      </c>
      <c r="D79" s="284" t="str">
        <f t="shared" si="4"/>
        <v>MSAATF</v>
      </c>
      <c r="E79" s="49" t="s">
        <v>2732</v>
      </c>
      <c r="F79" s="229">
        <v>0</v>
      </c>
      <c r="G79" s="229">
        <v>0</v>
      </c>
      <c r="H79" s="229">
        <v>0</v>
      </c>
      <c r="I79" s="229">
        <v>0</v>
      </c>
      <c r="J79" s="229">
        <v>0</v>
      </c>
      <c r="K79" s="229">
        <v>149882.36</v>
      </c>
      <c r="L79" s="229">
        <v>149883</v>
      </c>
      <c r="M79" s="229">
        <f t="shared" si="5"/>
        <v>0.6400000000139698</v>
      </c>
    </row>
    <row r="80" spans="1:13" ht="12.75" outlineLevel="1">
      <c r="A80" s="282" t="s">
        <v>2733</v>
      </c>
      <c r="B80" s="283" t="s">
        <v>2734</v>
      </c>
      <c r="D80" s="284" t="str">
        <f t="shared" si="4"/>
        <v>VM FACILITIES - RBL</v>
      </c>
      <c r="E80" s="49" t="s">
        <v>2735</v>
      </c>
      <c r="F80" s="229">
        <v>0</v>
      </c>
      <c r="G80" s="229">
        <v>0</v>
      </c>
      <c r="H80" s="229">
        <v>25000</v>
      </c>
      <c r="I80" s="229">
        <v>0</v>
      </c>
      <c r="J80" s="229">
        <v>0</v>
      </c>
      <c r="K80" s="229">
        <v>0</v>
      </c>
      <c r="L80" s="229">
        <v>7396.44</v>
      </c>
      <c r="M80" s="229">
        <f t="shared" si="5"/>
        <v>32396.44</v>
      </c>
    </row>
    <row r="81" spans="1:13" ht="12.75" outlineLevel="1">
      <c r="A81" s="282" t="s">
        <v>2736</v>
      </c>
      <c r="B81" s="283" t="s">
        <v>2737</v>
      </c>
      <c r="D81" s="284" t="str">
        <f t="shared" si="4"/>
        <v>CORNELL HALL INTERIOR ENHANCEM</v>
      </c>
      <c r="E81" s="49" t="s">
        <v>2738</v>
      </c>
      <c r="F81" s="229">
        <v>0</v>
      </c>
      <c r="G81" s="229">
        <v>0</v>
      </c>
      <c r="H81" s="229">
        <v>150000</v>
      </c>
      <c r="I81" s="229">
        <v>0</v>
      </c>
      <c r="J81" s="229">
        <v>0</v>
      </c>
      <c r="K81" s="229">
        <v>0</v>
      </c>
      <c r="L81" s="229">
        <v>0</v>
      </c>
      <c r="M81" s="229">
        <f t="shared" si="5"/>
        <v>150000</v>
      </c>
    </row>
    <row r="82" spans="1:13" ht="12.75" outlineLevel="1">
      <c r="A82" s="282" t="s">
        <v>2739</v>
      </c>
      <c r="B82" s="283" t="s">
        <v>2740</v>
      </c>
      <c r="D82" s="284" t="str">
        <f t="shared" si="4"/>
        <v>CORNELL HALL SHELL SPACE</v>
      </c>
      <c r="E82" s="49" t="s">
        <v>2741</v>
      </c>
      <c r="F82" s="229">
        <v>0</v>
      </c>
      <c r="G82" s="229">
        <v>0</v>
      </c>
      <c r="H82" s="229">
        <v>350000</v>
      </c>
      <c r="I82" s="229">
        <v>0</v>
      </c>
      <c r="J82" s="229">
        <v>0</v>
      </c>
      <c r="K82" s="229">
        <v>1480</v>
      </c>
      <c r="L82" s="229">
        <v>0</v>
      </c>
      <c r="M82" s="229">
        <f t="shared" si="5"/>
        <v>348520</v>
      </c>
    </row>
    <row r="83" spans="1:13" ht="12.75" outlineLevel="1">
      <c r="A83" s="282" t="s">
        <v>2742</v>
      </c>
      <c r="B83" s="283" t="s">
        <v>2743</v>
      </c>
      <c r="D83" s="284" t="str">
        <f t="shared" si="4"/>
        <v>CASSELL TRUST</v>
      </c>
      <c r="E83" s="49" t="s">
        <v>2744</v>
      </c>
      <c r="F83" s="229">
        <v>0</v>
      </c>
      <c r="G83" s="229">
        <v>0</v>
      </c>
      <c r="H83" s="229">
        <v>1200000</v>
      </c>
      <c r="I83" s="229">
        <v>0</v>
      </c>
      <c r="J83" s="229">
        <v>0</v>
      </c>
      <c r="K83" s="229">
        <v>0</v>
      </c>
      <c r="L83" s="229">
        <v>-1200000</v>
      </c>
      <c r="M83" s="229">
        <f t="shared" si="5"/>
        <v>0</v>
      </c>
    </row>
    <row r="84" spans="1:13" ht="12.75" outlineLevel="1">
      <c r="A84" s="282" t="s">
        <v>2745</v>
      </c>
      <c r="B84" s="283" t="s">
        <v>2746</v>
      </c>
      <c r="D84" s="284" t="str">
        <f t="shared" si="4"/>
        <v>BOOKSTORE RENEWAL &amp; REPLACEMEN</v>
      </c>
      <c r="E84" s="49" t="s">
        <v>2747</v>
      </c>
      <c r="F84" s="229">
        <v>142856</v>
      </c>
      <c r="G84" s="229">
        <v>0</v>
      </c>
      <c r="H84" s="229">
        <v>0</v>
      </c>
      <c r="I84" s="229">
        <v>0</v>
      </c>
      <c r="J84" s="229">
        <v>0</v>
      </c>
      <c r="K84" s="229">
        <v>0</v>
      </c>
      <c r="L84" s="229">
        <v>71428</v>
      </c>
      <c r="M84" s="229">
        <f t="shared" si="5"/>
        <v>214284</v>
      </c>
    </row>
    <row r="85" spans="1:13" ht="12.75" outlineLevel="1">
      <c r="A85" s="282" t="s">
        <v>2748</v>
      </c>
      <c r="B85" s="283" t="s">
        <v>2596</v>
      </c>
      <c r="D85" s="284" t="str">
        <f t="shared" si="4"/>
        <v>DOE DEFG02 01CH11098</v>
      </c>
      <c r="E85" s="49" t="s">
        <v>2749</v>
      </c>
      <c r="F85" s="229">
        <v>448010.3</v>
      </c>
      <c r="G85" s="229">
        <v>0</v>
      </c>
      <c r="H85" s="229">
        <v>-450501.53</v>
      </c>
      <c r="I85" s="229">
        <v>0</v>
      </c>
      <c r="J85" s="229">
        <v>0</v>
      </c>
      <c r="K85" s="229">
        <v>-2491.23</v>
      </c>
      <c r="L85" s="229">
        <v>0</v>
      </c>
      <c r="M85" s="229">
        <v>0</v>
      </c>
    </row>
    <row r="86" spans="1:13" ht="12.75" outlineLevel="1">
      <c r="A86" s="282" t="s">
        <v>2750</v>
      </c>
      <c r="B86" s="283" t="s">
        <v>2751</v>
      </c>
      <c r="D86" s="284" t="str">
        <f t="shared" si="4"/>
        <v>KEMPER GIFT 5283</v>
      </c>
      <c r="E86" s="49" t="s">
        <v>2752</v>
      </c>
      <c r="F86" s="229">
        <v>569536.5</v>
      </c>
      <c r="G86" s="229">
        <v>0</v>
      </c>
      <c r="H86" s="229">
        <v>0</v>
      </c>
      <c r="I86" s="229">
        <v>0</v>
      </c>
      <c r="J86" s="229">
        <v>0</v>
      </c>
      <c r="K86" s="229">
        <v>0</v>
      </c>
      <c r="L86" s="229">
        <v>-569536.5</v>
      </c>
      <c r="M86" s="229">
        <f t="shared" si="5"/>
        <v>0</v>
      </c>
    </row>
    <row r="87" spans="1:13" ht="12.75" outlineLevel="1">
      <c r="A87" s="282" t="s">
        <v>2753</v>
      </c>
      <c r="B87" s="283" t="s">
        <v>2754</v>
      </c>
      <c r="D87" s="284" t="str">
        <f t="shared" si="4"/>
        <v>NICHOLS GIFT 5281</v>
      </c>
      <c r="E87" s="49" t="s">
        <v>2755</v>
      </c>
      <c r="F87" s="229">
        <v>-24099.88</v>
      </c>
      <c r="G87" s="229">
        <v>0</v>
      </c>
      <c r="H87" s="229">
        <v>0</v>
      </c>
      <c r="I87" s="229">
        <v>0</v>
      </c>
      <c r="J87" s="229">
        <v>0</v>
      </c>
      <c r="K87" s="229">
        <v>0</v>
      </c>
      <c r="L87" s="229">
        <v>-11578.66</v>
      </c>
      <c r="M87" s="229">
        <f t="shared" si="5"/>
        <v>-35678.54</v>
      </c>
    </row>
    <row r="88" spans="1:13" ht="12.75" outlineLevel="1">
      <c r="A88" s="282" t="s">
        <v>2756</v>
      </c>
      <c r="B88" s="283" t="s">
        <v>2757</v>
      </c>
      <c r="D88" s="284" t="str">
        <f t="shared" si="4"/>
        <v>ORTHO RENOVATIONS-03</v>
      </c>
      <c r="E88" s="49" t="s">
        <v>2758</v>
      </c>
      <c r="F88" s="229">
        <v>0</v>
      </c>
      <c r="G88" s="229">
        <v>0</v>
      </c>
      <c r="H88" s="229">
        <v>0</v>
      </c>
      <c r="I88" s="229">
        <v>0</v>
      </c>
      <c r="J88" s="229">
        <v>0</v>
      </c>
      <c r="K88" s="229">
        <v>30316.57</v>
      </c>
      <c r="L88" s="229">
        <v>0</v>
      </c>
      <c r="M88" s="229">
        <f t="shared" si="5"/>
        <v>-30316.57</v>
      </c>
    </row>
    <row r="89" spans="1:13" ht="12.75" outlineLevel="1">
      <c r="A89" s="282" t="s">
        <v>2759</v>
      </c>
      <c r="B89" s="283" t="s">
        <v>2760</v>
      </c>
      <c r="D89" s="284" t="str">
        <f t="shared" si="4"/>
        <v>KCITY DENTAL SCHOOL CAPITAL</v>
      </c>
      <c r="E89" s="49" t="s">
        <v>2761</v>
      </c>
      <c r="F89" s="229">
        <v>0</v>
      </c>
      <c r="G89" s="229">
        <v>0</v>
      </c>
      <c r="H89" s="229">
        <v>0</v>
      </c>
      <c r="I89" s="229">
        <v>0</v>
      </c>
      <c r="J89" s="229">
        <v>0</v>
      </c>
      <c r="K89" s="229">
        <v>0</v>
      </c>
      <c r="L89" s="229">
        <v>0</v>
      </c>
      <c r="M89" s="229">
        <f t="shared" si="5"/>
        <v>0</v>
      </c>
    </row>
    <row r="90" spans="1:13" ht="12.75" outlineLevel="1">
      <c r="A90" s="282" t="s">
        <v>2762</v>
      </c>
      <c r="B90" s="283" t="s">
        <v>2763</v>
      </c>
      <c r="D90" s="284" t="str">
        <f t="shared" si="4"/>
        <v>HEALTH SCIENCE BLDG CONSTRUCTI</v>
      </c>
      <c r="E90" s="49" t="s">
        <v>2764</v>
      </c>
      <c r="F90" s="229">
        <v>-97473.71</v>
      </c>
      <c r="G90" s="229">
        <v>7521540.21</v>
      </c>
      <c r="H90" s="229">
        <v>0</v>
      </c>
      <c r="I90" s="229">
        <v>0</v>
      </c>
      <c r="J90" s="229">
        <v>0</v>
      </c>
      <c r="K90" s="229">
        <v>7521540.8</v>
      </c>
      <c r="L90" s="229">
        <v>0</v>
      </c>
      <c r="M90" s="229">
        <f t="shared" si="5"/>
        <v>-97474.29999999981</v>
      </c>
    </row>
    <row r="91" spans="1:13" ht="12.75" outlineLevel="1">
      <c r="A91" s="282" t="s">
        <v>2765</v>
      </c>
      <c r="B91" s="283" t="s">
        <v>2766</v>
      </c>
      <c r="D91" s="284" t="str">
        <f t="shared" si="4"/>
        <v>DENTAL CLINIC EQUIP REPLACEMNT</v>
      </c>
      <c r="E91" s="49" t="s">
        <v>2767</v>
      </c>
      <c r="F91" s="229">
        <v>-89249.14</v>
      </c>
      <c r="G91" s="229">
        <v>981036.21</v>
      </c>
      <c r="H91" s="229">
        <v>0</v>
      </c>
      <c r="I91" s="229">
        <v>0</v>
      </c>
      <c r="J91" s="229">
        <v>0</v>
      </c>
      <c r="K91" s="229">
        <v>981037.46</v>
      </c>
      <c r="L91" s="229">
        <v>0</v>
      </c>
      <c r="M91" s="229">
        <f t="shared" si="5"/>
        <v>-89250.39000000001</v>
      </c>
    </row>
    <row r="92" spans="1:13" ht="12.75" outlineLevel="1">
      <c r="A92" s="282" t="s">
        <v>2768</v>
      </c>
      <c r="B92" s="283" t="s">
        <v>2769</v>
      </c>
      <c r="D92" s="284" t="str">
        <f t="shared" si="4"/>
        <v>PARKING STRUCTURE</v>
      </c>
      <c r="E92" s="49" t="s">
        <v>2770</v>
      </c>
      <c r="F92" s="229">
        <v>-2501.97</v>
      </c>
      <c r="G92" s="229">
        <v>0</v>
      </c>
      <c r="H92" s="229">
        <v>0</v>
      </c>
      <c r="I92" s="229">
        <v>0</v>
      </c>
      <c r="J92" s="229">
        <v>0</v>
      </c>
      <c r="K92" s="229">
        <v>-2501.97</v>
      </c>
      <c r="L92" s="229">
        <v>0</v>
      </c>
      <c r="M92" s="229">
        <f t="shared" si="5"/>
        <v>0</v>
      </c>
    </row>
    <row r="93" spans="1:13" ht="12.75" outlineLevel="1">
      <c r="A93" s="282" t="s">
        <v>2771</v>
      </c>
      <c r="B93" s="283" t="s">
        <v>2772</v>
      </c>
      <c r="D93" s="284" t="str">
        <f t="shared" si="4"/>
        <v>ARCHIPENKO #5278</v>
      </c>
      <c r="E93" s="49" t="s">
        <v>2773</v>
      </c>
      <c r="F93" s="229">
        <v>0</v>
      </c>
      <c r="G93" s="229">
        <v>0</v>
      </c>
      <c r="H93" s="229">
        <v>0</v>
      </c>
      <c r="I93" s="229">
        <v>0</v>
      </c>
      <c r="J93" s="229">
        <v>0</v>
      </c>
      <c r="K93" s="229">
        <v>0</v>
      </c>
      <c r="L93" s="229">
        <v>-60840.15</v>
      </c>
      <c r="M93" s="229">
        <f t="shared" si="5"/>
        <v>-60840.15</v>
      </c>
    </row>
    <row r="94" spans="1:13" ht="12.75" outlineLevel="1">
      <c r="A94" s="282" t="s">
        <v>2774</v>
      </c>
      <c r="B94" s="283" t="s">
        <v>2775</v>
      </c>
      <c r="D94" s="284" t="str">
        <f t="shared" si="4"/>
        <v>TWIN OAKS RENOVATION</v>
      </c>
      <c r="E94" s="49" t="s">
        <v>2776</v>
      </c>
      <c r="F94" s="229">
        <v>-439133.42</v>
      </c>
      <c r="G94" s="229">
        <v>0</v>
      </c>
      <c r="H94" s="229">
        <v>0</v>
      </c>
      <c r="I94" s="229">
        <v>0</v>
      </c>
      <c r="J94" s="229">
        <v>0</v>
      </c>
      <c r="K94" s="229">
        <v>0</v>
      </c>
      <c r="L94" s="229">
        <v>0</v>
      </c>
      <c r="M94" s="229">
        <f t="shared" si="5"/>
        <v>-439133.42</v>
      </c>
    </row>
    <row r="95" spans="1:13" ht="12.75" outlineLevel="1">
      <c r="A95" s="282" t="s">
        <v>2777</v>
      </c>
      <c r="B95" s="283" t="s">
        <v>2778</v>
      </c>
      <c r="D95" s="284" t="str">
        <f t="shared" si="4"/>
        <v>HOSPITAL HILL PARKING STRUCTUR</v>
      </c>
      <c r="E95" s="49" t="s">
        <v>2779</v>
      </c>
      <c r="F95" s="229">
        <v>0</v>
      </c>
      <c r="G95" s="229">
        <v>0</v>
      </c>
      <c r="H95" s="229">
        <v>0</v>
      </c>
      <c r="I95" s="229">
        <v>220176.26</v>
      </c>
      <c r="J95" s="229">
        <v>12901006.52</v>
      </c>
      <c r="K95" s="229">
        <v>13913735.48</v>
      </c>
      <c r="L95" s="229">
        <v>0</v>
      </c>
      <c r="M95" s="229">
        <f t="shared" si="5"/>
        <v>-792552.7000000011</v>
      </c>
    </row>
    <row r="96" spans="1:13" ht="12.75" outlineLevel="1">
      <c r="A96" s="282" t="s">
        <v>2780</v>
      </c>
      <c r="B96" s="283" t="s">
        <v>2781</v>
      </c>
      <c r="D96" s="284" t="str">
        <f t="shared" si="4"/>
        <v>UNIVERSITY WAY</v>
      </c>
      <c r="E96" s="49" t="s">
        <v>2782</v>
      </c>
      <c r="F96" s="229">
        <v>230493.42</v>
      </c>
      <c r="G96" s="229">
        <v>0</v>
      </c>
      <c r="H96" s="229">
        <v>0</v>
      </c>
      <c r="I96" s="229">
        <v>2303.8</v>
      </c>
      <c r="J96" s="229">
        <v>0</v>
      </c>
      <c r="K96" s="229">
        <v>360095.07</v>
      </c>
      <c r="L96" s="229">
        <v>127297.85</v>
      </c>
      <c r="M96" s="229">
        <f t="shared" si="5"/>
        <v>0</v>
      </c>
    </row>
    <row r="97" spans="1:13" ht="12.75" outlineLevel="1">
      <c r="A97" s="282" t="s">
        <v>2783</v>
      </c>
      <c r="B97" s="283" t="s">
        <v>2784</v>
      </c>
      <c r="D97" s="284" t="str">
        <f t="shared" si="4"/>
        <v>OAK STREET HOUSING</v>
      </c>
      <c r="E97" s="49" t="s">
        <v>2785</v>
      </c>
      <c r="F97" s="229">
        <v>38865.73</v>
      </c>
      <c r="G97" s="229">
        <v>0</v>
      </c>
      <c r="H97" s="229">
        <v>0</v>
      </c>
      <c r="I97" s="229">
        <v>-1249.35</v>
      </c>
      <c r="J97" s="229">
        <v>0</v>
      </c>
      <c r="K97" s="229">
        <v>282959.57</v>
      </c>
      <c r="L97" s="229">
        <v>199999.12</v>
      </c>
      <c r="M97" s="229">
        <f t="shared" si="5"/>
        <v>-45344.07000000001</v>
      </c>
    </row>
    <row r="98" spans="1:13" ht="12.75" outlineLevel="1">
      <c r="A98" s="282" t="s">
        <v>2786</v>
      </c>
      <c r="B98" s="283" t="s">
        <v>2787</v>
      </c>
      <c r="D98" s="284" t="str">
        <f t="shared" si="4"/>
        <v>MNL EXPANSION</v>
      </c>
      <c r="E98" s="49" t="s">
        <v>2788</v>
      </c>
      <c r="F98" s="229">
        <v>-297999.8</v>
      </c>
      <c r="G98" s="229">
        <v>0</v>
      </c>
      <c r="H98" s="229">
        <v>0</v>
      </c>
      <c r="I98" s="229">
        <v>-3343.95</v>
      </c>
      <c r="J98" s="229">
        <v>0</v>
      </c>
      <c r="K98" s="229">
        <v>25041.88</v>
      </c>
      <c r="L98" s="229">
        <v>297999.8</v>
      </c>
      <c r="M98" s="229">
        <f t="shared" si="5"/>
        <v>-28385.830000000013</v>
      </c>
    </row>
    <row r="99" spans="1:13" ht="12.75" outlineLevel="1">
      <c r="A99" s="282" t="s">
        <v>2789</v>
      </c>
      <c r="B99" s="283" t="s">
        <v>2790</v>
      </c>
      <c r="D99" s="284" t="str">
        <f t="shared" si="4"/>
        <v>HEALTH SCIENCE II PROJECT</v>
      </c>
      <c r="E99" s="49" t="s">
        <v>2791</v>
      </c>
      <c r="F99" s="229">
        <v>3703438</v>
      </c>
      <c r="G99" s="229">
        <v>0</v>
      </c>
      <c r="H99" s="229">
        <v>1000000</v>
      </c>
      <c r="I99" s="229">
        <v>50461.62</v>
      </c>
      <c r="J99" s="229">
        <v>0</v>
      </c>
      <c r="K99" s="229">
        <v>0</v>
      </c>
      <c r="L99" s="229">
        <v>-2703438</v>
      </c>
      <c r="M99" s="229">
        <f t="shared" si="5"/>
        <v>2050461.62</v>
      </c>
    </row>
    <row r="100" spans="1:13" ht="12.75" outlineLevel="1">
      <c r="A100" s="282" t="s">
        <v>2792</v>
      </c>
      <c r="B100" s="283" t="s">
        <v>2793</v>
      </c>
      <c r="D100" s="284" t="str">
        <f t="shared" si="4"/>
        <v>BIXBY LN-CHERRY ST SIDEWALK EX</v>
      </c>
      <c r="E100" s="49" t="s">
        <v>2794</v>
      </c>
      <c r="F100" s="229">
        <v>283196</v>
      </c>
      <c r="G100" s="229">
        <v>0</v>
      </c>
      <c r="H100" s="229">
        <v>0</v>
      </c>
      <c r="I100" s="229">
        <v>8780.19</v>
      </c>
      <c r="J100" s="229">
        <v>0</v>
      </c>
      <c r="K100" s="229">
        <v>235804.25</v>
      </c>
      <c r="L100" s="229">
        <v>-32782.26</v>
      </c>
      <c r="M100" s="229">
        <f t="shared" si="5"/>
        <v>23389.679999999993</v>
      </c>
    </row>
    <row r="101" spans="1:13" ht="12.75" outlineLevel="1">
      <c r="A101" s="282" t="s">
        <v>2795</v>
      </c>
      <c r="B101" s="283" t="s">
        <v>2796</v>
      </c>
      <c r="D101" s="284" t="str">
        <f t="shared" si="4"/>
        <v>COURTROOM PROJECT</v>
      </c>
      <c r="E101" s="49" t="s">
        <v>2797</v>
      </c>
      <c r="F101" s="229">
        <v>0</v>
      </c>
      <c r="G101" s="229">
        <v>0</v>
      </c>
      <c r="H101" s="229">
        <v>0</v>
      </c>
      <c r="I101" s="229">
        <v>19708.96</v>
      </c>
      <c r="J101" s="229">
        <v>0</v>
      </c>
      <c r="K101" s="229">
        <v>0</v>
      </c>
      <c r="L101" s="229">
        <v>1000000</v>
      </c>
      <c r="M101" s="229">
        <f t="shared" si="5"/>
        <v>1019708.96</v>
      </c>
    </row>
    <row r="102" spans="1:13" ht="12.75" outlineLevel="1">
      <c r="A102" s="282" t="s">
        <v>2798</v>
      </c>
      <c r="B102" s="283" t="s">
        <v>2799</v>
      </c>
      <c r="D102" s="284" t="str">
        <f t="shared" si="4"/>
        <v>DS ORTHODONTICS RENOVAT</v>
      </c>
      <c r="E102" s="49" t="s">
        <v>2800</v>
      </c>
      <c r="F102" s="229">
        <v>0</v>
      </c>
      <c r="G102" s="229">
        <v>0</v>
      </c>
      <c r="H102" s="229">
        <v>0</v>
      </c>
      <c r="I102" s="229">
        <v>-747.77</v>
      </c>
      <c r="J102" s="229">
        <v>0</v>
      </c>
      <c r="K102" s="229">
        <v>456374.66</v>
      </c>
      <c r="L102" s="229">
        <v>407439</v>
      </c>
      <c r="M102" s="229">
        <f t="shared" si="5"/>
        <v>-49683.42999999999</v>
      </c>
    </row>
    <row r="103" spans="1:13" ht="12.75" outlineLevel="1">
      <c r="A103" s="282" t="s">
        <v>2801</v>
      </c>
      <c r="B103" s="283" t="s">
        <v>2802</v>
      </c>
      <c r="D103" s="284" t="str">
        <f t="shared" si="4"/>
        <v>NEW RESIDENCE HALL BUILDING #1</v>
      </c>
      <c r="E103" s="49" t="s">
        <v>2803</v>
      </c>
      <c r="F103" s="229">
        <v>0</v>
      </c>
      <c r="G103" s="229">
        <v>0</v>
      </c>
      <c r="H103" s="229">
        <v>0</v>
      </c>
      <c r="I103" s="229">
        <v>25313.22</v>
      </c>
      <c r="J103" s="229">
        <v>293846.3</v>
      </c>
      <c r="K103" s="229">
        <v>319159.52</v>
      </c>
      <c r="L103" s="229">
        <v>0</v>
      </c>
      <c r="M103" s="229">
        <f t="shared" si="5"/>
        <v>0</v>
      </c>
    </row>
    <row r="104" spans="1:13" ht="12.75" outlineLevel="1">
      <c r="A104" s="282" t="s">
        <v>2804</v>
      </c>
      <c r="B104" s="283" t="s">
        <v>2805</v>
      </c>
      <c r="D104" s="284" t="str">
        <f t="shared" si="4"/>
        <v>NEW RESIDENCE HALL #2</v>
      </c>
      <c r="E104" s="49" t="s">
        <v>2806</v>
      </c>
      <c r="F104" s="229">
        <v>-537358.5</v>
      </c>
      <c r="G104" s="229">
        <v>0</v>
      </c>
      <c r="H104" s="229">
        <v>0</v>
      </c>
      <c r="I104" s="229">
        <v>0</v>
      </c>
      <c r="J104" s="229">
        <v>0</v>
      </c>
      <c r="K104" s="229">
        <v>2366516.55</v>
      </c>
      <c r="L104" s="229">
        <v>0</v>
      </c>
      <c r="M104" s="229">
        <f t="shared" si="5"/>
        <v>-2903875.05</v>
      </c>
    </row>
    <row r="105" spans="1:13" ht="12.75" outlineLevel="1">
      <c r="A105" s="282" t="s">
        <v>2807</v>
      </c>
      <c r="B105" s="283" t="s">
        <v>2808</v>
      </c>
      <c r="D105" s="284" t="str">
        <f t="shared" si="4"/>
        <v>HAVENER CENTER</v>
      </c>
      <c r="E105" s="49" t="s">
        <v>2809</v>
      </c>
      <c r="F105" s="229">
        <v>1632694.34</v>
      </c>
      <c r="G105" s="229">
        <v>0</v>
      </c>
      <c r="H105" s="229">
        <v>113880</v>
      </c>
      <c r="I105" s="229">
        <v>79689.7</v>
      </c>
      <c r="J105" s="229">
        <v>0</v>
      </c>
      <c r="K105" s="229">
        <v>88260.26</v>
      </c>
      <c r="L105" s="229">
        <v>5000</v>
      </c>
      <c r="M105" s="229">
        <f t="shared" si="5"/>
        <v>1743003.78</v>
      </c>
    </row>
    <row r="106" spans="1:13" ht="12.75" outlineLevel="1">
      <c r="A106" s="282" t="s">
        <v>2810</v>
      </c>
      <c r="B106" s="283" t="s">
        <v>2811</v>
      </c>
      <c r="D106" s="284" t="str">
        <f aca="true" t="shared" si="6" ref="D106:D125">UPPER(B106)</f>
        <v>REPL TRACK</v>
      </c>
      <c r="E106" s="49" t="s">
        <v>2812</v>
      </c>
      <c r="F106" s="229">
        <v>60075.89</v>
      </c>
      <c r="G106" s="229">
        <v>0</v>
      </c>
      <c r="H106" s="229">
        <v>1500</v>
      </c>
      <c r="I106" s="229">
        <v>2529.26</v>
      </c>
      <c r="J106" s="229">
        <v>0</v>
      </c>
      <c r="K106" s="229">
        <v>1418.29</v>
      </c>
      <c r="L106" s="229">
        <v>0</v>
      </c>
      <c r="M106" s="229">
        <f aca="true" t="shared" si="7" ref="M106:M125">F106+G106+H106+I106+J106+L106-K106</f>
        <v>62686.86</v>
      </c>
    </row>
    <row r="107" spans="1:13" ht="12.75" outlineLevel="1">
      <c r="A107" s="282" t="s">
        <v>2813</v>
      </c>
      <c r="B107" s="319" t="s">
        <v>2814</v>
      </c>
      <c r="D107" s="284" t="str">
        <f t="shared" si="6"/>
        <v>PHYSICAL RECREATION FACILITY</v>
      </c>
      <c r="E107" s="49" t="s">
        <v>2815</v>
      </c>
      <c r="F107" s="264">
        <v>112.44</v>
      </c>
      <c r="G107" s="264">
        <v>0</v>
      </c>
      <c r="H107" s="264">
        <v>75</v>
      </c>
      <c r="I107" s="264">
        <v>0.85</v>
      </c>
      <c r="J107" s="264">
        <v>0</v>
      </c>
      <c r="K107" s="264">
        <v>0</v>
      </c>
      <c r="L107" s="264">
        <v>-188.29</v>
      </c>
      <c r="M107" s="264">
        <f t="shared" si="7"/>
        <v>0</v>
      </c>
    </row>
    <row r="108" spans="1:13" ht="12.75" outlineLevel="1">
      <c r="A108" s="282" t="s">
        <v>2816</v>
      </c>
      <c r="B108" s="41" t="s">
        <v>2817</v>
      </c>
      <c r="D108" s="284" t="str">
        <f t="shared" si="6"/>
        <v>SCHRENK CHEMISTRY BUILDING</v>
      </c>
      <c r="E108" s="49" t="s">
        <v>2818</v>
      </c>
      <c r="F108" s="264">
        <v>3113.1</v>
      </c>
      <c r="G108" s="264">
        <v>0</v>
      </c>
      <c r="H108" s="264">
        <v>0</v>
      </c>
      <c r="I108" s="264">
        <v>25.56</v>
      </c>
      <c r="J108" s="264">
        <v>0</v>
      </c>
      <c r="K108" s="264">
        <v>0</v>
      </c>
      <c r="L108" s="264">
        <v>-3138.66</v>
      </c>
      <c r="M108" s="264">
        <f t="shared" si="7"/>
        <v>0</v>
      </c>
    </row>
    <row r="109" spans="1:13" ht="12.75" outlineLevel="1">
      <c r="A109" s="282" t="s">
        <v>2819</v>
      </c>
      <c r="B109" s="283" t="s">
        <v>2820</v>
      </c>
      <c r="D109" s="284" t="str">
        <f t="shared" si="6"/>
        <v>BULLMAN CHAIRBACK SEAT FUND</v>
      </c>
      <c r="E109" s="49" t="s">
        <v>2821</v>
      </c>
      <c r="F109" s="229">
        <v>2966.55</v>
      </c>
      <c r="G109" s="229">
        <v>0</v>
      </c>
      <c r="H109" s="229">
        <v>222.54</v>
      </c>
      <c r="I109" s="229">
        <v>-2973.78</v>
      </c>
      <c r="J109" s="229">
        <v>0</v>
      </c>
      <c r="K109" s="229">
        <v>215.31</v>
      </c>
      <c r="L109" s="229">
        <v>0</v>
      </c>
      <c r="M109" s="229">
        <f t="shared" si="7"/>
        <v>0</v>
      </c>
    </row>
    <row r="110" spans="1:13" ht="12.75" outlineLevel="1">
      <c r="A110" s="282" t="s">
        <v>2822</v>
      </c>
      <c r="B110" s="283" t="s">
        <v>2823</v>
      </c>
      <c r="D110" s="284" t="str">
        <f t="shared" si="6"/>
        <v>MECH ENGR ADDITION/RENOVATION</v>
      </c>
      <c r="E110" s="49" t="s">
        <v>2824</v>
      </c>
      <c r="F110" s="229">
        <v>855869.59</v>
      </c>
      <c r="G110" s="229">
        <v>0</v>
      </c>
      <c r="H110" s="229">
        <v>1776755.89</v>
      </c>
      <c r="I110" s="229">
        <v>56761.03</v>
      </c>
      <c r="J110" s="229">
        <v>0</v>
      </c>
      <c r="K110" s="229">
        <v>3334123.56</v>
      </c>
      <c r="L110" s="229">
        <v>1274557.88</v>
      </c>
      <c r="M110" s="229">
        <f t="shared" si="7"/>
        <v>629820.8299999996</v>
      </c>
    </row>
    <row r="111" spans="1:13" ht="12.75" outlineLevel="1">
      <c r="A111" s="282" t="s">
        <v>2825</v>
      </c>
      <c r="B111" s="283" t="s">
        <v>2826</v>
      </c>
      <c r="D111" s="284" t="str">
        <f t="shared" si="6"/>
        <v>GALE BULLMAN BLEACHER REPLMENT</v>
      </c>
      <c r="E111" s="49" t="s">
        <v>2827</v>
      </c>
      <c r="F111" s="229">
        <v>-2511.16</v>
      </c>
      <c r="G111" s="229">
        <v>0</v>
      </c>
      <c r="H111" s="229">
        <v>5874.45</v>
      </c>
      <c r="I111" s="229">
        <v>2973.78</v>
      </c>
      <c r="J111" s="229">
        <v>0</v>
      </c>
      <c r="K111" s="229">
        <v>598.21</v>
      </c>
      <c r="L111" s="229">
        <v>0</v>
      </c>
      <c r="M111" s="229">
        <f t="shared" si="7"/>
        <v>5738.86</v>
      </c>
    </row>
    <row r="112" spans="1:13" ht="12.75" outlineLevel="1">
      <c r="A112" s="282" t="s">
        <v>2828</v>
      </c>
      <c r="B112" s="283" t="s">
        <v>2829</v>
      </c>
      <c r="D112" s="284" t="str">
        <f t="shared" si="6"/>
        <v>FACILITY PROJECTS</v>
      </c>
      <c r="E112" s="49" t="s">
        <v>2830</v>
      </c>
      <c r="F112" s="229">
        <v>260766.39</v>
      </c>
      <c r="G112" s="229">
        <v>0</v>
      </c>
      <c r="H112" s="229">
        <v>0</v>
      </c>
      <c r="I112" s="229">
        <v>118421.58</v>
      </c>
      <c r="J112" s="229">
        <v>0</v>
      </c>
      <c r="K112" s="229">
        <v>0</v>
      </c>
      <c r="L112" s="229">
        <v>-260000</v>
      </c>
      <c r="M112" s="229">
        <f t="shared" si="7"/>
        <v>119187.97000000003</v>
      </c>
    </row>
    <row r="113" spans="1:13" ht="12.75" outlineLevel="1">
      <c r="A113" s="282" t="s">
        <v>2831</v>
      </c>
      <c r="B113" s="283" t="s">
        <v>2832</v>
      </c>
      <c r="D113" s="284" t="str">
        <f t="shared" si="6"/>
        <v>RENOVATION  CHANCELLOR'S RESID</v>
      </c>
      <c r="E113" s="49" t="s">
        <v>2833</v>
      </c>
      <c r="F113" s="229">
        <v>0</v>
      </c>
      <c r="G113" s="229">
        <v>0</v>
      </c>
      <c r="H113" s="229">
        <v>55000</v>
      </c>
      <c r="I113" s="229">
        <v>0</v>
      </c>
      <c r="J113" s="229">
        <v>0</v>
      </c>
      <c r="K113" s="229">
        <v>0</v>
      </c>
      <c r="L113" s="229">
        <v>0</v>
      </c>
      <c r="M113" s="229">
        <f t="shared" si="7"/>
        <v>55000</v>
      </c>
    </row>
    <row r="114" spans="1:13" ht="12.75" outlineLevel="1">
      <c r="A114" s="282" t="s">
        <v>2834</v>
      </c>
      <c r="B114" s="283" t="s">
        <v>2835</v>
      </c>
      <c r="D114" s="284" t="str">
        <f t="shared" si="6"/>
        <v>SOCCER FIELD DESIGN</v>
      </c>
      <c r="E114" s="49" t="s">
        <v>2836</v>
      </c>
      <c r="F114" s="229">
        <v>0</v>
      </c>
      <c r="G114" s="229">
        <v>0</v>
      </c>
      <c r="H114" s="229">
        <v>0</v>
      </c>
      <c r="I114" s="229">
        <v>0</v>
      </c>
      <c r="J114" s="229">
        <v>0</v>
      </c>
      <c r="K114" s="229">
        <v>20692.54</v>
      </c>
      <c r="L114" s="229">
        <v>10000</v>
      </c>
      <c r="M114" s="229">
        <f t="shared" si="7"/>
        <v>-10692.54</v>
      </c>
    </row>
    <row r="115" spans="1:13" ht="12.75" outlineLevel="1">
      <c r="A115" s="282" t="s">
        <v>2837</v>
      </c>
      <c r="B115" s="283" t="s">
        <v>2838</v>
      </c>
      <c r="D115" s="284" t="str">
        <f t="shared" si="6"/>
        <v>HAVENER CENTER ASSOCIATED PROJ</v>
      </c>
      <c r="E115" s="49" t="s">
        <v>2839</v>
      </c>
      <c r="F115" s="229">
        <v>17612.84</v>
      </c>
      <c r="G115" s="229">
        <v>0</v>
      </c>
      <c r="H115" s="229">
        <v>0</v>
      </c>
      <c r="I115" s="229">
        <v>0</v>
      </c>
      <c r="J115" s="229">
        <v>0</v>
      </c>
      <c r="K115" s="229">
        <v>0</v>
      </c>
      <c r="L115" s="229">
        <v>-17612.84</v>
      </c>
      <c r="M115" s="229">
        <f t="shared" si="7"/>
        <v>0</v>
      </c>
    </row>
    <row r="116" spans="1:13" ht="12.75" outlineLevel="1">
      <c r="A116" s="282" t="s">
        <v>2840</v>
      </c>
      <c r="B116" s="283" t="s">
        <v>2841</v>
      </c>
      <c r="D116" s="284" t="str">
        <f t="shared" si="6"/>
        <v>SENIOR CLASS GIFTS</v>
      </c>
      <c r="E116" s="49" t="s">
        <v>2842</v>
      </c>
      <c r="F116" s="229">
        <v>38.17</v>
      </c>
      <c r="G116" s="229">
        <v>0</v>
      </c>
      <c r="H116" s="229">
        <v>0</v>
      </c>
      <c r="I116" s="229">
        <v>0</v>
      </c>
      <c r="J116" s="229">
        <v>0</v>
      </c>
      <c r="K116" s="229">
        <v>0</v>
      </c>
      <c r="L116" s="229">
        <v>0</v>
      </c>
      <c r="M116" s="229">
        <f t="shared" si="7"/>
        <v>38.17</v>
      </c>
    </row>
    <row r="117" spans="1:13" ht="12.75" outlineLevel="1">
      <c r="A117" s="282" t="s">
        <v>2843</v>
      </c>
      <c r="B117" s="283" t="s">
        <v>2844</v>
      </c>
      <c r="D117" s="284" t="str">
        <f t="shared" si="6"/>
        <v>SOUTH CAMPUS RSDNC HALL BOND</v>
      </c>
      <c r="E117" s="49" t="s">
        <v>2845</v>
      </c>
      <c r="F117" s="229">
        <v>0</v>
      </c>
      <c r="G117" s="229">
        <v>0</v>
      </c>
      <c r="H117" s="229">
        <v>0</v>
      </c>
      <c r="I117" s="229">
        <v>317916.76</v>
      </c>
      <c r="J117" s="229">
        <v>22994879.47</v>
      </c>
      <c r="K117" s="229">
        <v>22994879.47</v>
      </c>
      <c r="L117" s="229">
        <v>0</v>
      </c>
      <c r="M117" s="229">
        <f t="shared" si="7"/>
        <v>317916.76000000164</v>
      </c>
    </row>
    <row r="118" spans="1:13" ht="12.75" outlineLevel="1">
      <c r="A118" s="282" t="s">
        <v>2846</v>
      </c>
      <c r="B118" s="283" t="s">
        <v>2847</v>
      </c>
      <c r="D118" s="284" t="str">
        <f t="shared" si="6"/>
        <v>MANSION HILLS BOND ISSUE</v>
      </c>
      <c r="E118" s="49" t="s">
        <v>2848</v>
      </c>
      <c r="F118" s="229">
        <v>0</v>
      </c>
      <c r="G118" s="229">
        <v>0</v>
      </c>
      <c r="H118" s="229">
        <v>0</v>
      </c>
      <c r="I118" s="229">
        <v>16468.26</v>
      </c>
      <c r="J118" s="229">
        <v>919982.23</v>
      </c>
      <c r="K118" s="229">
        <v>919982.23</v>
      </c>
      <c r="L118" s="229">
        <v>0</v>
      </c>
      <c r="M118" s="229">
        <f t="shared" si="7"/>
        <v>16468.26000000001</v>
      </c>
    </row>
    <row r="119" spans="1:13" ht="12.75" outlineLevel="1">
      <c r="A119" s="282" t="s">
        <v>2849</v>
      </c>
      <c r="B119" s="283" t="s">
        <v>2850</v>
      </c>
      <c r="D119" s="284" t="str">
        <f t="shared" si="6"/>
        <v>AQUATIC CENTER GIFTS</v>
      </c>
      <c r="E119" s="49" t="s">
        <v>2851</v>
      </c>
      <c r="F119" s="229">
        <v>1591.42</v>
      </c>
      <c r="G119" s="229">
        <v>0</v>
      </c>
      <c r="H119" s="229">
        <v>0</v>
      </c>
      <c r="I119" s="229">
        <v>67.02</v>
      </c>
      <c r="J119" s="229">
        <v>0</v>
      </c>
      <c r="K119" s="229">
        <v>0</v>
      </c>
      <c r="L119" s="229">
        <v>0</v>
      </c>
      <c r="M119" s="229">
        <f t="shared" si="7"/>
        <v>1658.44</v>
      </c>
    </row>
    <row r="120" spans="1:13" ht="12.75" outlineLevel="1">
      <c r="A120" s="282" t="s">
        <v>2852</v>
      </c>
      <c r="B120" s="283" t="s">
        <v>2853</v>
      </c>
      <c r="D120" s="284" t="str">
        <f t="shared" si="6"/>
        <v>AB GREENHOUSE - GIFTS</v>
      </c>
      <c r="E120" s="49" t="s">
        <v>2854</v>
      </c>
      <c r="F120" s="229">
        <v>8347.23</v>
      </c>
      <c r="G120" s="229">
        <v>0</v>
      </c>
      <c r="H120" s="229">
        <v>0</v>
      </c>
      <c r="I120" s="229">
        <v>351.44</v>
      </c>
      <c r="J120" s="229">
        <v>0</v>
      </c>
      <c r="K120" s="229">
        <v>0</v>
      </c>
      <c r="L120" s="229">
        <v>0</v>
      </c>
      <c r="M120" s="229">
        <f t="shared" si="7"/>
        <v>8698.67</v>
      </c>
    </row>
    <row r="121" spans="1:13" ht="12.75" outlineLevel="1">
      <c r="A121" s="282" t="s">
        <v>2855</v>
      </c>
      <c r="B121" s="283" t="s">
        <v>2856</v>
      </c>
      <c r="D121" s="284" t="str">
        <f t="shared" si="6"/>
        <v>LIBRARY GIFTS</v>
      </c>
      <c r="E121" s="49" t="s">
        <v>2857</v>
      </c>
      <c r="F121" s="229">
        <v>1657.31</v>
      </c>
      <c r="G121" s="229">
        <v>0</v>
      </c>
      <c r="H121" s="229">
        <v>0</v>
      </c>
      <c r="I121" s="229">
        <v>0</v>
      </c>
      <c r="J121" s="229">
        <v>0</v>
      </c>
      <c r="K121" s="229">
        <v>0</v>
      </c>
      <c r="L121" s="229">
        <v>0</v>
      </c>
      <c r="M121" s="229">
        <f t="shared" si="7"/>
        <v>1657.31</v>
      </c>
    </row>
    <row r="122" spans="1:13" ht="12.75" outlineLevel="1">
      <c r="A122" s="282" t="s">
        <v>2858</v>
      </c>
      <c r="B122" s="283" t="s">
        <v>2859</v>
      </c>
      <c r="D122" s="284" t="str">
        <f t="shared" si="6"/>
        <v>BUSINESS ADMINISTRATION GIFTS</v>
      </c>
      <c r="E122" s="49" t="s">
        <v>2860</v>
      </c>
      <c r="F122" s="229">
        <v>55975.8</v>
      </c>
      <c r="G122" s="229">
        <v>0</v>
      </c>
      <c r="H122" s="229">
        <v>0</v>
      </c>
      <c r="I122" s="229">
        <v>2356.61</v>
      </c>
      <c r="J122" s="229">
        <v>0</v>
      </c>
      <c r="K122" s="229">
        <v>0</v>
      </c>
      <c r="L122" s="229">
        <v>0</v>
      </c>
      <c r="M122" s="229">
        <f t="shared" si="7"/>
        <v>58332.41</v>
      </c>
    </row>
    <row r="123" spans="1:13" ht="12.75" outlineLevel="1">
      <c r="A123" s="282" t="s">
        <v>2861</v>
      </c>
      <c r="B123" s="283" t="s">
        <v>2862</v>
      </c>
      <c r="D123" s="284" t="str">
        <f t="shared" si="6"/>
        <v>KWMU CAPITAL CAMPAIGN</v>
      </c>
      <c r="E123" s="49" t="s">
        <v>2863</v>
      </c>
      <c r="F123" s="229">
        <v>-82458.25</v>
      </c>
      <c r="G123" s="229">
        <v>0</v>
      </c>
      <c r="H123" s="229">
        <v>504021.96</v>
      </c>
      <c r="I123" s="229">
        <v>116.72</v>
      </c>
      <c r="J123" s="229">
        <v>0</v>
      </c>
      <c r="K123" s="229">
        <v>77807.65</v>
      </c>
      <c r="L123" s="229">
        <v>-61792.44</v>
      </c>
      <c r="M123" s="229">
        <f t="shared" si="7"/>
        <v>282080.33999999997</v>
      </c>
    </row>
    <row r="124" spans="1:13" ht="12.75" outlineLevel="1">
      <c r="A124" s="282" t="s">
        <v>2864</v>
      </c>
      <c r="B124" s="283" t="s">
        <v>2865</v>
      </c>
      <c r="D124" s="284" t="str">
        <f t="shared" si="6"/>
        <v>RESTRICTED - CAMPUS FUNDS</v>
      </c>
      <c r="E124" s="49" t="s">
        <v>2866</v>
      </c>
      <c r="F124" s="229">
        <v>15948.57</v>
      </c>
      <c r="G124" s="229">
        <v>0</v>
      </c>
      <c r="H124" s="229">
        <v>0</v>
      </c>
      <c r="I124" s="229">
        <v>0</v>
      </c>
      <c r="J124" s="229">
        <v>0</v>
      </c>
      <c r="K124" s="229">
        <v>15948.57</v>
      </c>
      <c r="L124" s="229">
        <v>0</v>
      </c>
      <c r="M124" s="229">
        <f t="shared" si="7"/>
        <v>0</v>
      </c>
    </row>
    <row r="125" spans="1:13" s="324" customFormat="1" ht="12.75" customHeight="1">
      <c r="A125" s="293" t="s">
        <v>2867</v>
      </c>
      <c r="B125" s="320" t="s">
        <v>2868</v>
      </c>
      <c r="C125" s="321"/>
      <c r="D125" s="322" t="str">
        <f t="shared" si="6"/>
        <v>    TOTAL RESTRICTED</v>
      </c>
      <c r="E125" s="323"/>
      <c r="F125" s="273">
        <v>18732543.410000004</v>
      </c>
      <c r="G125" s="273">
        <v>8502576.42</v>
      </c>
      <c r="H125" s="273">
        <v>15635622.5</v>
      </c>
      <c r="I125" s="273">
        <v>2196036.68</v>
      </c>
      <c r="J125" s="273">
        <v>101691310.83000001</v>
      </c>
      <c r="K125" s="273">
        <v>119006568.69999997</v>
      </c>
      <c r="L125" s="273">
        <v>-10980511.11</v>
      </c>
      <c r="M125" s="273">
        <f t="shared" si="7"/>
        <v>16771010.030000046</v>
      </c>
    </row>
    <row r="126" spans="1:13" s="296" customFormat="1" ht="12.75" customHeight="1">
      <c r="A126" s="293"/>
      <c r="B126" s="283"/>
      <c r="C126" s="293"/>
      <c r="D126" s="284"/>
      <c r="E126" s="49"/>
      <c r="F126" s="229"/>
      <c r="G126" s="229"/>
      <c r="H126" s="229"/>
      <c r="I126" s="229"/>
      <c r="J126" s="229"/>
      <c r="K126" s="229"/>
      <c r="L126" s="229"/>
      <c r="M126" s="229"/>
    </row>
    <row r="127" ht="12.75" customHeight="1">
      <c r="C127" s="318" t="s">
        <v>2869</v>
      </c>
    </row>
    <row r="128" spans="1:13" ht="12.75" outlineLevel="1">
      <c r="A128" s="282" t="s">
        <v>1825</v>
      </c>
      <c r="B128" s="283" t="s">
        <v>1826</v>
      </c>
      <c r="D128" s="284" t="str">
        <f aca="true" t="shared" si="8" ref="D128:D159">UPPER(B128)</f>
        <v>UNSPECIFIED PROGRAM</v>
      </c>
      <c r="E128" s="49" t="s">
        <v>1827</v>
      </c>
      <c r="F128" s="229">
        <v>15717875.97</v>
      </c>
      <c r="G128" s="229">
        <v>0</v>
      </c>
      <c r="H128" s="229">
        <v>0</v>
      </c>
      <c r="I128" s="229">
        <v>-134292.8</v>
      </c>
      <c r="J128" s="229">
        <v>0</v>
      </c>
      <c r="K128" s="229">
        <v>40782450.7</v>
      </c>
      <c r="L128" s="229">
        <v>63777957.18</v>
      </c>
      <c r="M128" s="229">
        <f aca="true" t="shared" si="9" ref="M128:M159">F128+G128+H128+I128+J128+L128-K128</f>
        <v>38579089.64999999</v>
      </c>
    </row>
    <row r="129" spans="1:13" ht="12.75" outlineLevel="1">
      <c r="A129" s="282" t="s">
        <v>2870</v>
      </c>
      <c r="B129" s="283" t="s">
        <v>2871</v>
      </c>
      <c r="D129" s="284" t="str">
        <f t="shared" si="8"/>
        <v>FPD VEHICLE REPLACEMENT</v>
      </c>
      <c r="E129" s="49" t="s">
        <v>2872</v>
      </c>
      <c r="F129" s="229">
        <v>41106.71</v>
      </c>
      <c r="G129" s="229">
        <v>0</v>
      </c>
      <c r="H129" s="229">
        <v>0</v>
      </c>
      <c r="I129" s="229">
        <v>0</v>
      </c>
      <c r="J129" s="229">
        <v>0</v>
      </c>
      <c r="K129" s="229">
        <v>0</v>
      </c>
      <c r="L129" s="229">
        <v>11000</v>
      </c>
      <c r="M129" s="229">
        <f t="shared" si="9"/>
        <v>52106.71</v>
      </c>
    </row>
    <row r="130" spans="1:13" ht="12.75" outlineLevel="1">
      <c r="A130" s="282" t="s">
        <v>2873</v>
      </c>
      <c r="B130" s="283" t="s">
        <v>2874</v>
      </c>
      <c r="D130" s="284" t="str">
        <f t="shared" si="8"/>
        <v>RECORDS MNGT EQUIP RESERVE</v>
      </c>
      <c r="E130" s="49" t="s">
        <v>2875</v>
      </c>
      <c r="F130" s="229">
        <v>121932.56</v>
      </c>
      <c r="G130" s="229">
        <v>0</v>
      </c>
      <c r="H130" s="229">
        <v>0</v>
      </c>
      <c r="I130" s="229">
        <v>0</v>
      </c>
      <c r="J130" s="229">
        <v>0</v>
      </c>
      <c r="K130" s="229">
        <v>0</v>
      </c>
      <c r="L130" s="229">
        <v>8203</v>
      </c>
      <c r="M130" s="229">
        <f t="shared" si="9"/>
        <v>130135.56</v>
      </c>
    </row>
    <row r="131" spans="1:13" ht="12.75" outlineLevel="1">
      <c r="A131" s="282" t="s">
        <v>2876</v>
      </c>
      <c r="B131" s="283" t="s">
        <v>2877</v>
      </c>
      <c r="D131" s="284" t="str">
        <f t="shared" si="8"/>
        <v>PHOTOCOPY EQUIP RES</v>
      </c>
      <c r="E131" s="49" t="s">
        <v>2878</v>
      </c>
      <c r="F131" s="229">
        <v>87223.66</v>
      </c>
      <c r="G131" s="229">
        <v>0</v>
      </c>
      <c r="H131" s="229">
        <v>0</v>
      </c>
      <c r="I131" s="229">
        <v>0</v>
      </c>
      <c r="J131" s="229">
        <v>0</v>
      </c>
      <c r="K131" s="229">
        <v>400</v>
      </c>
      <c r="L131" s="229">
        <v>-25000</v>
      </c>
      <c r="M131" s="229">
        <f t="shared" si="9"/>
        <v>61823.66</v>
      </c>
    </row>
    <row r="132" spans="1:13" ht="12.75" outlineLevel="1">
      <c r="A132" s="282" t="s">
        <v>2879</v>
      </c>
      <c r="B132" s="283" t="s">
        <v>2880</v>
      </c>
      <c r="D132" s="284" t="str">
        <f t="shared" si="8"/>
        <v>2910 LEMONE BLDG RESERVE</v>
      </c>
      <c r="E132" s="49" t="s">
        <v>2881</v>
      </c>
      <c r="F132" s="229">
        <v>523598.41</v>
      </c>
      <c r="G132" s="229">
        <v>0</v>
      </c>
      <c r="H132" s="229">
        <v>0</v>
      </c>
      <c r="I132" s="229">
        <v>0</v>
      </c>
      <c r="J132" s="229">
        <v>0</v>
      </c>
      <c r="K132" s="229">
        <v>14208.42</v>
      </c>
      <c r="L132" s="229">
        <v>-92467.24</v>
      </c>
      <c r="M132" s="229">
        <f t="shared" si="9"/>
        <v>416922.75</v>
      </c>
    </row>
    <row r="133" spans="1:13" ht="12.75" outlineLevel="1">
      <c r="A133" s="282" t="s">
        <v>2882</v>
      </c>
      <c r="B133" s="283" t="s">
        <v>2883</v>
      </c>
      <c r="D133" s="284" t="str">
        <f t="shared" si="8"/>
        <v>UNSPECIFIED PLANT PROJECTS</v>
      </c>
      <c r="E133" s="49" t="s">
        <v>2884</v>
      </c>
      <c r="F133" s="229">
        <v>883761.05</v>
      </c>
      <c r="G133" s="229">
        <v>0</v>
      </c>
      <c r="H133" s="229">
        <v>0</v>
      </c>
      <c r="I133" s="229">
        <v>0</v>
      </c>
      <c r="J133" s="229">
        <v>0</v>
      </c>
      <c r="K133" s="229">
        <v>173516.92</v>
      </c>
      <c r="L133" s="229">
        <v>522771.57</v>
      </c>
      <c r="M133" s="229">
        <f t="shared" si="9"/>
        <v>1233015.7000000002</v>
      </c>
    </row>
    <row r="134" spans="1:13" ht="12.75" outlineLevel="1">
      <c r="A134" s="282" t="s">
        <v>2885</v>
      </c>
      <c r="B134" s="283" t="s">
        <v>2886</v>
      </c>
      <c r="D134" s="284" t="str">
        <f t="shared" si="8"/>
        <v>RECORDS CENTER RENOVATION/EXP</v>
      </c>
      <c r="E134" s="49" t="s">
        <v>2887</v>
      </c>
      <c r="F134" s="229">
        <v>2351.05</v>
      </c>
      <c r="G134" s="229">
        <v>0</v>
      </c>
      <c r="H134" s="229">
        <v>0</v>
      </c>
      <c r="I134" s="229">
        <v>0</v>
      </c>
      <c r="J134" s="229">
        <v>0</v>
      </c>
      <c r="K134" s="229">
        <v>19537.56</v>
      </c>
      <c r="L134" s="229">
        <v>0</v>
      </c>
      <c r="M134" s="229">
        <f t="shared" si="9"/>
        <v>-17186.510000000002</v>
      </c>
    </row>
    <row r="135" spans="1:13" ht="12.75" outlineLevel="1">
      <c r="A135" s="282" t="s">
        <v>2888</v>
      </c>
      <c r="B135" s="283" t="s">
        <v>2889</v>
      </c>
      <c r="D135" s="284" t="str">
        <f t="shared" si="8"/>
        <v>RECORDS CENTER BLDG RESERVE</v>
      </c>
      <c r="E135" s="49" t="s">
        <v>2890</v>
      </c>
      <c r="F135" s="229">
        <v>55251.04</v>
      </c>
      <c r="G135" s="229">
        <v>0</v>
      </c>
      <c r="H135" s="229">
        <v>0</v>
      </c>
      <c r="I135" s="229">
        <v>0</v>
      </c>
      <c r="J135" s="229">
        <v>0</v>
      </c>
      <c r="K135" s="229">
        <v>0</v>
      </c>
      <c r="L135" s="229">
        <v>152062</v>
      </c>
      <c r="M135" s="229">
        <f t="shared" si="9"/>
        <v>207313.04</v>
      </c>
    </row>
    <row r="136" spans="1:13" ht="12.75" outlineLevel="1">
      <c r="A136" s="282" t="s">
        <v>2891</v>
      </c>
      <c r="B136" s="283" t="s">
        <v>2892</v>
      </c>
      <c r="D136" s="284" t="str">
        <f t="shared" si="8"/>
        <v>E-PROCURMENT</v>
      </c>
      <c r="E136" s="49" t="s">
        <v>2893</v>
      </c>
      <c r="F136" s="229">
        <v>0</v>
      </c>
      <c r="G136" s="229">
        <v>0</v>
      </c>
      <c r="H136" s="229">
        <v>0</v>
      </c>
      <c r="I136" s="229">
        <v>912627.61</v>
      </c>
      <c r="J136" s="229">
        <v>0</v>
      </c>
      <c r="K136" s="229">
        <v>0</v>
      </c>
      <c r="L136" s="229">
        <v>213328.7</v>
      </c>
      <c r="M136" s="229">
        <f t="shared" si="9"/>
        <v>1125956.31</v>
      </c>
    </row>
    <row r="137" spans="1:13" ht="12.75" outlineLevel="1">
      <c r="A137" s="282" t="s">
        <v>2894</v>
      </c>
      <c r="B137" s="283" t="s">
        <v>2895</v>
      </c>
      <c r="D137" s="284" t="str">
        <f t="shared" si="8"/>
        <v>GEO SCIENCES CAMP BRANSON</v>
      </c>
      <c r="E137" s="49" t="s">
        <v>2896</v>
      </c>
      <c r="F137" s="229">
        <v>8474.51</v>
      </c>
      <c r="G137" s="229">
        <v>0</v>
      </c>
      <c r="H137" s="229">
        <v>0</v>
      </c>
      <c r="I137" s="229">
        <v>354.64</v>
      </c>
      <c r="J137" s="229">
        <v>0</v>
      </c>
      <c r="K137" s="229">
        <v>509.01</v>
      </c>
      <c r="L137" s="229">
        <v>0</v>
      </c>
      <c r="M137" s="229">
        <f t="shared" si="9"/>
        <v>8320.14</v>
      </c>
    </row>
    <row r="138" spans="1:13" ht="12.75" outlineLevel="1">
      <c r="A138" s="282" t="s">
        <v>2897</v>
      </c>
      <c r="B138" s="283" t="s">
        <v>2898</v>
      </c>
      <c r="D138" s="284" t="str">
        <f t="shared" si="8"/>
        <v>ICA FACILITY IMPROVMENT</v>
      </c>
      <c r="E138" s="49" t="s">
        <v>2899</v>
      </c>
      <c r="F138" s="229">
        <v>-2516.13</v>
      </c>
      <c r="G138" s="229">
        <v>0</v>
      </c>
      <c r="H138" s="229">
        <v>0</v>
      </c>
      <c r="I138" s="229">
        <v>0</v>
      </c>
      <c r="J138" s="229">
        <v>0</v>
      </c>
      <c r="K138" s="229">
        <v>9376.59</v>
      </c>
      <c r="L138" s="229">
        <v>11893</v>
      </c>
      <c r="M138" s="229">
        <v>0</v>
      </c>
    </row>
    <row r="139" spans="1:13" ht="12.75" outlineLevel="1">
      <c r="A139" s="282" t="s">
        <v>2900</v>
      </c>
      <c r="B139" s="283" t="s">
        <v>2901</v>
      </c>
      <c r="D139" s="284" t="str">
        <f t="shared" si="8"/>
        <v>BARBEE SOIL TESTING LAB</v>
      </c>
      <c r="E139" s="49" t="s">
        <v>2902</v>
      </c>
      <c r="F139" s="229">
        <v>18712.88</v>
      </c>
      <c r="G139" s="229">
        <v>0</v>
      </c>
      <c r="H139" s="229">
        <v>0</v>
      </c>
      <c r="I139" s="229">
        <v>787.83</v>
      </c>
      <c r="J139" s="229">
        <v>0</v>
      </c>
      <c r="K139" s="229">
        <v>0</v>
      </c>
      <c r="L139" s="229">
        <v>0</v>
      </c>
      <c r="M139" s="229">
        <f t="shared" si="9"/>
        <v>19500.710000000003</v>
      </c>
    </row>
    <row r="140" spans="1:13" ht="12.75" outlineLevel="1">
      <c r="A140" s="282" t="s">
        <v>2745</v>
      </c>
      <c r="B140" s="283" t="s">
        <v>2746</v>
      </c>
      <c r="D140" s="284" t="str">
        <f t="shared" si="8"/>
        <v>BOOKSTORE RENEWAL &amp; REPLACEMEN</v>
      </c>
      <c r="E140" s="49" t="s">
        <v>2747</v>
      </c>
      <c r="F140" s="229">
        <v>491803.75</v>
      </c>
      <c r="G140" s="229">
        <v>0</v>
      </c>
      <c r="H140" s="229">
        <v>0</v>
      </c>
      <c r="I140" s="229">
        <v>0</v>
      </c>
      <c r="J140" s="229">
        <v>0</v>
      </c>
      <c r="K140" s="229">
        <v>159433.8</v>
      </c>
      <c r="L140" s="229">
        <v>-150218.85</v>
      </c>
      <c r="M140" s="229">
        <f t="shared" si="9"/>
        <v>182151.10000000003</v>
      </c>
    </row>
    <row r="141" spans="1:13" ht="12.75" outlineLevel="1">
      <c r="A141" s="282" t="s">
        <v>2903</v>
      </c>
      <c r="B141" s="283" t="s">
        <v>2904</v>
      </c>
      <c r="D141" s="284" t="str">
        <f t="shared" si="8"/>
        <v>RECREATION FACILITY R&amp;R RESERV</v>
      </c>
      <c r="E141" s="49" t="s">
        <v>2905</v>
      </c>
      <c r="F141" s="229">
        <v>3362.23</v>
      </c>
      <c r="G141" s="229">
        <v>0</v>
      </c>
      <c r="H141" s="229">
        <v>0</v>
      </c>
      <c r="I141" s="229">
        <v>0</v>
      </c>
      <c r="J141" s="229">
        <v>0</v>
      </c>
      <c r="K141" s="229">
        <v>460913.59</v>
      </c>
      <c r="L141" s="229">
        <v>1892698.4</v>
      </c>
      <c r="M141" s="229">
        <f t="shared" si="9"/>
        <v>1435147.0399999998</v>
      </c>
    </row>
    <row r="142" spans="1:13" ht="12.75" outlineLevel="1">
      <c r="A142" s="282" t="s">
        <v>2906</v>
      </c>
      <c r="B142" s="283" t="s">
        <v>2907</v>
      </c>
      <c r="D142" s="284" t="str">
        <f t="shared" si="8"/>
        <v>RESIDENTIAL LIFE REPAIR &amp; REPL</v>
      </c>
      <c r="E142" s="49" t="s">
        <v>2908</v>
      </c>
      <c r="F142" s="229">
        <v>126442.37</v>
      </c>
      <c r="G142" s="229">
        <v>0</v>
      </c>
      <c r="H142" s="229">
        <v>0</v>
      </c>
      <c r="I142" s="229">
        <v>0</v>
      </c>
      <c r="J142" s="229">
        <v>0</v>
      </c>
      <c r="K142" s="229">
        <v>309488.88</v>
      </c>
      <c r="L142" s="229">
        <v>183046.51</v>
      </c>
      <c r="M142" s="229">
        <f t="shared" si="9"/>
        <v>0</v>
      </c>
    </row>
    <row r="143" spans="1:13" ht="12.75" outlineLevel="1">
      <c r="A143" s="282" t="s">
        <v>2909</v>
      </c>
      <c r="B143" s="283" t="s">
        <v>2910</v>
      </c>
      <c r="D143" s="284" t="str">
        <f t="shared" si="8"/>
        <v>SYSTEM FAC HOUSING</v>
      </c>
      <c r="E143" s="49" t="s">
        <v>2911</v>
      </c>
      <c r="F143" s="229">
        <v>-2608985.38</v>
      </c>
      <c r="G143" s="229">
        <v>0</v>
      </c>
      <c r="H143" s="229">
        <v>0</v>
      </c>
      <c r="I143" s="229">
        <v>0</v>
      </c>
      <c r="J143" s="229">
        <v>0</v>
      </c>
      <c r="K143" s="229">
        <v>-764812.51</v>
      </c>
      <c r="L143" s="229">
        <v>1861388.94</v>
      </c>
      <c r="M143" s="229">
        <f t="shared" si="9"/>
        <v>17216.070000000065</v>
      </c>
    </row>
    <row r="144" spans="1:13" ht="12.75" outlineLevel="1">
      <c r="A144" s="282" t="s">
        <v>2912</v>
      </c>
      <c r="B144" s="283" t="s">
        <v>2913</v>
      </c>
      <c r="D144" s="284" t="str">
        <f t="shared" si="8"/>
        <v>CAMPUS DINING R&amp;R RESERVE</v>
      </c>
      <c r="E144" s="49" t="s">
        <v>2914</v>
      </c>
      <c r="F144" s="229">
        <v>1902791.04</v>
      </c>
      <c r="G144" s="229">
        <v>0</v>
      </c>
      <c r="H144" s="229">
        <v>0</v>
      </c>
      <c r="I144" s="229">
        <v>0</v>
      </c>
      <c r="J144" s="229">
        <v>0</v>
      </c>
      <c r="K144" s="229">
        <v>246029.17</v>
      </c>
      <c r="L144" s="229">
        <v>-1541575.43</v>
      </c>
      <c r="M144" s="229">
        <f t="shared" si="9"/>
        <v>115186.44000000009</v>
      </c>
    </row>
    <row r="145" spans="1:13" ht="12.75" outlineLevel="1">
      <c r="A145" s="282" t="s">
        <v>2915</v>
      </c>
      <c r="B145" s="283" t="s">
        <v>2916</v>
      </c>
      <c r="D145" s="284" t="str">
        <f t="shared" si="8"/>
        <v>CAMPUS PARKING RESERVE</v>
      </c>
      <c r="E145" s="49" t="s">
        <v>2917</v>
      </c>
      <c r="F145" s="229">
        <v>305000</v>
      </c>
      <c r="G145" s="229">
        <v>0</v>
      </c>
      <c r="H145" s="229">
        <v>0</v>
      </c>
      <c r="I145" s="229">
        <v>0</v>
      </c>
      <c r="J145" s="229">
        <v>0</v>
      </c>
      <c r="K145" s="229">
        <v>75109.8</v>
      </c>
      <c r="L145" s="229">
        <v>270109.8</v>
      </c>
      <c r="M145" s="229">
        <f t="shared" si="9"/>
        <v>500000.00000000006</v>
      </c>
    </row>
    <row r="146" spans="1:13" ht="12.75" outlineLevel="1">
      <c r="A146" s="282" t="s">
        <v>2918</v>
      </c>
      <c r="B146" s="283" t="s">
        <v>2919</v>
      </c>
      <c r="D146" s="284" t="str">
        <f t="shared" si="8"/>
        <v>MEM UNION R&amp;R RESERVE</v>
      </c>
      <c r="E146" s="49" t="s">
        <v>2920</v>
      </c>
      <c r="F146" s="229">
        <v>865304.88</v>
      </c>
      <c r="G146" s="229">
        <v>0</v>
      </c>
      <c r="H146" s="229">
        <v>0</v>
      </c>
      <c r="I146" s="229">
        <v>0</v>
      </c>
      <c r="J146" s="229">
        <v>0</v>
      </c>
      <c r="K146" s="229">
        <v>3096297.57</v>
      </c>
      <c r="L146" s="229">
        <v>2295031.04</v>
      </c>
      <c r="M146" s="229">
        <f t="shared" si="9"/>
        <v>64038.35000000009</v>
      </c>
    </row>
    <row r="147" spans="1:13" ht="12.75" outlineLevel="1">
      <c r="A147" s="282" t="s">
        <v>2921</v>
      </c>
      <c r="B147" s="283" t="s">
        <v>2922</v>
      </c>
      <c r="D147" s="284" t="str">
        <f t="shared" si="8"/>
        <v>PCEM PLANT FUND</v>
      </c>
      <c r="E147" s="49" t="s">
        <v>2923</v>
      </c>
      <c r="F147" s="229">
        <v>0</v>
      </c>
      <c r="G147" s="229">
        <v>0</v>
      </c>
      <c r="H147" s="229">
        <v>0</v>
      </c>
      <c r="I147" s="229">
        <v>0</v>
      </c>
      <c r="J147" s="229">
        <v>0</v>
      </c>
      <c r="K147" s="229">
        <v>76838.41</v>
      </c>
      <c r="L147" s="229">
        <v>76838.41</v>
      </c>
      <c r="M147" s="229">
        <f t="shared" si="9"/>
        <v>0</v>
      </c>
    </row>
    <row r="148" spans="1:13" ht="12.75" outlineLevel="1">
      <c r="A148" s="282" t="s">
        <v>2924</v>
      </c>
      <c r="B148" s="283" t="s">
        <v>2925</v>
      </c>
      <c r="D148" s="284" t="str">
        <f t="shared" si="8"/>
        <v>PRINTING SVCS BLDG/EQUIP</v>
      </c>
      <c r="E148" s="49" t="s">
        <v>2926</v>
      </c>
      <c r="F148" s="229">
        <v>62237.89</v>
      </c>
      <c r="G148" s="229">
        <v>0</v>
      </c>
      <c r="H148" s="229">
        <v>0</v>
      </c>
      <c r="I148" s="229">
        <v>0</v>
      </c>
      <c r="J148" s="229">
        <v>0</v>
      </c>
      <c r="K148" s="229">
        <v>514405.5</v>
      </c>
      <c r="L148" s="229">
        <v>452167.61</v>
      </c>
      <c r="M148" s="229">
        <f t="shared" si="9"/>
        <v>0</v>
      </c>
    </row>
    <row r="149" spans="1:13" ht="12.75" outlineLevel="1">
      <c r="A149" s="282" t="s">
        <v>2927</v>
      </c>
      <c r="B149" s="283" t="s">
        <v>2928</v>
      </c>
      <c r="D149" s="284" t="str">
        <f t="shared" si="8"/>
        <v>SYSTEM FAC-RECREATION FAC</v>
      </c>
      <c r="E149" s="49" t="s">
        <v>2929</v>
      </c>
      <c r="F149" s="229">
        <v>578467.77</v>
      </c>
      <c r="G149" s="229">
        <v>0</v>
      </c>
      <c r="H149" s="229">
        <v>0</v>
      </c>
      <c r="I149" s="229">
        <v>0</v>
      </c>
      <c r="J149" s="229">
        <v>0</v>
      </c>
      <c r="K149" s="229">
        <v>0</v>
      </c>
      <c r="L149" s="229">
        <v>25670.83</v>
      </c>
      <c r="M149" s="229">
        <f t="shared" si="9"/>
        <v>604138.6</v>
      </c>
    </row>
    <row r="150" spans="1:13" ht="12.75" outlineLevel="1">
      <c r="A150" s="282" t="s">
        <v>2930</v>
      </c>
      <c r="B150" s="283" t="s">
        <v>2931</v>
      </c>
      <c r="D150" s="284" t="str">
        <f t="shared" si="8"/>
        <v>SAS R&amp;R</v>
      </c>
      <c r="E150" s="49" t="s">
        <v>2932</v>
      </c>
      <c r="F150" s="229">
        <v>1022011.22</v>
      </c>
      <c r="G150" s="229">
        <v>0</v>
      </c>
      <c r="H150" s="229">
        <v>0</v>
      </c>
      <c r="I150" s="229">
        <v>0</v>
      </c>
      <c r="J150" s="229">
        <v>0</v>
      </c>
      <c r="K150" s="229">
        <v>210161.08</v>
      </c>
      <c r="L150" s="229">
        <v>-714329.13</v>
      </c>
      <c r="M150" s="229">
        <f t="shared" si="9"/>
        <v>97521.00999999998</v>
      </c>
    </row>
    <row r="151" spans="1:13" ht="12.75" outlineLevel="1">
      <c r="A151" s="282" t="s">
        <v>2933</v>
      </c>
      <c r="B151" s="283" t="s">
        <v>2934</v>
      </c>
      <c r="D151" s="284" t="str">
        <f t="shared" si="8"/>
        <v>SFCIC PLANT PROJECTS</v>
      </c>
      <c r="E151" s="49" t="s">
        <v>2935</v>
      </c>
      <c r="F151" s="229">
        <v>759446.12</v>
      </c>
      <c r="G151" s="229">
        <v>0</v>
      </c>
      <c r="H151" s="229">
        <v>0</v>
      </c>
      <c r="I151" s="229">
        <v>32146.95</v>
      </c>
      <c r="J151" s="229">
        <v>0</v>
      </c>
      <c r="K151" s="229">
        <v>154323.55</v>
      </c>
      <c r="L151" s="229">
        <v>193604.6</v>
      </c>
      <c r="M151" s="229">
        <f t="shared" si="9"/>
        <v>830874.1199999999</v>
      </c>
    </row>
    <row r="152" spans="1:13" ht="12.75" outlineLevel="1">
      <c r="A152" s="282" t="s">
        <v>2936</v>
      </c>
      <c r="B152" s="283" t="s">
        <v>2937</v>
      </c>
      <c r="D152" s="284" t="str">
        <f t="shared" si="8"/>
        <v>VET MED STUDENT MICROSCOPE</v>
      </c>
      <c r="E152" s="49" t="s">
        <v>2938</v>
      </c>
      <c r="F152" s="229">
        <v>187606.99</v>
      </c>
      <c r="G152" s="229">
        <v>0</v>
      </c>
      <c r="H152" s="229">
        <v>0</v>
      </c>
      <c r="I152" s="229">
        <v>3847.58</v>
      </c>
      <c r="J152" s="229">
        <v>0</v>
      </c>
      <c r="K152" s="229">
        <v>16185</v>
      </c>
      <c r="L152" s="229">
        <v>-132992.12</v>
      </c>
      <c r="M152" s="229">
        <f t="shared" si="9"/>
        <v>42277.44999999998</v>
      </c>
    </row>
    <row r="153" spans="1:13" ht="12.75" outlineLevel="1">
      <c r="A153" s="282" t="s">
        <v>2939</v>
      </c>
      <c r="B153" s="283" t="s">
        <v>2940</v>
      </c>
      <c r="D153" s="284" t="str">
        <f t="shared" si="8"/>
        <v>CONCESSION ESCROW ACCOUNT</v>
      </c>
      <c r="E153" s="49" t="s">
        <v>2941</v>
      </c>
      <c r="F153" s="229">
        <v>41953.45</v>
      </c>
      <c r="G153" s="229">
        <v>0</v>
      </c>
      <c r="H153" s="229">
        <v>0</v>
      </c>
      <c r="I153" s="229">
        <v>1766.27</v>
      </c>
      <c r="J153" s="229">
        <v>0</v>
      </c>
      <c r="K153" s="229">
        <v>0</v>
      </c>
      <c r="L153" s="229">
        <v>0</v>
      </c>
      <c r="M153" s="229">
        <f t="shared" si="9"/>
        <v>43719.719999999994</v>
      </c>
    </row>
    <row r="154" spans="1:13" ht="12.75" outlineLevel="1">
      <c r="A154" s="282" t="s">
        <v>2942</v>
      </c>
      <c r="B154" s="283" t="s">
        <v>2943</v>
      </c>
      <c r="D154" s="284" t="str">
        <f t="shared" si="8"/>
        <v>HOUSING-RESIDENTIAL LIFE</v>
      </c>
      <c r="E154" s="49" t="s">
        <v>2944</v>
      </c>
      <c r="F154" s="229">
        <v>0</v>
      </c>
      <c r="G154" s="229">
        <v>0</v>
      </c>
      <c r="H154" s="229">
        <v>0</v>
      </c>
      <c r="I154" s="229">
        <v>-5383.73</v>
      </c>
      <c r="J154" s="229">
        <v>0</v>
      </c>
      <c r="K154" s="229">
        <v>1637.46</v>
      </c>
      <c r="L154" s="229">
        <v>815.13</v>
      </c>
      <c r="M154" s="229">
        <f t="shared" si="9"/>
        <v>-6206.0599999999995</v>
      </c>
    </row>
    <row r="155" spans="1:13" ht="12.75" outlineLevel="1">
      <c r="A155" s="282" t="s">
        <v>2945</v>
      </c>
      <c r="B155" s="283" t="s">
        <v>2946</v>
      </c>
      <c r="D155" s="284" t="str">
        <f t="shared" si="8"/>
        <v>HOUSING-CAMPUS DINING</v>
      </c>
      <c r="E155" s="49" t="s">
        <v>2947</v>
      </c>
      <c r="F155" s="229">
        <v>0</v>
      </c>
      <c r="G155" s="229">
        <v>0</v>
      </c>
      <c r="H155" s="229">
        <v>0</v>
      </c>
      <c r="I155" s="229">
        <v>-2058.08</v>
      </c>
      <c r="J155" s="229">
        <v>0</v>
      </c>
      <c r="K155" s="229">
        <v>621.09</v>
      </c>
      <c r="L155" s="229">
        <v>313.75</v>
      </c>
      <c r="M155" s="229">
        <f t="shared" si="9"/>
        <v>-2365.42</v>
      </c>
    </row>
    <row r="156" spans="1:13" ht="12.75" outlineLevel="1">
      <c r="A156" s="282" t="s">
        <v>2948</v>
      </c>
      <c r="B156" s="283" t="s">
        <v>2949</v>
      </c>
      <c r="D156" s="284" t="str">
        <f t="shared" si="8"/>
        <v>MARK TWAIN-RESIDENTIAL LIFE</v>
      </c>
      <c r="E156" s="49" t="s">
        <v>2950</v>
      </c>
      <c r="F156" s="229">
        <v>0</v>
      </c>
      <c r="G156" s="229">
        <v>0</v>
      </c>
      <c r="H156" s="229">
        <v>0</v>
      </c>
      <c r="I156" s="229">
        <v>770.25</v>
      </c>
      <c r="J156" s="229">
        <v>0</v>
      </c>
      <c r="K156" s="229">
        <v>150.37</v>
      </c>
      <c r="L156" s="229">
        <v>379.59</v>
      </c>
      <c r="M156" s="229">
        <f t="shared" si="9"/>
        <v>999.4699999999999</v>
      </c>
    </row>
    <row r="157" spans="1:13" ht="12.75" outlineLevel="1">
      <c r="A157" s="282" t="s">
        <v>2951</v>
      </c>
      <c r="B157" s="319" t="s">
        <v>2952</v>
      </c>
      <c r="D157" s="284" t="str">
        <f t="shared" si="8"/>
        <v>MARK TWAIN-CAMPUS DINING</v>
      </c>
      <c r="E157" s="49" t="s">
        <v>2953</v>
      </c>
      <c r="F157" s="264">
        <v>0</v>
      </c>
      <c r="G157" s="264">
        <v>0</v>
      </c>
      <c r="H157" s="264">
        <v>0</v>
      </c>
      <c r="I157" s="264">
        <v>292.16</v>
      </c>
      <c r="J157" s="264">
        <v>0</v>
      </c>
      <c r="K157" s="264">
        <v>57.03</v>
      </c>
      <c r="L157" s="264">
        <v>143.64</v>
      </c>
      <c r="M157" s="264">
        <f t="shared" si="9"/>
        <v>378.77</v>
      </c>
    </row>
    <row r="158" spans="1:13" ht="12.75" outlineLevel="1">
      <c r="A158" s="282" t="s">
        <v>2954</v>
      </c>
      <c r="B158" s="41" t="s">
        <v>2955</v>
      </c>
      <c r="D158" s="284" t="str">
        <f t="shared" si="8"/>
        <v>BRADY COMMONS 1997</v>
      </c>
      <c r="E158" s="49" t="s">
        <v>2956</v>
      </c>
      <c r="F158" s="264">
        <v>0</v>
      </c>
      <c r="G158" s="264">
        <v>0</v>
      </c>
      <c r="H158" s="264">
        <v>0</v>
      </c>
      <c r="I158" s="264">
        <v>1555.75</v>
      </c>
      <c r="J158" s="264">
        <v>0</v>
      </c>
      <c r="K158" s="264">
        <v>0</v>
      </c>
      <c r="L158" s="264">
        <v>137848.88</v>
      </c>
      <c r="M158" s="264">
        <f t="shared" si="9"/>
        <v>139404.63</v>
      </c>
    </row>
    <row r="159" spans="1:13" ht="12.75" outlineLevel="1">
      <c r="A159" s="282" t="s">
        <v>2957</v>
      </c>
      <c r="B159" s="283" t="s">
        <v>2958</v>
      </c>
      <c r="D159" s="284" t="str">
        <f t="shared" si="8"/>
        <v>VA AVE HOUSING-SERIES 2001A BD</v>
      </c>
      <c r="E159" s="49" t="s">
        <v>2959</v>
      </c>
      <c r="F159" s="229">
        <v>0</v>
      </c>
      <c r="G159" s="229">
        <v>0</v>
      </c>
      <c r="H159" s="229">
        <v>0</v>
      </c>
      <c r="I159" s="229">
        <v>187.17</v>
      </c>
      <c r="J159" s="229">
        <v>0</v>
      </c>
      <c r="K159" s="229">
        <v>14098.02</v>
      </c>
      <c r="L159" s="229">
        <v>19694.21</v>
      </c>
      <c r="M159" s="229">
        <f t="shared" si="9"/>
        <v>5783.359999999997</v>
      </c>
    </row>
    <row r="160" spans="1:13" ht="12.75" outlineLevel="1">
      <c r="A160" s="282" t="s">
        <v>2960</v>
      </c>
      <c r="B160" s="283" t="s">
        <v>2961</v>
      </c>
      <c r="D160" s="284" t="str">
        <f aca="true" t="shared" si="10" ref="D160:D191">UPPER(B160)</f>
        <v>DOBBS GRP(JONES,LATHROP)2001A</v>
      </c>
      <c r="E160" s="49" t="s">
        <v>2962</v>
      </c>
      <c r="F160" s="229">
        <v>0</v>
      </c>
      <c r="G160" s="229">
        <v>0</v>
      </c>
      <c r="H160" s="229">
        <v>0</v>
      </c>
      <c r="I160" s="229">
        <v>81.79</v>
      </c>
      <c r="J160" s="229">
        <v>0</v>
      </c>
      <c r="K160" s="229">
        <v>5505.1</v>
      </c>
      <c r="L160" s="229">
        <v>7466.67</v>
      </c>
      <c r="M160" s="229">
        <f aca="true" t="shared" si="11" ref="M160:M191">F160+G160+H160+I160+J160+L160-K160</f>
        <v>2043.3599999999997</v>
      </c>
    </row>
    <row r="161" spans="1:13" ht="12.75" outlineLevel="1">
      <c r="A161" s="282" t="s">
        <v>2963</v>
      </c>
      <c r="B161" s="283" t="s">
        <v>2964</v>
      </c>
      <c r="D161" s="284" t="str">
        <f t="shared" si="10"/>
        <v>REC CENTER-SERIES 2003A BONDS</v>
      </c>
      <c r="E161" s="49" t="s">
        <v>2965</v>
      </c>
      <c r="F161" s="229">
        <v>0</v>
      </c>
      <c r="G161" s="229">
        <v>0</v>
      </c>
      <c r="H161" s="229">
        <v>0</v>
      </c>
      <c r="I161" s="229">
        <v>3544.85</v>
      </c>
      <c r="J161" s="229">
        <v>0</v>
      </c>
      <c r="K161" s="229">
        <v>4620.57</v>
      </c>
      <c r="L161" s="229">
        <v>9386</v>
      </c>
      <c r="M161" s="229">
        <f t="shared" si="11"/>
        <v>8310.28</v>
      </c>
    </row>
    <row r="162" spans="1:13" ht="12.75" outlineLevel="1">
      <c r="A162" s="282" t="s">
        <v>2966</v>
      </c>
      <c r="B162" s="283" t="s">
        <v>2967</v>
      </c>
      <c r="D162" s="284" t="str">
        <f t="shared" si="10"/>
        <v>CRITICAL MEASURES 1&amp;2 - 2003A</v>
      </c>
      <c r="E162" s="49" t="s">
        <v>2968</v>
      </c>
      <c r="F162" s="229">
        <v>0</v>
      </c>
      <c r="G162" s="229">
        <v>0</v>
      </c>
      <c r="H162" s="229">
        <v>0</v>
      </c>
      <c r="I162" s="229">
        <v>36.34</v>
      </c>
      <c r="J162" s="229">
        <v>0</v>
      </c>
      <c r="K162" s="229">
        <v>522.75</v>
      </c>
      <c r="L162" s="229">
        <v>1277</v>
      </c>
      <c r="M162" s="229">
        <f t="shared" si="11"/>
        <v>790.5899999999999</v>
      </c>
    </row>
    <row r="163" spans="1:13" ht="12.75" outlineLevel="1">
      <c r="A163" s="282" t="s">
        <v>2969</v>
      </c>
      <c r="B163" s="283" t="s">
        <v>2970</v>
      </c>
      <c r="D163" s="284" t="str">
        <f t="shared" si="10"/>
        <v>MARK TWAIN-SERIES 2003A BONDS</v>
      </c>
      <c r="E163" s="49" t="s">
        <v>2971</v>
      </c>
      <c r="F163" s="229">
        <v>0</v>
      </c>
      <c r="G163" s="229">
        <v>0</v>
      </c>
      <c r="H163" s="229">
        <v>0</v>
      </c>
      <c r="I163" s="229">
        <v>37.8</v>
      </c>
      <c r="J163" s="229">
        <v>0</v>
      </c>
      <c r="K163" s="229">
        <v>136.52</v>
      </c>
      <c r="L163" s="229">
        <v>281.5</v>
      </c>
      <c r="M163" s="229">
        <f t="shared" si="11"/>
        <v>182.78</v>
      </c>
    </row>
    <row r="164" spans="1:13" ht="12.75" outlineLevel="1">
      <c r="A164" s="282" t="s">
        <v>2972</v>
      </c>
      <c r="B164" s="283" t="s">
        <v>2973</v>
      </c>
      <c r="D164" s="284" t="str">
        <f t="shared" si="10"/>
        <v>VA AVE HOUSING-SER 2003A BONDS</v>
      </c>
      <c r="E164" s="49" t="s">
        <v>2974</v>
      </c>
      <c r="F164" s="229">
        <v>0</v>
      </c>
      <c r="G164" s="229">
        <v>0</v>
      </c>
      <c r="H164" s="229">
        <v>0</v>
      </c>
      <c r="I164" s="229">
        <v>2671.32</v>
      </c>
      <c r="J164" s="229">
        <v>0</v>
      </c>
      <c r="K164" s="229">
        <v>2592.33</v>
      </c>
      <c r="L164" s="229">
        <v>5341</v>
      </c>
      <c r="M164" s="229">
        <f t="shared" si="11"/>
        <v>5419.99</v>
      </c>
    </row>
    <row r="165" spans="1:13" ht="12.75" outlineLevel="1">
      <c r="A165" s="282" t="s">
        <v>2975</v>
      </c>
      <c r="B165" s="283" t="s">
        <v>2976</v>
      </c>
      <c r="D165" s="284" t="str">
        <f t="shared" si="10"/>
        <v>DOBBS GRP(JONES,LATHROP)-2003A</v>
      </c>
      <c r="E165" s="49" t="s">
        <v>2977</v>
      </c>
      <c r="F165" s="229">
        <v>0</v>
      </c>
      <c r="G165" s="229">
        <v>0</v>
      </c>
      <c r="H165" s="229">
        <v>0</v>
      </c>
      <c r="I165" s="229">
        <v>20.39</v>
      </c>
      <c r="J165" s="229">
        <v>0</v>
      </c>
      <c r="K165" s="229">
        <v>76.43</v>
      </c>
      <c r="L165" s="229">
        <v>162</v>
      </c>
      <c r="M165" s="229">
        <f t="shared" si="11"/>
        <v>105.95999999999998</v>
      </c>
    </row>
    <row r="166" spans="1:13" ht="12.75" outlineLevel="1">
      <c r="A166" s="282" t="s">
        <v>2978</v>
      </c>
      <c r="B166" s="283" t="s">
        <v>2979</v>
      </c>
      <c r="D166" s="284" t="str">
        <f t="shared" si="10"/>
        <v>COLLEGE AVE HOUSING - 2006A</v>
      </c>
      <c r="E166" s="49" t="s">
        <v>2980</v>
      </c>
      <c r="F166" s="229">
        <v>0</v>
      </c>
      <c r="G166" s="229">
        <v>0</v>
      </c>
      <c r="H166" s="229">
        <v>0</v>
      </c>
      <c r="I166" s="229">
        <v>2.85</v>
      </c>
      <c r="J166" s="229">
        <v>0</v>
      </c>
      <c r="K166" s="229">
        <v>37.82</v>
      </c>
      <c r="L166" s="229">
        <v>415</v>
      </c>
      <c r="M166" s="229">
        <f t="shared" si="11"/>
        <v>380.03000000000003</v>
      </c>
    </row>
    <row r="167" spans="1:13" ht="12.75" outlineLevel="1">
      <c r="A167" s="282" t="s">
        <v>2981</v>
      </c>
      <c r="B167" s="283" t="s">
        <v>2982</v>
      </c>
      <c r="D167" s="284" t="str">
        <f t="shared" si="10"/>
        <v>CRITICAL MEASURES 2 - 2006A</v>
      </c>
      <c r="E167" s="49" t="s">
        <v>2983</v>
      </c>
      <c r="F167" s="229">
        <v>0</v>
      </c>
      <c r="G167" s="229">
        <v>0</v>
      </c>
      <c r="H167" s="229">
        <v>0</v>
      </c>
      <c r="I167" s="229">
        <v>-14.49</v>
      </c>
      <c r="J167" s="229">
        <v>0</v>
      </c>
      <c r="K167" s="229">
        <v>5.83</v>
      </c>
      <c r="L167" s="229">
        <v>63.54</v>
      </c>
      <c r="M167" s="229">
        <f t="shared" si="11"/>
        <v>43.22</v>
      </c>
    </row>
    <row r="168" spans="1:13" ht="12.75" outlineLevel="1">
      <c r="A168" s="282" t="s">
        <v>2984</v>
      </c>
      <c r="B168" s="283" t="s">
        <v>2985</v>
      </c>
      <c r="D168" s="284" t="str">
        <f t="shared" si="10"/>
        <v>SW CAMPUS HOUSING-2006A</v>
      </c>
      <c r="E168" s="49" t="s">
        <v>2986</v>
      </c>
      <c r="F168" s="229">
        <v>0</v>
      </c>
      <c r="G168" s="229">
        <v>0</v>
      </c>
      <c r="H168" s="229">
        <v>0</v>
      </c>
      <c r="I168" s="229">
        <v>6.11</v>
      </c>
      <c r="J168" s="229">
        <v>0</v>
      </c>
      <c r="K168" s="229">
        <v>80.63</v>
      </c>
      <c r="L168" s="229">
        <v>890</v>
      </c>
      <c r="M168" s="229">
        <f t="shared" si="11"/>
        <v>815.48</v>
      </c>
    </row>
    <row r="169" spans="1:13" ht="12.75" outlineLevel="1">
      <c r="A169" s="282" t="s">
        <v>2987</v>
      </c>
      <c r="B169" s="283" t="s">
        <v>2988</v>
      </c>
      <c r="D169" s="284" t="str">
        <f t="shared" si="10"/>
        <v>REC CENTER - 2006A</v>
      </c>
      <c r="E169" s="49" t="s">
        <v>2989</v>
      </c>
      <c r="F169" s="229">
        <v>0</v>
      </c>
      <c r="G169" s="229">
        <v>0</v>
      </c>
      <c r="H169" s="229">
        <v>0</v>
      </c>
      <c r="I169" s="229">
        <v>-37.02</v>
      </c>
      <c r="J169" s="229">
        <v>0</v>
      </c>
      <c r="K169" s="229">
        <v>14.92</v>
      </c>
      <c r="L169" s="229">
        <v>165.92</v>
      </c>
      <c r="M169" s="229">
        <f t="shared" si="11"/>
        <v>113.97999999999998</v>
      </c>
    </row>
    <row r="170" spans="1:13" ht="12.75" outlineLevel="1">
      <c r="A170" s="282" t="s">
        <v>2990</v>
      </c>
      <c r="B170" s="283" t="s">
        <v>2991</v>
      </c>
      <c r="D170" s="284" t="str">
        <f t="shared" si="10"/>
        <v>R&amp;M RESIDENTIAL LIFE</v>
      </c>
      <c r="E170" s="49" t="s">
        <v>2992</v>
      </c>
      <c r="F170" s="229">
        <v>0</v>
      </c>
      <c r="G170" s="229">
        <v>0</v>
      </c>
      <c r="H170" s="229">
        <v>0</v>
      </c>
      <c r="I170" s="229">
        <v>660493.46</v>
      </c>
      <c r="J170" s="229">
        <v>0</v>
      </c>
      <c r="K170" s="229">
        <v>0</v>
      </c>
      <c r="L170" s="229">
        <v>21520175.82</v>
      </c>
      <c r="M170" s="229">
        <f t="shared" si="11"/>
        <v>22180669.28</v>
      </c>
    </row>
    <row r="171" spans="1:13" ht="12.75" outlineLevel="1">
      <c r="A171" s="282" t="s">
        <v>2993</v>
      </c>
      <c r="B171" s="283" t="s">
        <v>2994</v>
      </c>
      <c r="D171" s="284" t="str">
        <f t="shared" si="10"/>
        <v>R&amp;M CAMPUS DINING CAFETERIAS</v>
      </c>
      <c r="E171" s="49" t="s">
        <v>2995</v>
      </c>
      <c r="F171" s="229">
        <v>0</v>
      </c>
      <c r="G171" s="229">
        <v>0</v>
      </c>
      <c r="H171" s="229">
        <v>0</v>
      </c>
      <c r="I171" s="229">
        <v>145185.98</v>
      </c>
      <c r="J171" s="229">
        <v>0</v>
      </c>
      <c r="K171" s="229">
        <v>0</v>
      </c>
      <c r="L171" s="229">
        <v>5948520.95</v>
      </c>
      <c r="M171" s="229">
        <f t="shared" si="11"/>
        <v>6093706.930000001</v>
      </c>
    </row>
    <row r="172" spans="1:13" ht="12.75" outlineLevel="1">
      <c r="A172" s="282" t="s">
        <v>2996</v>
      </c>
      <c r="B172" s="283" t="s">
        <v>2997</v>
      </c>
      <c r="D172" s="284" t="str">
        <f t="shared" si="10"/>
        <v>R&amp;M REC FACILITY</v>
      </c>
      <c r="E172" s="49" t="s">
        <v>2998</v>
      </c>
      <c r="F172" s="229">
        <v>0</v>
      </c>
      <c r="G172" s="229">
        <v>0</v>
      </c>
      <c r="H172" s="229">
        <v>0</v>
      </c>
      <c r="I172" s="229">
        <v>134081.41</v>
      </c>
      <c r="J172" s="229">
        <v>0</v>
      </c>
      <c r="K172" s="229">
        <v>0</v>
      </c>
      <c r="L172" s="229">
        <v>2104533.82</v>
      </c>
      <c r="M172" s="229">
        <f t="shared" si="11"/>
        <v>2238615.23</v>
      </c>
    </row>
    <row r="173" spans="1:13" ht="12.75" outlineLevel="1">
      <c r="A173" s="282" t="s">
        <v>2999</v>
      </c>
      <c r="B173" s="283" t="s">
        <v>3000</v>
      </c>
      <c r="D173" s="284" t="str">
        <f t="shared" si="10"/>
        <v>R&amp;M STUDENT AUXILIARY SERVICES</v>
      </c>
      <c r="E173" s="49" t="s">
        <v>3001</v>
      </c>
      <c r="F173" s="229">
        <v>0</v>
      </c>
      <c r="G173" s="229">
        <v>0</v>
      </c>
      <c r="H173" s="229">
        <v>0</v>
      </c>
      <c r="I173" s="229">
        <v>133106.52</v>
      </c>
      <c r="J173" s="229">
        <v>0</v>
      </c>
      <c r="K173" s="229">
        <v>0</v>
      </c>
      <c r="L173" s="229">
        <v>6237823.92</v>
      </c>
      <c r="M173" s="229">
        <f t="shared" si="11"/>
        <v>6370930.4399999995</v>
      </c>
    </row>
    <row r="174" spans="1:13" ht="12.75" outlineLevel="1">
      <c r="A174" s="282" t="s">
        <v>3002</v>
      </c>
      <c r="B174" s="283" t="s">
        <v>3003</v>
      </c>
      <c r="D174" s="284" t="str">
        <f t="shared" si="10"/>
        <v>R&amp;M CAMPUS DINING CASH OPS</v>
      </c>
      <c r="E174" s="49" t="s">
        <v>3004</v>
      </c>
      <c r="F174" s="229">
        <v>0</v>
      </c>
      <c r="G174" s="229">
        <v>0</v>
      </c>
      <c r="H174" s="229">
        <v>0</v>
      </c>
      <c r="I174" s="229">
        <v>12249.24</v>
      </c>
      <c r="J174" s="229">
        <v>0</v>
      </c>
      <c r="K174" s="229">
        <v>0</v>
      </c>
      <c r="L174" s="229">
        <v>380875.66</v>
      </c>
      <c r="M174" s="229">
        <f t="shared" si="11"/>
        <v>393124.89999999997</v>
      </c>
    </row>
    <row r="175" spans="1:13" ht="12.75" outlineLevel="1">
      <c r="A175" s="282" t="s">
        <v>3005</v>
      </c>
      <c r="B175" s="283" t="s">
        <v>3006</v>
      </c>
      <c r="D175" s="284" t="str">
        <f t="shared" si="10"/>
        <v>P.C.E.M. BUILDING</v>
      </c>
      <c r="E175" s="49" t="s">
        <v>3007</v>
      </c>
      <c r="F175" s="229">
        <v>0</v>
      </c>
      <c r="G175" s="229">
        <v>0</v>
      </c>
      <c r="H175" s="229">
        <v>0</v>
      </c>
      <c r="I175" s="229">
        <v>16146.42</v>
      </c>
      <c r="J175" s="229">
        <v>0</v>
      </c>
      <c r="K175" s="229">
        <v>0</v>
      </c>
      <c r="L175" s="229">
        <v>346146.62</v>
      </c>
      <c r="M175" s="229">
        <f t="shared" si="11"/>
        <v>362293.04</v>
      </c>
    </row>
    <row r="176" spans="1:13" ht="12.75" outlineLevel="1">
      <c r="A176" s="282" t="s">
        <v>3008</v>
      </c>
      <c r="B176" s="283" t="s">
        <v>3009</v>
      </c>
      <c r="D176" s="284" t="str">
        <f t="shared" si="10"/>
        <v>PRINTING OPERATIONS</v>
      </c>
      <c r="E176" s="49" t="s">
        <v>3010</v>
      </c>
      <c r="F176" s="229">
        <v>0</v>
      </c>
      <c r="G176" s="229">
        <v>0</v>
      </c>
      <c r="H176" s="229">
        <v>0</v>
      </c>
      <c r="I176" s="229">
        <v>14872.44</v>
      </c>
      <c r="J176" s="229">
        <v>0</v>
      </c>
      <c r="K176" s="229">
        <v>562.93</v>
      </c>
      <c r="L176" s="229">
        <v>-14309.51</v>
      </c>
      <c r="M176" s="229">
        <f t="shared" si="11"/>
        <v>0</v>
      </c>
    </row>
    <row r="177" spans="1:13" ht="12.75" outlineLevel="1">
      <c r="A177" s="282" t="s">
        <v>3011</v>
      </c>
      <c r="B177" s="283" t="s">
        <v>3012</v>
      </c>
      <c r="D177" s="284" t="str">
        <f t="shared" si="10"/>
        <v>STADIUM IMPROVEMENTS</v>
      </c>
      <c r="E177" s="49" t="s">
        <v>3013</v>
      </c>
      <c r="F177" s="229">
        <v>0</v>
      </c>
      <c r="G177" s="229">
        <v>0</v>
      </c>
      <c r="H177" s="229">
        <v>0</v>
      </c>
      <c r="I177" s="229">
        <v>-289457.38</v>
      </c>
      <c r="J177" s="229">
        <v>0</v>
      </c>
      <c r="K177" s="229">
        <v>553.98</v>
      </c>
      <c r="L177" s="229">
        <v>248382.33</v>
      </c>
      <c r="M177" s="229">
        <f t="shared" si="11"/>
        <v>-41629.03000000002</v>
      </c>
    </row>
    <row r="178" spans="1:13" ht="12.75" outlineLevel="1">
      <c r="A178" s="282" t="s">
        <v>3014</v>
      </c>
      <c r="B178" s="283" t="s">
        <v>3015</v>
      </c>
      <c r="D178" s="284" t="str">
        <f t="shared" si="10"/>
        <v>FAUROT FIELD</v>
      </c>
      <c r="E178" s="49" t="s">
        <v>3016</v>
      </c>
      <c r="F178" s="229">
        <v>0</v>
      </c>
      <c r="G178" s="229">
        <v>0</v>
      </c>
      <c r="H178" s="229">
        <v>0</v>
      </c>
      <c r="I178" s="229">
        <v>-120749.09</v>
      </c>
      <c r="J178" s="229">
        <v>0</v>
      </c>
      <c r="K178" s="229">
        <v>1432.48</v>
      </c>
      <c r="L178" s="229">
        <v>115064.13</v>
      </c>
      <c r="M178" s="229">
        <f t="shared" si="11"/>
        <v>-7117.439999999991</v>
      </c>
    </row>
    <row r="179" spans="1:13" ht="12.75" outlineLevel="1">
      <c r="A179" s="282" t="s">
        <v>3017</v>
      </c>
      <c r="B179" s="283" t="s">
        <v>3018</v>
      </c>
      <c r="D179" s="284" t="str">
        <f t="shared" si="10"/>
        <v>TRACK &amp; SOCCER FIELD</v>
      </c>
      <c r="E179" s="49" t="s">
        <v>3019</v>
      </c>
      <c r="F179" s="229">
        <v>0</v>
      </c>
      <c r="G179" s="229">
        <v>0</v>
      </c>
      <c r="H179" s="229">
        <v>0</v>
      </c>
      <c r="I179" s="229">
        <v>-11092.11</v>
      </c>
      <c r="J179" s="229">
        <v>0</v>
      </c>
      <c r="K179" s="229">
        <v>1432.09</v>
      </c>
      <c r="L179" s="229">
        <v>-293094.2</v>
      </c>
      <c r="M179" s="229">
        <f t="shared" si="11"/>
        <v>-305618.4</v>
      </c>
    </row>
    <row r="180" spans="1:13" ht="12.75" outlineLevel="1">
      <c r="A180" s="282" t="s">
        <v>3020</v>
      </c>
      <c r="B180" s="283" t="s">
        <v>3021</v>
      </c>
      <c r="D180" s="284" t="str">
        <f t="shared" si="10"/>
        <v>STADIUM IMPROVMENTS 97</v>
      </c>
      <c r="E180" s="49" t="s">
        <v>3022</v>
      </c>
      <c r="F180" s="229">
        <v>0</v>
      </c>
      <c r="G180" s="229">
        <v>0</v>
      </c>
      <c r="H180" s="229">
        <v>0</v>
      </c>
      <c r="I180" s="229">
        <v>441180.46</v>
      </c>
      <c r="J180" s="229">
        <v>0</v>
      </c>
      <c r="K180" s="229">
        <v>11148.24</v>
      </c>
      <c r="L180" s="229">
        <v>-405092.55</v>
      </c>
      <c r="M180" s="229">
        <f t="shared" si="11"/>
        <v>24939.670000000035</v>
      </c>
    </row>
    <row r="181" spans="1:13" ht="12.75" outlineLevel="1">
      <c r="A181" s="282" t="s">
        <v>3023</v>
      </c>
      <c r="B181" s="283" t="s">
        <v>3024</v>
      </c>
      <c r="D181" s="284" t="str">
        <f t="shared" si="10"/>
        <v>DEVINE PAVILION</v>
      </c>
      <c r="E181" s="49" t="s">
        <v>3025</v>
      </c>
      <c r="F181" s="229">
        <v>0</v>
      </c>
      <c r="G181" s="229">
        <v>0</v>
      </c>
      <c r="H181" s="229">
        <v>0</v>
      </c>
      <c r="I181" s="229">
        <v>5376.89</v>
      </c>
      <c r="J181" s="229">
        <v>0</v>
      </c>
      <c r="K181" s="229">
        <v>5819.48</v>
      </c>
      <c r="L181" s="229">
        <v>155.55</v>
      </c>
      <c r="M181" s="229">
        <f t="shared" si="11"/>
        <v>-287.03999999999905</v>
      </c>
    </row>
    <row r="182" spans="1:13" ht="12.75" outlineLevel="1">
      <c r="A182" s="282" t="s">
        <v>3026</v>
      </c>
      <c r="B182" s="283" t="s">
        <v>3027</v>
      </c>
      <c r="D182" s="284" t="str">
        <f t="shared" si="10"/>
        <v>TAYLOR ADDITION</v>
      </c>
      <c r="E182" s="49" t="s">
        <v>3028</v>
      </c>
      <c r="F182" s="229">
        <v>0</v>
      </c>
      <c r="G182" s="229">
        <v>0</v>
      </c>
      <c r="H182" s="229">
        <v>0</v>
      </c>
      <c r="I182" s="229">
        <v>4831.97</v>
      </c>
      <c r="J182" s="229">
        <v>0</v>
      </c>
      <c r="K182" s="229">
        <v>5242.1</v>
      </c>
      <c r="L182" s="229">
        <v>180.23</v>
      </c>
      <c r="M182" s="229">
        <f t="shared" si="11"/>
        <v>-229.90000000000055</v>
      </c>
    </row>
    <row r="183" spans="1:13" ht="12.75" outlineLevel="1">
      <c r="A183" s="282" t="s">
        <v>3029</v>
      </c>
      <c r="B183" s="283" t="s">
        <v>3030</v>
      </c>
      <c r="D183" s="284" t="str">
        <f t="shared" si="10"/>
        <v>PRESS BOX 2000</v>
      </c>
      <c r="E183" s="49" t="s">
        <v>3031</v>
      </c>
      <c r="F183" s="229">
        <v>0</v>
      </c>
      <c r="G183" s="229">
        <v>0</v>
      </c>
      <c r="H183" s="229">
        <v>0</v>
      </c>
      <c r="I183" s="229">
        <v>-5583.76</v>
      </c>
      <c r="J183" s="229">
        <v>0</v>
      </c>
      <c r="K183" s="229">
        <v>10749.14</v>
      </c>
      <c r="L183" s="229">
        <v>11724.2</v>
      </c>
      <c r="M183" s="229">
        <f t="shared" si="11"/>
        <v>-4608.699999999999</v>
      </c>
    </row>
    <row r="184" spans="1:13" ht="12.75" outlineLevel="1">
      <c r="A184" s="282" t="s">
        <v>3032</v>
      </c>
      <c r="B184" s="283" t="s">
        <v>3033</v>
      </c>
      <c r="D184" s="284" t="str">
        <f t="shared" si="10"/>
        <v>MARYLAND PARKING</v>
      </c>
      <c r="E184" s="49" t="s">
        <v>3034</v>
      </c>
      <c r="F184" s="229">
        <v>0</v>
      </c>
      <c r="G184" s="229">
        <v>0</v>
      </c>
      <c r="H184" s="229">
        <v>0</v>
      </c>
      <c r="I184" s="229">
        <v>4796.08</v>
      </c>
      <c r="J184" s="229">
        <v>0</v>
      </c>
      <c r="K184" s="229">
        <v>1733.34</v>
      </c>
      <c r="L184" s="229">
        <v>-3567.69</v>
      </c>
      <c r="M184" s="229">
        <f t="shared" si="11"/>
        <v>-504.95000000000005</v>
      </c>
    </row>
    <row r="185" spans="1:13" ht="12.75" outlineLevel="1">
      <c r="A185" s="282" t="s">
        <v>3035</v>
      </c>
      <c r="B185" s="283" t="s">
        <v>3036</v>
      </c>
      <c r="D185" s="284" t="str">
        <f t="shared" si="10"/>
        <v>PARKING 1998</v>
      </c>
      <c r="E185" s="49" t="s">
        <v>3037</v>
      </c>
      <c r="F185" s="229">
        <v>0</v>
      </c>
      <c r="G185" s="229">
        <v>0</v>
      </c>
      <c r="H185" s="229">
        <v>0</v>
      </c>
      <c r="I185" s="229">
        <v>237078.91</v>
      </c>
      <c r="J185" s="229">
        <v>0</v>
      </c>
      <c r="K185" s="229">
        <v>258.17</v>
      </c>
      <c r="L185" s="229">
        <v>5670833.22</v>
      </c>
      <c r="M185" s="229">
        <f t="shared" si="11"/>
        <v>5907653.96</v>
      </c>
    </row>
    <row r="186" spans="1:13" ht="12.75" outlineLevel="1">
      <c r="A186" s="282" t="s">
        <v>3038</v>
      </c>
      <c r="B186" s="283" t="s">
        <v>3039</v>
      </c>
      <c r="D186" s="284" t="str">
        <f t="shared" si="10"/>
        <v>HITT ST PARKING</v>
      </c>
      <c r="E186" s="49" t="s">
        <v>3040</v>
      </c>
      <c r="F186" s="229">
        <v>0</v>
      </c>
      <c r="G186" s="229">
        <v>0</v>
      </c>
      <c r="H186" s="229">
        <v>0</v>
      </c>
      <c r="I186" s="229">
        <v>9845.13</v>
      </c>
      <c r="J186" s="229">
        <v>0</v>
      </c>
      <c r="K186" s="229">
        <v>10670.49</v>
      </c>
      <c r="L186" s="229">
        <v>699.5499999999993</v>
      </c>
      <c r="M186" s="229">
        <f t="shared" si="11"/>
        <v>-125.81000000000131</v>
      </c>
    </row>
    <row r="187" spans="1:13" ht="12.75" outlineLevel="1">
      <c r="A187" s="282" t="s">
        <v>3041</v>
      </c>
      <c r="B187" s="283" t="s">
        <v>3042</v>
      </c>
      <c r="D187" s="284" t="str">
        <f t="shared" si="10"/>
        <v>MULTI-PURPOSE</v>
      </c>
      <c r="E187" s="49" t="s">
        <v>3043</v>
      </c>
      <c r="F187" s="229">
        <v>0</v>
      </c>
      <c r="G187" s="229">
        <v>0</v>
      </c>
      <c r="H187" s="229">
        <v>0</v>
      </c>
      <c r="I187" s="229">
        <v>67858.29</v>
      </c>
      <c r="J187" s="229">
        <v>0</v>
      </c>
      <c r="K187" s="229">
        <v>0</v>
      </c>
      <c r="L187" s="229">
        <v>1606684.55</v>
      </c>
      <c r="M187" s="229">
        <f t="shared" si="11"/>
        <v>1674542.84</v>
      </c>
    </row>
    <row r="188" spans="1:13" ht="12.75" outlineLevel="1">
      <c r="A188" s="282" t="s">
        <v>3044</v>
      </c>
      <c r="B188" s="283" t="s">
        <v>3045</v>
      </c>
      <c r="D188" s="284" t="str">
        <f t="shared" si="10"/>
        <v>POWER PLANT 1998</v>
      </c>
      <c r="E188" s="49" t="s">
        <v>3046</v>
      </c>
      <c r="F188" s="229">
        <v>0</v>
      </c>
      <c r="G188" s="229">
        <v>0</v>
      </c>
      <c r="H188" s="229">
        <v>0</v>
      </c>
      <c r="I188" s="229">
        <v>-7124.92</v>
      </c>
      <c r="J188" s="229">
        <v>0</v>
      </c>
      <c r="K188" s="229">
        <v>1034.57</v>
      </c>
      <c r="L188" s="229">
        <v>-14305.95</v>
      </c>
      <c r="M188" s="229">
        <f t="shared" si="11"/>
        <v>-22465.440000000002</v>
      </c>
    </row>
    <row r="189" spans="1:13" ht="12.75" outlineLevel="1">
      <c r="A189" s="282" t="s">
        <v>3047</v>
      </c>
      <c r="B189" s="283" t="s">
        <v>3048</v>
      </c>
      <c r="D189" s="284" t="str">
        <f t="shared" si="10"/>
        <v>POWER PLANT 2000</v>
      </c>
      <c r="E189" s="49" t="s">
        <v>3049</v>
      </c>
      <c r="F189" s="229">
        <v>0</v>
      </c>
      <c r="G189" s="229">
        <v>0</v>
      </c>
      <c r="H189" s="229">
        <v>0</v>
      </c>
      <c r="I189" s="229">
        <v>23315.95</v>
      </c>
      <c r="J189" s="229">
        <v>0</v>
      </c>
      <c r="K189" s="229">
        <v>29921.19</v>
      </c>
      <c r="L189" s="229">
        <v>942392.73</v>
      </c>
      <c r="M189" s="229">
        <f t="shared" si="11"/>
        <v>935787.49</v>
      </c>
    </row>
    <row r="190" spans="1:13" ht="12.75" outlineLevel="1">
      <c r="A190" s="282" t="s">
        <v>3050</v>
      </c>
      <c r="B190" s="283" t="s">
        <v>3051</v>
      </c>
      <c r="D190" s="284" t="str">
        <f t="shared" si="10"/>
        <v>VA AVE PRK GARAGE-2001A BONDS</v>
      </c>
      <c r="E190" s="49" t="s">
        <v>3052</v>
      </c>
      <c r="F190" s="229">
        <v>0</v>
      </c>
      <c r="G190" s="229">
        <v>0</v>
      </c>
      <c r="H190" s="229">
        <v>0</v>
      </c>
      <c r="I190" s="229">
        <v>-12529.4</v>
      </c>
      <c r="J190" s="229">
        <v>0</v>
      </c>
      <c r="K190" s="229">
        <v>18350.79</v>
      </c>
      <c r="L190" s="229">
        <v>13281.71</v>
      </c>
      <c r="M190" s="229">
        <f t="shared" si="11"/>
        <v>-17598.480000000003</v>
      </c>
    </row>
    <row r="191" spans="1:13" ht="12.75" outlineLevel="1">
      <c r="A191" s="282" t="s">
        <v>3053</v>
      </c>
      <c r="B191" s="283" t="s">
        <v>3054</v>
      </c>
      <c r="D191" s="284" t="str">
        <f t="shared" si="10"/>
        <v>MEDICINE 4TH FLOOR-2003A BONDS</v>
      </c>
      <c r="E191" s="49" t="s">
        <v>3055</v>
      </c>
      <c r="F191" s="229">
        <v>0</v>
      </c>
      <c r="G191" s="229">
        <v>0</v>
      </c>
      <c r="H191" s="229">
        <v>0</v>
      </c>
      <c r="I191" s="229">
        <v>24.55</v>
      </c>
      <c r="J191" s="229">
        <v>0</v>
      </c>
      <c r="K191" s="229">
        <v>171.23</v>
      </c>
      <c r="L191" s="229">
        <v>1179.51</v>
      </c>
      <c r="M191" s="229">
        <f t="shared" si="11"/>
        <v>1032.83</v>
      </c>
    </row>
    <row r="192" spans="1:13" ht="12.75" outlineLevel="1">
      <c r="A192" s="282" t="s">
        <v>3056</v>
      </c>
      <c r="B192" s="283" t="s">
        <v>3057</v>
      </c>
      <c r="D192" s="284" t="str">
        <f aca="true" t="shared" si="12" ref="D192:D223">UPPER(B192)</f>
        <v>OB/GYN 6TH FLOOR-2003A BONDS</v>
      </c>
      <c r="E192" s="49" t="s">
        <v>3058</v>
      </c>
      <c r="F192" s="229">
        <v>0</v>
      </c>
      <c r="G192" s="229">
        <v>0</v>
      </c>
      <c r="H192" s="229">
        <v>0</v>
      </c>
      <c r="I192" s="229">
        <v>14.7</v>
      </c>
      <c r="J192" s="229">
        <v>0</v>
      </c>
      <c r="K192" s="229">
        <v>114</v>
      </c>
      <c r="L192" s="229">
        <v>1087.93</v>
      </c>
      <c r="M192" s="229">
        <f aca="true" t="shared" si="13" ref="M192:M223">F192+G192+H192+I192+J192+L192-K192</f>
        <v>988.6300000000001</v>
      </c>
    </row>
    <row r="193" spans="1:13" ht="12.75" outlineLevel="1">
      <c r="A193" s="282" t="s">
        <v>3059</v>
      </c>
      <c r="B193" s="283" t="s">
        <v>3060</v>
      </c>
      <c r="D193" s="284" t="str">
        <f t="shared" si="12"/>
        <v>MED SCIENCE FIRST LAB - 2006A</v>
      </c>
      <c r="E193" s="49" t="s">
        <v>3061</v>
      </c>
      <c r="F193" s="229">
        <v>0</v>
      </c>
      <c r="G193" s="229">
        <v>0</v>
      </c>
      <c r="H193" s="229">
        <v>0</v>
      </c>
      <c r="I193" s="229">
        <v>-7.76</v>
      </c>
      <c r="J193" s="229">
        <v>0</v>
      </c>
      <c r="K193" s="229">
        <v>3.12</v>
      </c>
      <c r="L193" s="229">
        <v>36.58</v>
      </c>
      <c r="M193" s="229">
        <f t="shared" si="13"/>
        <v>25.7</v>
      </c>
    </row>
    <row r="194" spans="1:13" ht="12.75" outlineLevel="1">
      <c r="A194" s="282" t="s">
        <v>3062</v>
      </c>
      <c r="B194" s="283" t="s">
        <v>3063</v>
      </c>
      <c r="D194" s="284" t="str">
        <f t="shared" si="12"/>
        <v>MCHANEY HALL RENOVATIONS-2006A</v>
      </c>
      <c r="E194" s="49" t="s">
        <v>3064</v>
      </c>
      <c r="F194" s="229">
        <v>0</v>
      </c>
      <c r="G194" s="229">
        <v>0</v>
      </c>
      <c r="H194" s="229">
        <v>0</v>
      </c>
      <c r="I194" s="229">
        <v>-5.42</v>
      </c>
      <c r="J194" s="229">
        <v>0</v>
      </c>
      <c r="K194" s="229">
        <v>2.17</v>
      </c>
      <c r="L194" s="229">
        <v>21.5</v>
      </c>
      <c r="M194" s="229">
        <f t="shared" si="13"/>
        <v>13.909999999999998</v>
      </c>
    </row>
    <row r="195" spans="1:13" ht="12.75" outlineLevel="1">
      <c r="A195" s="282" t="s">
        <v>3065</v>
      </c>
      <c r="B195" s="283" t="s">
        <v>3066</v>
      </c>
      <c r="D195" s="284" t="str">
        <f t="shared" si="12"/>
        <v>SWINE FACILITY - 2006A</v>
      </c>
      <c r="E195" s="49" t="s">
        <v>3067</v>
      </c>
      <c r="F195" s="229">
        <v>0</v>
      </c>
      <c r="G195" s="229">
        <v>0</v>
      </c>
      <c r="H195" s="229">
        <v>0</v>
      </c>
      <c r="I195" s="229">
        <v>-10.25</v>
      </c>
      <c r="J195" s="229">
        <v>0</v>
      </c>
      <c r="K195" s="229">
        <v>4.33</v>
      </c>
      <c r="L195" s="229">
        <v>117.08</v>
      </c>
      <c r="M195" s="229">
        <f t="shared" si="13"/>
        <v>102.5</v>
      </c>
    </row>
    <row r="196" spans="1:13" ht="12.75" outlineLevel="1">
      <c r="A196" s="282" t="s">
        <v>3068</v>
      </c>
      <c r="B196" s="283" t="s">
        <v>3069</v>
      </c>
      <c r="D196" s="284" t="str">
        <f t="shared" si="12"/>
        <v>RESEARCH REACTOR -2006 BOND</v>
      </c>
      <c r="E196" s="49" t="s">
        <v>3070</v>
      </c>
      <c r="F196" s="229">
        <v>0</v>
      </c>
      <c r="G196" s="229">
        <v>0</v>
      </c>
      <c r="H196" s="229">
        <v>0</v>
      </c>
      <c r="I196" s="229">
        <v>-43.51</v>
      </c>
      <c r="J196" s="229">
        <v>0</v>
      </c>
      <c r="K196" s="229">
        <v>17.04</v>
      </c>
      <c r="L196" s="229">
        <v>189.92</v>
      </c>
      <c r="M196" s="229">
        <f t="shared" si="13"/>
        <v>129.37</v>
      </c>
    </row>
    <row r="197" spans="1:13" ht="12.75" outlineLevel="1">
      <c r="A197" s="282" t="s">
        <v>3071</v>
      </c>
      <c r="B197" s="283" t="s">
        <v>3072</v>
      </c>
      <c r="D197" s="284" t="str">
        <f t="shared" si="12"/>
        <v>COLLEGE AVE HOUSING - 2006B</v>
      </c>
      <c r="E197" s="49" t="s">
        <v>3073</v>
      </c>
      <c r="F197" s="229">
        <v>0</v>
      </c>
      <c r="G197" s="229">
        <v>0</v>
      </c>
      <c r="H197" s="229">
        <v>0</v>
      </c>
      <c r="I197" s="229">
        <v>3.38</v>
      </c>
      <c r="J197" s="229">
        <v>0</v>
      </c>
      <c r="K197" s="229">
        <v>1069.4</v>
      </c>
      <c r="L197" s="229">
        <v>1670</v>
      </c>
      <c r="M197" s="229">
        <f t="shared" si="13"/>
        <v>603.98</v>
      </c>
    </row>
    <row r="198" spans="1:13" ht="12.75" outlineLevel="1">
      <c r="A198" s="282" t="s">
        <v>3074</v>
      </c>
      <c r="B198" s="283" t="s">
        <v>3075</v>
      </c>
      <c r="D198" s="284" t="str">
        <f t="shared" si="12"/>
        <v>CRITICAL MEASURES 2 - 2006B</v>
      </c>
      <c r="E198" s="49" t="s">
        <v>3076</v>
      </c>
      <c r="F198" s="229">
        <v>0</v>
      </c>
      <c r="G198" s="229">
        <v>0</v>
      </c>
      <c r="H198" s="229">
        <v>0</v>
      </c>
      <c r="I198" s="229">
        <v>-7.36</v>
      </c>
      <c r="J198" s="229">
        <v>0</v>
      </c>
      <c r="K198" s="229">
        <v>171.74</v>
      </c>
      <c r="L198" s="229">
        <v>267.67</v>
      </c>
      <c r="M198" s="229">
        <f t="shared" si="13"/>
        <v>88.57</v>
      </c>
    </row>
    <row r="199" spans="1:13" ht="12.75" outlineLevel="1">
      <c r="A199" s="282" t="s">
        <v>3077</v>
      </c>
      <c r="B199" s="283" t="s">
        <v>3078</v>
      </c>
      <c r="D199" s="284" t="str">
        <f t="shared" si="12"/>
        <v>SW CAMPUS HOUSING-2006B</v>
      </c>
      <c r="E199" s="49" t="s">
        <v>3079</v>
      </c>
      <c r="F199" s="229">
        <v>0</v>
      </c>
      <c r="G199" s="229">
        <v>0</v>
      </c>
      <c r="H199" s="229">
        <v>0</v>
      </c>
      <c r="I199" s="229">
        <v>7.23</v>
      </c>
      <c r="J199" s="229">
        <v>0</v>
      </c>
      <c r="K199" s="229">
        <v>2275.03</v>
      </c>
      <c r="L199" s="229">
        <v>3555</v>
      </c>
      <c r="M199" s="229">
        <f t="shared" si="13"/>
        <v>1287.1999999999998</v>
      </c>
    </row>
    <row r="200" spans="1:13" ht="12.75" outlineLevel="1">
      <c r="A200" s="282" t="s">
        <v>3080</v>
      </c>
      <c r="B200" s="283" t="s">
        <v>3081</v>
      </c>
      <c r="D200" s="284" t="str">
        <f t="shared" si="12"/>
        <v>REC CENTER - 2006B</v>
      </c>
      <c r="E200" s="49" t="s">
        <v>3082</v>
      </c>
      <c r="F200" s="229">
        <v>0</v>
      </c>
      <c r="G200" s="229">
        <v>0</v>
      </c>
      <c r="H200" s="229">
        <v>0</v>
      </c>
      <c r="I200" s="229">
        <v>-18.82</v>
      </c>
      <c r="J200" s="229">
        <v>0</v>
      </c>
      <c r="K200" s="229">
        <v>439.94</v>
      </c>
      <c r="L200" s="229">
        <v>685.68</v>
      </c>
      <c r="M200" s="229">
        <f t="shared" si="13"/>
        <v>226.9199999999999</v>
      </c>
    </row>
    <row r="201" spans="1:13" ht="12.75" outlineLevel="1">
      <c r="A201" s="282" t="s">
        <v>3083</v>
      </c>
      <c r="B201" s="283" t="s">
        <v>3084</v>
      </c>
      <c r="D201" s="284" t="str">
        <f t="shared" si="12"/>
        <v>MED SCIENCE FIRST LAB - 2006B</v>
      </c>
      <c r="E201" s="49" t="s">
        <v>3085</v>
      </c>
      <c r="F201" s="229">
        <v>0</v>
      </c>
      <c r="G201" s="229">
        <v>0</v>
      </c>
      <c r="H201" s="229">
        <v>0</v>
      </c>
      <c r="I201" s="229">
        <v>-3.95</v>
      </c>
      <c r="J201" s="229">
        <v>0</v>
      </c>
      <c r="K201" s="229">
        <v>92.22</v>
      </c>
      <c r="L201" s="229">
        <v>142.74</v>
      </c>
      <c r="M201" s="229">
        <f t="shared" si="13"/>
        <v>46.57000000000002</v>
      </c>
    </row>
    <row r="202" spans="1:13" ht="12.75" outlineLevel="1">
      <c r="A202" s="282" t="s">
        <v>3086</v>
      </c>
      <c r="B202" s="283" t="s">
        <v>3087</v>
      </c>
      <c r="D202" s="284" t="str">
        <f t="shared" si="12"/>
        <v>MCHANEY HALL RENOVATIONS-2006B</v>
      </c>
      <c r="E202" s="49" t="s">
        <v>3088</v>
      </c>
      <c r="F202" s="229">
        <v>0</v>
      </c>
      <c r="G202" s="229">
        <v>0</v>
      </c>
      <c r="H202" s="229">
        <v>0</v>
      </c>
      <c r="I202" s="229">
        <v>-2.71</v>
      </c>
      <c r="J202" s="229">
        <v>0</v>
      </c>
      <c r="K202" s="229">
        <v>63.45</v>
      </c>
      <c r="L202" s="229">
        <v>99.04</v>
      </c>
      <c r="M202" s="229">
        <f t="shared" si="13"/>
        <v>32.88000000000001</v>
      </c>
    </row>
    <row r="203" spans="1:13" ht="12.75" outlineLevel="1">
      <c r="A203" s="282" t="s">
        <v>3089</v>
      </c>
      <c r="B203" s="283" t="s">
        <v>3090</v>
      </c>
      <c r="D203" s="284" t="str">
        <f t="shared" si="12"/>
        <v>SWINE FACILITY - 2006B</v>
      </c>
      <c r="E203" s="49" t="s">
        <v>3091</v>
      </c>
      <c r="F203" s="229">
        <v>0</v>
      </c>
      <c r="G203" s="229">
        <v>0</v>
      </c>
      <c r="H203" s="229">
        <v>0</v>
      </c>
      <c r="I203" s="229">
        <v>-5.95</v>
      </c>
      <c r="J203" s="229">
        <v>0</v>
      </c>
      <c r="K203" s="229">
        <v>126.9</v>
      </c>
      <c r="L203" s="229">
        <v>128.08</v>
      </c>
      <c r="M203" s="229">
        <f t="shared" si="13"/>
        <v>-4.769999999999996</v>
      </c>
    </row>
    <row r="204" spans="1:13" ht="12.75" outlineLevel="1">
      <c r="A204" s="282" t="s">
        <v>3092</v>
      </c>
      <c r="B204" s="283" t="s">
        <v>3093</v>
      </c>
      <c r="D204" s="284" t="str">
        <f t="shared" si="12"/>
        <v>POPLAR BLUFF TCRC</v>
      </c>
      <c r="E204" s="49" t="s">
        <v>3094</v>
      </c>
      <c r="F204" s="229">
        <v>6228.69</v>
      </c>
      <c r="G204" s="229">
        <v>0</v>
      </c>
      <c r="H204" s="229">
        <v>0</v>
      </c>
      <c r="I204" s="229">
        <v>0</v>
      </c>
      <c r="J204" s="229">
        <v>0</v>
      </c>
      <c r="K204" s="229">
        <v>0</v>
      </c>
      <c r="L204" s="229">
        <v>4400</v>
      </c>
      <c r="M204" s="229">
        <f t="shared" si="13"/>
        <v>10628.689999999999</v>
      </c>
    </row>
    <row r="205" spans="1:13" ht="12.75" outlineLevel="1">
      <c r="A205" s="282" t="s">
        <v>3095</v>
      </c>
      <c r="B205" s="283" t="s">
        <v>3096</v>
      </c>
      <c r="D205" s="284" t="str">
        <f t="shared" si="12"/>
        <v>DELTA CENTER EQUIP RES</v>
      </c>
      <c r="E205" s="49" t="s">
        <v>3097</v>
      </c>
      <c r="F205" s="229">
        <v>21560.3</v>
      </c>
      <c r="G205" s="229">
        <v>0</v>
      </c>
      <c r="H205" s="229">
        <v>0</v>
      </c>
      <c r="I205" s="229">
        <v>0</v>
      </c>
      <c r="J205" s="229">
        <v>0</v>
      </c>
      <c r="K205" s="229">
        <v>0</v>
      </c>
      <c r="L205" s="229">
        <v>2000</v>
      </c>
      <c r="M205" s="229">
        <f t="shared" si="13"/>
        <v>23560.3</v>
      </c>
    </row>
    <row r="206" spans="1:13" ht="12.75" outlineLevel="1">
      <c r="A206" s="282" t="s">
        <v>3098</v>
      </c>
      <c r="B206" s="283" t="s">
        <v>3099</v>
      </c>
      <c r="D206" s="284" t="str">
        <f t="shared" si="12"/>
        <v>NEVADA TCRC EQUIPMENT RES</v>
      </c>
      <c r="E206" s="49" t="s">
        <v>3100</v>
      </c>
      <c r="F206" s="229">
        <v>91268.16</v>
      </c>
      <c r="G206" s="229">
        <v>0</v>
      </c>
      <c r="H206" s="229">
        <v>0</v>
      </c>
      <c r="I206" s="229">
        <v>0</v>
      </c>
      <c r="J206" s="229">
        <v>0</v>
      </c>
      <c r="K206" s="229">
        <v>0</v>
      </c>
      <c r="L206" s="229">
        <v>0</v>
      </c>
      <c r="M206" s="229">
        <f t="shared" si="13"/>
        <v>91268.16</v>
      </c>
    </row>
    <row r="207" spans="1:13" ht="12.75" outlineLevel="1">
      <c r="A207" s="282" t="s">
        <v>3101</v>
      </c>
      <c r="B207" s="319" t="s">
        <v>3102</v>
      </c>
      <c r="D207" s="284" t="str">
        <f t="shared" si="12"/>
        <v>TRI-LAKES TCRC EQUIP RES</v>
      </c>
      <c r="E207" s="49" t="s">
        <v>3103</v>
      </c>
      <c r="F207" s="264">
        <v>81923.05</v>
      </c>
      <c r="G207" s="264">
        <v>0</v>
      </c>
      <c r="H207" s="264">
        <v>0</v>
      </c>
      <c r="I207" s="264">
        <v>0</v>
      </c>
      <c r="J207" s="264">
        <v>0</v>
      </c>
      <c r="K207" s="264">
        <v>6637.68</v>
      </c>
      <c r="L207" s="264">
        <v>0</v>
      </c>
      <c r="M207" s="264">
        <f t="shared" si="13"/>
        <v>75285.37</v>
      </c>
    </row>
    <row r="208" spans="1:13" ht="12.75" outlineLevel="1">
      <c r="A208" s="282" t="s">
        <v>3104</v>
      </c>
      <c r="B208" s="41" t="s">
        <v>3105</v>
      </c>
      <c r="D208" s="284" t="str">
        <f t="shared" si="12"/>
        <v>KIRKSVILLE TCRC EQUIP RES</v>
      </c>
      <c r="E208" s="49" t="s">
        <v>3106</v>
      </c>
      <c r="F208" s="264">
        <v>88080.14</v>
      </c>
      <c r="G208" s="264">
        <v>0</v>
      </c>
      <c r="H208" s="264">
        <v>0</v>
      </c>
      <c r="I208" s="264">
        <v>0</v>
      </c>
      <c r="J208" s="264">
        <v>0</v>
      </c>
      <c r="K208" s="264">
        <v>10000</v>
      </c>
      <c r="L208" s="264">
        <v>-6105.14</v>
      </c>
      <c r="M208" s="264">
        <f t="shared" si="13"/>
        <v>71975</v>
      </c>
    </row>
    <row r="209" spans="1:13" ht="12.75" outlineLevel="1">
      <c r="A209" s="282" t="s">
        <v>3107</v>
      </c>
      <c r="B209" s="283" t="s">
        <v>3108</v>
      </c>
      <c r="D209" s="284" t="str">
        <f t="shared" si="12"/>
        <v>MEXICO TCRC EQUIP RES</v>
      </c>
      <c r="E209" s="49" t="s">
        <v>3109</v>
      </c>
      <c r="F209" s="229">
        <v>122086.29</v>
      </c>
      <c r="G209" s="229">
        <v>0</v>
      </c>
      <c r="H209" s="229">
        <v>0</v>
      </c>
      <c r="I209" s="229">
        <v>0</v>
      </c>
      <c r="J209" s="229">
        <v>0</v>
      </c>
      <c r="K209" s="229">
        <v>0</v>
      </c>
      <c r="L209" s="229">
        <v>-10000</v>
      </c>
      <c r="M209" s="229">
        <f t="shared" si="13"/>
        <v>112086.29</v>
      </c>
    </row>
    <row r="210" spans="1:13" ht="12.75" outlineLevel="1">
      <c r="A210" s="282" t="s">
        <v>3110</v>
      </c>
      <c r="B210" s="283" t="s">
        <v>3111</v>
      </c>
      <c r="D210" s="284" t="str">
        <f t="shared" si="12"/>
        <v>MINERAL AREA TCRC EQUIP RES</v>
      </c>
      <c r="E210" s="49" t="s">
        <v>3112</v>
      </c>
      <c r="F210" s="229">
        <v>125300</v>
      </c>
      <c r="G210" s="229">
        <v>0</v>
      </c>
      <c r="H210" s="229">
        <v>0</v>
      </c>
      <c r="I210" s="229">
        <v>0</v>
      </c>
      <c r="J210" s="229">
        <v>0</v>
      </c>
      <c r="K210" s="229">
        <v>0</v>
      </c>
      <c r="L210" s="229">
        <v>0</v>
      </c>
      <c r="M210" s="229">
        <f t="shared" si="13"/>
        <v>125300</v>
      </c>
    </row>
    <row r="211" spans="1:13" ht="12.75" outlineLevel="1">
      <c r="A211" s="282" t="s">
        <v>3113</v>
      </c>
      <c r="B211" s="283" t="s">
        <v>3114</v>
      </c>
      <c r="D211" s="284" t="str">
        <f t="shared" si="12"/>
        <v>SALEM TCRC EQUIP RES</v>
      </c>
      <c r="E211" s="49" t="s">
        <v>3115</v>
      </c>
      <c r="F211" s="229">
        <v>47683.77</v>
      </c>
      <c r="G211" s="229">
        <v>0</v>
      </c>
      <c r="H211" s="229">
        <v>0</v>
      </c>
      <c r="I211" s="229">
        <v>0</v>
      </c>
      <c r="J211" s="229">
        <v>0</v>
      </c>
      <c r="K211" s="229">
        <v>535.8</v>
      </c>
      <c r="L211" s="229">
        <v>0</v>
      </c>
      <c r="M211" s="229">
        <f t="shared" si="13"/>
        <v>47147.969999999994</v>
      </c>
    </row>
    <row r="212" spans="1:13" ht="12.75" outlineLevel="1">
      <c r="A212" s="282" t="s">
        <v>3116</v>
      </c>
      <c r="B212" s="283" t="s">
        <v>3117</v>
      </c>
      <c r="D212" s="284" t="str">
        <f t="shared" si="12"/>
        <v>UOE EQUIP RESERVE</v>
      </c>
      <c r="E212" s="49" t="s">
        <v>3118</v>
      </c>
      <c r="F212" s="229">
        <v>567166.81</v>
      </c>
      <c r="G212" s="229">
        <v>0</v>
      </c>
      <c r="H212" s="229">
        <v>0</v>
      </c>
      <c r="I212" s="229">
        <v>0</v>
      </c>
      <c r="J212" s="229">
        <v>0</v>
      </c>
      <c r="K212" s="229">
        <v>2799.48</v>
      </c>
      <c r="L212" s="229">
        <v>125000</v>
      </c>
      <c r="M212" s="229">
        <f t="shared" si="13"/>
        <v>689367.3300000001</v>
      </c>
    </row>
    <row r="213" spans="1:13" ht="12.75" outlineLevel="1">
      <c r="A213" s="282" t="s">
        <v>3119</v>
      </c>
      <c r="B213" s="283" t="s">
        <v>3120</v>
      </c>
      <c r="D213" s="284" t="str">
        <f t="shared" si="12"/>
        <v>2006A REFINANCE 96 BONDS</v>
      </c>
      <c r="E213" s="49" t="s">
        <v>3121</v>
      </c>
      <c r="F213" s="229">
        <v>0</v>
      </c>
      <c r="G213" s="229">
        <v>0</v>
      </c>
      <c r="H213" s="229">
        <v>0</v>
      </c>
      <c r="I213" s="229">
        <v>-988.95</v>
      </c>
      <c r="J213" s="229">
        <v>0</v>
      </c>
      <c r="K213" s="229">
        <v>3364.57</v>
      </c>
      <c r="L213" s="229">
        <v>4206.33</v>
      </c>
      <c r="M213" s="229">
        <f t="shared" si="13"/>
        <v>-147.19000000000005</v>
      </c>
    </row>
    <row r="214" spans="1:13" ht="12.75" outlineLevel="1">
      <c r="A214" s="282" t="s">
        <v>3122</v>
      </c>
      <c r="B214" s="283" t="s">
        <v>3123</v>
      </c>
      <c r="D214" s="284" t="str">
        <f t="shared" si="12"/>
        <v>2006A REFINANCE 98 BONDS</v>
      </c>
      <c r="E214" s="49" t="s">
        <v>3124</v>
      </c>
      <c r="F214" s="229">
        <v>0</v>
      </c>
      <c r="G214" s="229">
        <v>0</v>
      </c>
      <c r="H214" s="229">
        <v>0</v>
      </c>
      <c r="I214" s="229">
        <v>-487.74</v>
      </c>
      <c r="J214" s="229">
        <v>0</v>
      </c>
      <c r="K214" s="229">
        <v>457.1</v>
      </c>
      <c r="L214" s="229">
        <v>2283.92</v>
      </c>
      <c r="M214" s="229">
        <f t="shared" si="13"/>
        <v>1339.08</v>
      </c>
    </row>
    <row r="215" spans="1:13" ht="12.75" outlineLevel="1">
      <c r="A215" s="282" t="s">
        <v>3125</v>
      </c>
      <c r="B215" s="283" t="s">
        <v>3126</v>
      </c>
      <c r="D215" s="284" t="str">
        <f t="shared" si="12"/>
        <v>SERVICE LEAGUE PLANT FUNDS</v>
      </c>
      <c r="E215" s="49" t="s">
        <v>3127</v>
      </c>
      <c r="F215" s="229">
        <v>209751.01</v>
      </c>
      <c r="G215" s="229">
        <v>0</v>
      </c>
      <c r="H215" s="229">
        <v>0</v>
      </c>
      <c r="I215" s="229">
        <v>0</v>
      </c>
      <c r="J215" s="229">
        <v>0</v>
      </c>
      <c r="K215" s="229">
        <v>150000</v>
      </c>
      <c r="L215" s="229">
        <v>47682.96</v>
      </c>
      <c r="M215" s="229">
        <f t="shared" si="13"/>
        <v>107433.97</v>
      </c>
    </row>
    <row r="216" spans="1:13" ht="12.75" outlineLevel="1">
      <c r="A216" s="282" t="s">
        <v>3128</v>
      </c>
      <c r="B216" s="283" t="s">
        <v>3129</v>
      </c>
      <c r="D216" s="284" t="str">
        <f t="shared" si="12"/>
        <v>ELLIS AUXILIARY PLANT FUNDS</v>
      </c>
      <c r="E216" s="49" t="s">
        <v>3130</v>
      </c>
      <c r="F216" s="229">
        <v>111207.51</v>
      </c>
      <c r="G216" s="229">
        <v>0</v>
      </c>
      <c r="H216" s="229">
        <v>0</v>
      </c>
      <c r="I216" s="229">
        <v>0</v>
      </c>
      <c r="J216" s="229">
        <v>0</v>
      </c>
      <c r="K216" s="229">
        <v>0</v>
      </c>
      <c r="L216" s="229">
        <v>-305.13</v>
      </c>
      <c r="M216" s="229">
        <f t="shared" si="13"/>
        <v>110902.37999999999</v>
      </c>
    </row>
    <row r="217" spans="1:13" ht="12.75" outlineLevel="1">
      <c r="A217" s="282" t="s">
        <v>3131</v>
      </c>
      <c r="B217" s="283" t="s">
        <v>3132</v>
      </c>
      <c r="D217" s="284" t="str">
        <f t="shared" si="12"/>
        <v>MRC GIFT SHOP PROCEEDS</v>
      </c>
      <c r="E217" s="49" t="s">
        <v>3133</v>
      </c>
      <c r="F217" s="229">
        <v>143704.98</v>
      </c>
      <c r="G217" s="229">
        <v>0</v>
      </c>
      <c r="H217" s="229">
        <v>0</v>
      </c>
      <c r="I217" s="229">
        <v>0</v>
      </c>
      <c r="J217" s="229">
        <v>0</v>
      </c>
      <c r="K217" s="229">
        <v>0</v>
      </c>
      <c r="L217" s="229">
        <v>31274.43</v>
      </c>
      <c r="M217" s="229">
        <f t="shared" si="13"/>
        <v>174979.41</v>
      </c>
    </row>
    <row r="218" spans="1:13" ht="12.75" outlineLevel="1">
      <c r="A218" s="282" t="s">
        <v>3134</v>
      </c>
      <c r="B218" s="283" t="s">
        <v>3135</v>
      </c>
      <c r="D218" s="284" t="str">
        <f t="shared" si="12"/>
        <v>CRH GIFT SHOP PROCEEDS</v>
      </c>
      <c r="E218" s="49" t="s">
        <v>3136</v>
      </c>
      <c r="F218" s="229">
        <v>0</v>
      </c>
      <c r="G218" s="229">
        <v>0</v>
      </c>
      <c r="H218" s="229">
        <v>0</v>
      </c>
      <c r="I218" s="229">
        <v>0</v>
      </c>
      <c r="J218" s="229">
        <v>0</v>
      </c>
      <c r="K218" s="229">
        <v>0</v>
      </c>
      <c r="L218" s="229">
        <v>14677.62</v>
      </c>
      <c r="M218" s="229">
        <f t="shared" si="13"/>
        <v>14677.62</v>
      </c>
    </row>
    <row r="219" spans="1:13" ht="12.75" outlineLevel="1">
      <c r="A219" s="282" t="s">
        <v>3137</v>
      </c>
      <c r="B219" s="283" t="s">
        <v>3138</v>
      </c>
      <c r="D219" s="284" t="str">
        <f t="shared" si="12"/>
        <v>MRC CAPITAL RESERVE</v>
      </c>
      <c r="E219" s="49" t="s">
        <v>3139</v>
      </c>
      <c r="F219" s="229">
        <v>0</v>
      </c>
      <c r="G219" s="229">
        <v>0</v>
      </c>
      <c r="H219" s="229">
        <v>0</v>
      </c>
      <c r="I219" s="229">
        <v>0</v>
      </c>
      <c r="J219" s="229">
        <v>0</v>
      </c>
      <c r="K219" s="229">
        <v>0</v>
      </c>
      <c r="L219" s="229">
        <v>0</v>
      </c>
      <c r="M219" s="229">
        <f t="shared" si="13"/>
        <v>0</v>
      </c>
    </row>
    <row r="220" spans="1:13" ht="12.75" outlineLevel="1">
      <c r="A220" s="282" t="s">
        <v>3140</v>
      </c>
      <c r="B220" s="283" t="s">
        <v>3141</v>
      </c>
      <c r="D220" s="284" t="str">
        <f t="shared" si="12"/>
        <v>CRH CAPITAL RESERVE</v>
      </c>
      <c r="E220" s="49" t="s">
        <v>3142</v>
      </c>
      <c r="F220" s="229">
        <v>0</v>
      </c>
      <c r="G220" s="229">
        <v>0</v>
      </c>
      <c r="H220" s="229">
        <v>0</v>
      </c>
      <c r="I220" s="229">
        <v>0</v>
      </c>
      <c r="J220" s="229">
        <v>0</v>
      </c>
      <c r="K220" s="229">
        <v>0</v>
      </c>
      <c r="L220" s="229">
        <v>0</v>
      </c>
      <c r="M220" s="229">
        <f t="shared" si="13"/>
        <v>0</v>
      </c>
    </row>
    <row r="221" spans="1:13" ht="12.75" outlineLevel="1">
      <c r="A221" s="282" t="s">
        <v>3143</v>
      </c>
      <c r="B221" s="283" t="s">
        <v>3144</v>
      </c>
      <c r="D221" s="284" t="str">
        <f t="shared" si="12"/>
        <v>UH CAPITAL RESERVE</v>
      </c>
      <c r="E221" s="49" t="s">
        <v>3145</v>
      </c>
      <c r="F221" s="229">
        <v>0</v>
      </c>
      <c r="G221" s="229">
        <v>0</v>
      </c>
      <c r="H221" s="229">
        <v>0</v>
      </c>
      <c r="I221" s="229">
        <v>0</v>
      </c>
      <c r="J221" s="229">
        <v>0</v>
      </c>
      <c r="K221" s="229">
        <v>0</v>
      </c>
      <c r="L221" s="229">
        <v>0</v>
      </c>
      <c r="M221" s="229">
        <f t="shared" si="13"/>
        <v>0</v>
      </c>
    </row>
    <row r="222" spans="1:13" ht="12.75" outlineLevel="1">
      <c r="A222" s="282" t="s">
        <v>3146</v>
      </c>
      <c r="B222" s="283" t="s">
        <v>3147</v>
      </c>
      <c r="D222" s="284" t="str">
        <f t="shared" si="12"/>
        <v>CAPITAL BUDGET ALLOCATION</v>
      </c>
      <c r="E222" s="49" t="s">
        <v>3148</v>
      </c>
      <c r="F222" s="229">
        <v>-586248</v>
      </c>
      <c r="G222" s="229">
        <v>0</v>
      </c>
      <c r="H222" s="229">
        <v>0</v>
      </c>
      <c r="I222" s="229">
        <v>0</v>
      </c>
      <c r="J222" s="229">
        <v>0</v>
      </c>
      <c r="K222" s="229">
        <v>40793281.81999999</v>
      </c>
      <c r="L222" s="229">
        <v>41379529.82</v>
      </c>
      <c r="M222" s="229">
        <f t="shared" si="13"/>
        <v>0</v>
      </c>
    </row>
    <row r="223" spans="1:13" ht="12.75" outlineLevel="1">
      <c r="A223" s="282" t="s">
        <v>3149</v>
      </c>
      <c r="B223" s="283" t="s">
        <v>3150</v>
      </c>
      <c r="D223" s="284" t="str">
        <f t="shared" si="12"/>
        <v>SWINNEY REC CENTER R&amp;M</v>
      </c>
      <c r="E223" s="49" t="s">
        <v>3151</v>
      </c>
      <c r="F223" s="229">
        <v>193520.5</v>
      </c>
      <c r="G223" s="229">
        <v>0</v>
      </c>
      <c r="H223" s="229">
        <v>0</v>
      </c>
      <c r="I223" s="229">
        <v>0</v>
      </c>
      <c r="J223" s="229">
        <v>0</v>
      </c>
      <c r="K223" s="229">
        <v>158823.35</v>
      </c>
      <c r="L223" s="229">
        <v>450931</v>
      </c>
      <c r="M223" s="229">
        <f t="shared" si="13"/>
        <v>485628.15</v>
      </c>
    </row>
    <row r="224" spans="1:13" ht="12.75" outlineLevel="1">
      <c r="A224" s="282" t="s">
        <v>3152</v>
      </c>
      <c r="B224" s="283" t="s">
        <v>3153</v>
      </c>
      <c r="D224" s="284" t="str">
        <f aca="true" t="shared" si="14" ref="D224:D255">UPPER(B224)</f>
        <v>U CENTER CAP POOL R&amp;M</v>
      </c>
      <c r="E224" s="49" t="s">
        <v>3154</v>
      </c>
      <c r="F224" s="229">
        <v>0</v>
      </c>
      <c r="G224" s="229">
        <v>0</v>
      </c>
      <c r="H224" s="229">
        <v>0</v>
      </c>
      <c r="I224" s="229">
        <v>0</v>
      </c>
      <c r="J224" s="229">
        <v>0</v>
      </c>
      <c r="K224" s="229">
        <v>350.9</v>
      </c>
      <c r="L224" s="229">
        <v>351</v>
      </c>
      <c r="M224" s="229">
        <v>0</v>
      </c>
    </row>
    <row r="225" spans="1:13" ht="12.75" outlineLevel="1">
      <c r="A225" s="282" t="s">
        <v>3155</v>
      </c>
      <c r="B225" s="283" t="s">
        <v>3156</v>
      </c>
      <c r="D225" s="284" t="str">
        <f t="shared" si="14"/>
        <v>BOOKSTORE CAP POOL REPAIR MAIN</v>
      </c>
      <c r="E225" s="49" t="s">
        <v>3157</v>
      </c>
      <c r="F225" s="229">
        <v>73233.42</v>
      </c>
      <c r="G225" s="229">
        <v>0</v>
      </c>
      <c r="H225" s="229">
        <v>0</v>
      </c>
      <c r="I225" s="229">
        <v>0</v>
      </c>
      <c r="J225" s="229">
        <v>0</v>
      </c>
      <c r="K225" s="229">
        <v>47452.81</v>
      </c>
      <c r="L225" s="229">
        <v>0</v>
      </c>
      <c r="M225" s="229">
        <f aca="true" t="shared" si="15" ref="M225:M255">F225+G225+H225+I225+J225+L225-K225</f>
        <v>25780.61</v>
      </c>
    </row>
    <row r="226" spans="1:13" ht="12.75" outlineLevel="1">
      <c r="A226" s="282" t="s">
        <v>3158</v>
      </c>
      <c r="B226" s="283" t="s">
        <v>3159</v>
      </c>
      <c r="D226" s="284" t="str">
        <f t="shared" si="14"/>
        <v>SRC IMPROVEMENTS</v>
      </c>
      <c r="E226" s="49" t="s">
        <v>3160</v>
      </c>
      <c r="F226" s="229">
        <v>-221.14</v>
      </c>
      <c r="G226" s="229">
        <v>0</v>
      </c>
      <c r="H226" s="229">
        <v>0</v>
      </c>
      <c r="I226" s="229">
        <v>0</v>
      </c>
      <c r="J226" s="229">
        <v>0</v>
      </c>
      <c r="K226" s="229">
        <v>0.74</v>
      </c>
      <c r="L226" s="229">
        <v>0</v>
      </c>
      <c r="M226" s="229">
        <f t="shared" si="15"/>
        <v>-221.88</v>
      </c>
    </row>
    <row r="227" spans="1:13" ht="12.75" outlineLevel="1">
      <c r="A227" s="282" t="s">
        <v>3161</v>
      </c>
      <c r="B227" s="283" t="s">
        <v>3162</v>
      </c>
      <c r="D227" s="284" t="str">
        <f t="shared" si="14"/>
        <v>VENDING PR CAP ACT</v>
      </c>
      <c r="E227" s="49" t="s">
        <v>3163</v>
      </c>
      <c r="F227" s="229">
        <v>140900.29</v>
      </c>
      <c r="G227" s="229">
        <v>0</v>
      </c>
      <c r="H227" s="229">
        <v>0</v>
      </c>
      <c r="I227" s="229">
        <v>5765.73</v>
      </c>
      <c r="J227" s="229">
        <v>0</v>
      </c>
      <c r="K227" s="229">
        <v>13170</v>
      </c>
      <c r="L227" s="229">
        <v>0</v>
      </c>
      <c r="M227" s="229">
        <f t="shared" si="15"/>
        <v>133496.02000000002</v>
      </c>
    </row>
    <row r="228" spans="1:13" ht="12.75" outlineLevel="1">
      <c r="A228" s="282" t="s">
        <v>3164</v>
      </c>
      <c r="B228" s="283" t="s">
        <v>3165</v>
      </c>
      <c r="D228" s="284" t="str">
        <f t="shared" si="14"/>
        <v>SYSTEM CONTRIBUTION</v>
      </c>
      <c r="E228" s="49" t="s">
        <v>3166</v>
      </c>
      <c r="F228" s="229">
        <v>0</v>
      </c>
      <c r="G228" s="229">
        <v>0</v>
      </c>
      <c r="H228" s="229">
        <v>0</v>
      </c>
      <c r="I228" s="229">
        <v>0</v>
      </c>
      <c r="J228" s="229">
        <v>0</v>
      </c>
      <c r="K228" s="229">
        <v>1859674.41</v>
      </c>
      <c r="L228" s="229">
        <v>1000000</v>
      </c>
      <c r="M228" s="229">
        <f t="shared" si="15"/>
        <v>-859674.4099999999</v>
      </c>
    </row>
    <row r="229" spans="1:13" ht="12.75" outlineLevel="1">
      <c r="A229" s="282" t="s">
        <v>3167</v>
      </c>
      <c r="B229" s="283" t="s">
        <v>3168</v>
      </c>
      <c r="D229" s="284" t="str">
        <f t="shared" si="14"/>
        <v>CAMPUS CONTRIBUTION</v>
      </c>
      <c r="E229" s="49" t="s">
        <v>3169</v>
      </c>
      <c r="F229" s="229">
        <v>0</v>
      </c>
      <c r="G229" s="229">
        <v>0</v>
      </c>
      <c r="H229" s="229">
        <v>0</v>
      </c>
      <c r="I229" s="229">
        <v>0</v>
      </c>
      <c r="J229" s="229">
        <v>0</v>
      </c>
      <c r="K229" s="229">
        <v>0</v>
      </c>
      <c r="L229" s="229">
        <v>200000</v>
      </c>
      <c r="M229" s="229">
        <f t="shared" si="15"/>
        <v>200000</v>
      </c>
    </row>
    <row r="230" spans="1:13" ht="12.75" outlineLevel="1">
      <c r="A230" s="282" t="s">
        <v>3170</v>
      </c>
      <c r="B230" s="283" t="s">
        <v>3171</v>
      </c>
      <c r="D230" s="284" t="str">
        <f t="shared" si="14"/>
        <v>OAK STREET WEST DEVELOPMENT</v>
      </c>
      <c r="E230" s="49" t="s">
        <v>3172</v>
      </c>
      <c r="F230" s="229">
        <v>0</v>
      </c>
      <c r="G230" s="229">
        <v>0</v>
      </c>
      <c r="H230" s="229">
        <v>0</v>
      </c>
      <c r="I230" s="229">
        <v>0</v>
      </c>
      <c r="J230" s="229">
        <v>0</v>
      </c>
      <c r="K230" s="229">
        <v>747807.9</v>
      </c>
      <c r="L230" s="229">
        <v>748000</v>
      </c>
      <c r="M230" s="229">
        <f t="shared" si="15"/>
        <v>192.09999999997672</v>
      </c>
    </row>
    <row r="231" spans="1:13" ht="12.75" outlineLevel="1">
      <c r="A231" s="282" t="s">
        <v>3173</v>
      </c>
      <c r="B231" s="283" t="s">
        <v>3174</v>
      </c>
      <c r="D231" s="284" t="str">
        <f t="shared" si="14"/>
        <v>HS CAMPUS FUNDS</v>
      </c>
      <c r="E231" s="49" t="s">
        <v>3175</v>
      </c>
      <c r="F231" s="229">
        <v>0</v>
      </c>
      <c r="G231" s="229">
        <v>0</v>
      </c>
      <c r="H231" s="229">
        <v>0</v>
      </c>
      <c r="I231" s="229">
        <v>0</v>
      </c>
      <c r="J231" s="229">
        <v>0</v>
      </c>
      <c r="K231" s="229">
        <v>13485599.41</v>
      </c>
      <c r="L231" s="229">
        <v>2703438</v>
      </c>
      <c r="M231" s="229">
        <f t="shared" si="15"/>
        <v>-10782161.41</v>
      </c>
    </row>
    <row r="232" spans="1:13" ht="12.75" outlineLevel="1">
      <c r="A232" s="282" t="s">
        <v>3176</v>
      </c>
      <c r="B232" s="283" t="s">
        <v>3177</v>
      </c>
      <c r="D232" s="284" t="str">
        <f t="shared" si="14"/>
        <v>FACILITIES CONTRIBUTION</v>
      </c>
      <c r="E232" s="49" t="s">
        <v>3178</v>
      </c>
      <c r="F232" s="229">
        <v>0</v>
      </c>
      <c r="G232" s="229">
        <v>0</v>
      </c>
      <c r="H232" s="229">
        <v>0</v>
      </c>
      <c r="I232" s="229">
        <v>0</v>
      </c>
      <c r="J232" s="229">
        <v>0</v>
      </c>
      <c r="K232" s="229">
        <v>7914.61</v>
      </c>
      <c r="L232" s="229">
        <v>0</v>
      </c>
      <c r="M232" s="229">
        <f t="shared" si="15"/>
        <v>-7914.61</v>
      </c>
    </row>
    <row r="233" spans="1:13" ht="12.75" outlineLevel="1">
      <c r="A233" s="282" t="s">
        <v>3179</v>
      </c>
      <c r="B233" s="283" t="s">
        <v>3180</v>
      </c>
      <c r="D233" s="284" t="str">
        <f t="shared" si="14"/>
        <v>SCHOOL ED INSTRUCTION</v>
      </c>
      <c r="E233" s="49" t="s">
        <v>3181</v>
      </c>
      <c r="F233" s="229">
        <v>0</v>
      </c>
      <c r="G233" s="229">
        <v>0</v>
      </c>
      <c r="H233" s="229">
        <v>0</v>
      </c>
      <c r="I233" s="229">
        <v>0</v>
      </c>
      <c r="J233" s="229">
        <v>0</v>
      </c>
      <c r="K233" s="229">
        <v>2795</v>
      </c>
      <c r="L233" s="229">
        <v>0</v>
      </c>
      <c r="M233" s="229">
        <f t="shared" si="15"/>
        <v>-2795</v>
      </c>
    </row>
    <row r="234" spans="1:13" ht="12.75" outlineLevel="1">
      <c r="A234" s="282" t="s">
        <v>3182</v>
      </c>
      <c r="B234" s="283" t="s">
        <v>3183</v>
      </c>
      <c r="D234" s="284" t="str">
        <f t="shared" si="14"/>
        <v>FINANCE CONTRIBUTION</v>
      </c>
      <c r="E234" s="49" t="s">
        <v>3184</v>
      </c>
      <c r="F234" s="229">
        <v>0</v>
      </c>
      <c r="G234" s="229">
        <v>0</v>
      </c>
      <c r="H234" s="229">
        <v>0</v>
      </c>
      <c r="I234" s="229">
        <v>0</v>
      </c>
      <c r="J234" s="229">
        <v>0</v>
      </c>
      <c r="K234" s="229">
        <v>8378.22</v>
      </c>
      <c r="L234" s="229">
        <v>0</v>
      </c>
      <c r="M234" s="229">
        <f t="shared" si="15"/>
        <v>-8378.22</v>
      </c>
    </row>
    <row r="235" spans="1:13" ht="12.75" outlineLevel="1">
      <c r="A235" s="282" t="s">
        <v>3185</v>
      </c>
      <c r="B235" s="283" t="s">
        <v>3186</v>
      </c>
      <c r="D235" s="284" t="str">
        <f t="shared" si="14"/>
        <v>HOSPITAL HILL PARKING 2006A</v>
      </c>
      <c r="E235" s="49" t="s">
        <v>3187</v>
      </c>
      <c r="F235" s="229">
        <v>0</v>
      </c>
      <c r="G235" s="229">
        <v>0</v>
      </c>
      <c r="H235" s="229">
        <v>0</v>
      </c>
      <c r="I235" s="229">
        <v>2.56</v>
      </c>
      <c r="J235" s="229">
        <v>0</v>
      </c>
      <c r="K235" s="229">
        <v>35.15</v>
      </c>
      <c r="L235" s="229">
        <v>382.44</v>
      </c>
      <c r="M235" s="229">
        <f t="shared" si="15"/>
        <v>349.85</v>
      </c>
    </row>
    <row r="236" spans="1:13" ht="12.75" outlineLevel="1">
      <c r="A236" s="282" t="s">
        <v>3188</v>
      </c>
      <c r="B236" s="283" t="s">
        <v>3189</v>
      </c>
      <c r="D236" s="284" t="str">
        <f t="shared" si="14"/>
        <v>BOOKSTORE</v>
      </c>
      <c r="E236" s="49" t="s">
        <v>3190</v>
      </c>
      <c r="F236" s="229">
        <v>0</v>
      </c>
      <c r="G236" s="229">
        <v>0</v>
      </c>
      <c r="H236" s="229">
        <v>0</v>
      </c>
      <c r="I236" s="229">
        <v>-88989.53</v>
      </c>
      <c r="J236" s="229">
        <v>0</v>
      </c>
      <c r="K236" s="229">
        <v>620</v>
      </c>
      <c r="L236" s="229">
        <v>340213.19</v>
      </c>
      <c r="M236" s="229">
        <f t="shared" si="15"/>
        <v>250603.66</v>
      </c>
    </row>
    <row r="237" spans="1:13" ht="12.75" outlineLevel="1">
      <c r="A237" s="282" t="s">
        <v>3191</v>
      </c>
      <c r="B237" s="283" t="s">
        <v>3192</v>
      </c>
      <c r="D237" s="284" t="str">
        <f t="shared" si="14"/>
        <v>REC FACILITY</v>
      </c>
      <c r="E237" s="49" t="s">
        <v>3193</v>
      </c>
      <c r="F237" s="229">
        <v>0</v>
      </c>
      <c r="G237" s="229">
        <v>0</v>
      </c>
      <c r="H237" s="229">
        <v>0</v>
      </c>
      <c r="I237" s="229">
        <v>119172.76</v>
      </c>
      <c r="J237" s="229">
        <v>0</v>
      </c>
      <c r="K237" s="229">
        <v>1378.96</v>
      </c>
      <c r="L237" s="229">
        <v>2196718.9</v>
      </c>
      <c r="M237" s="229">
        <f t="shared" si="15"/>
        <v>2314512.6999999997</v>
      </c>
    </row>
    <row r="238" spans="1:13" ht="12.75" outlineLevel="1">
      <c r="A238" s="282" t="s">
        <v>3194</v>
      </c>
      <c r="B238" s="283" t="s">
        <v>3195</v>
      </c>
      <c r="D238" s="284" t="str">
        <f t="shared" si="14"/>
        <v>HOUSING</v>
      </c>
      <c r="E238" s="49" t="s">
        <v>3196</v>
      </c>
      <c r="F238" s="229">
        <v>0</v>
      </c>
      <c r="G238" s="229">
        <v>0</v>
      </c>
      <c r="H238" s="229">
        <v>0</v>
      </c>
      <c r="I238" s="229">
        <v>33678.86</v>
      </c>
      <c r="J238" s="229">
        <v>0</v>
      </c>
      <c r="K238" s="229">
        <v>0</v>
      </c>
      <c r="L238" s="229">
        <v>201431.37</v>
      </c>
      <c r="M238" s="229">
        <f t="shared" si="15"/>
        <v>235110.22999999998</v>
      </c>
    </row>
    <row r="239" spans="1:13" ht="12.75" outlineLevel="1">
      <c r="A239" s="282" t="s">
        <v>3197</v>
      </c>
      <c r="B239" s="283" t="s">
        <v>3198</v>
      </c>
      <c r="D239" s="284" t="str">
        <f t="shared" si="14"/>
        <v>DORM RENOVATIONS</v>
      </c>
      <c r="E239" s="49" t="s">
        <v>3199</v>
      </c>
      <c r="F239" s="229">
        <v>0</v>
      </c>
      <c r="G239" s="229">
        <v>0</v>
      </c>
      <c r="H239" s="229">
        <v>0</v>
      </c>
      <c r="I239" s="229">
        <v>2818.6</v>
      </c>
      <c r="J239" s="229">
        <v>0</v>
      </c>
      <c r="K239" s="229">
        <v>2494.62</v>
      </c>
      <c r="L239" s="229">
        <v>70997.01</v>
      </c>
      <c r="M239" s="229">
        <f t="shared" si="15"/>
        <v>71320.99</v>
      </c>
    </row>
    <row r="240" spans="1:13" ht="12.75" outlineLevel="1">
      <c r="A240" s="282" t="s">
        <v>3200</v>
      </c>
      <c r="B240" s="283" t="s">
        <v>3201</v>
      </c>
      <c r="D240" s="284" t="str">
        <f t="shared" si="14"/>
        <v>TWIN OAKS</v>
      </c>
      <c r="E240" s="49" t="s">
        <v>3202</v>
      </c>
      <c r="F240" s="229">
        <v>0</v>
      </c>
      <c r="G240" s="229">
        <v>0</v>
      </c>
      <c r="H240" s="229">
        <v>0</v>
      </c>
      <c r="I240" s="229">
        <v>68.1</v>
      </c>
      <c r="J240" s="229">
        <v>0</v>
      </c>
      <c r="K240" s="229">
        <v>6000.73</v>
      </c>
      <c r="L240" s="229">
        <v>12416.84</v>
      </c>
      <c r="M240" s="229">
        <f t="shared" si="15"/>
        <v>6484.210000000001</v>
      </c>
    </row>
    <row r="241" spans="1:13" ht="12.75" outlineLevel="1">
      <c r="A241" s="282" t="s">
        <v>3203</v>
      </c>
      <c r="B241" s="283" t="s">
        <v>3204</v>
      </c>
      <c r="D241" s="284" t="str">
        <f t="shared" si="14"/>
        <v>PARKING</v>
      </c>
      <c r="E241" s="49" t="s">
        <v>3205</v>
      </c>
      <c r="F241" s="229">
        <v>0</v>
      </c>
      <c r="G241" s="229">
        <v>0</v>
      </c>
      <c r="H241" s="229">
        <v>0</v>
      </c>
      <c r="I241" s="229">
        <v>162903.86</v>
      </c>
      <c r="J241" s="229">
        <v>0</v>
      </c>
      <c r="K241" s="229">
        <v>0</v>
      </c>
      <c r="L241" s="229">
        <v>695446.87</v>
      </c>
      <c r="M241" s="229">
        <f t="shared" si="15"/>
        <v>858350.73</v>
      </c>
    </row>
    <row r="242" spans="1:13" ht="12.75" outlineLevel="1">
      <c r="A242" s="282" t="s">
        <v>3206</v>
      </c>
      <c r="B242" s="283" t="s">
        <v>3207</v>
      </c>
      <c r="D242" s="284" t="str">
        <f t="shared" si="14"/>
        <v>PARKING 2000</v>
      </c>
      <c r="E242" s="49" t="s">
        <v>3208</v>
      </c>
      <c r="F242" s="229">
        <v>0</v>
      </c>
      <c r="G242" s="229">
        <v>0</v>
      </c>
      <c r="H242" s="229">
        <v>0</v>
      </c>
      <c r="I242" s="229">
        <v>8894.59</v>
      </c>
      <c r="J242" s="229">
        <v>0</v>
      </c>
      <c r="K242" s="229">
        <v>10385.65</v>
      </c>
      <c r="L242" s="229">
        <v>223228.23</v>
      </c>
      <c r="M242" s="229">
        <f t="shared" si="15"/>
        <v>221737.17</v>
      </c>
    </row>
    <row r="243" spans="1:13" ht="12.75" outlineLevel="1">
      <c r="A243" s="282" t="s">
        <v>3209</v>
      </c>
      <c r="B243" s="283" t="s">
        <v>3210</v>
      </c>
      <c r="D243" s="284" t="str">
        <f t="shared" si="14"/>
        <v>UNIVERSITY CENTER</v>
      </c>
      <c r="E243" s="49" t="s">
        <v>3211</v>
      </c>
      <c r="F243" s="229">
        <v>0</v>
      </c>
      <c r="G243" s="229">
        <v>0</v>
      </c>
      <c r="H243" s="229">
        <v>0</v>
      </c>
      <c r="I243" s="229">
        <v>1175.68</v>
      </c>
      <c r="J243" s="229">
        <v>0</v>
      </c>
      <c r="K243" s="229">
        <v>0</v>
      </c>
      <c r="L243" s="229">
        <v>27107.64</v>
      </c>
      <c r="M243" s="229">
        <f t="shared" si="15"/>
        <v>28283.32</v>
      </c>
    </row>
    <row r="244" spans="1:13" ht="12.75" outlineLevel="1">
      <c r="A244" s="282" t="s">
        <v>3212</v>
      </c>
      <c r="B244" s="283" t="s">
        <v>3213</v>
      </c>
      <c r="D244" s="284" t="str">
        <f t="shared" si="14"/>
        <v>OAK STREET HOUSING 2003A</v>
      </c>
      <c r="E244" s="49" t="s">
        <v>3214</v>
      </c>
      <c r="F244" s="229">
        <v>0</v>
      </c>
      <c r="G244" s="229">
        <v>0</v>
      </c>
      <c r="H244" s="229">
        <v>0</v>
      </c>
      <c r="I244" s="229">
        <v>21947.71</v>
      </c>
      <c r="J244" s="229">
        <v>0</v>
      </c>
      <c r="K244" s="229">
        <v>2310.4</v>
      </c>
      <c r="L244" s="229">
        <v>148467.12</v>
      </c>
      <c r="M244" s="229">
        <f t="shared" si="15"/>
        <v>168104.43</v>
      </c>
    </row>
    <row r="245" spans="1:13" ht="12.75" outlineLevel="1">
      <c r="A245" s="282" t="s">
        <v>3215</v>
      </c>
      <c r="B245" s="283" t="s">
        <v>3216</v>
      </c>
      <c r="D245" s="284" t="str">
        <f t="shared" si="14"/>
        <v>HOSPITAL HILL PARKING 2006B</v>
      </c>
      <c r="E245" s="49" t="s">
        <v>3217</v>
      </c>
      <c r="F245" s="229">
        <v>0</v>
      </c>
      <c r="G245" s="229">
        <v>0</v>
      </c>
      <c r="H245" s="229">
        <v>0</v>
      </c>
      <c r="I245" s="229">
        <v>3.17</v>
      </c>
      <c r="J245" s="229">
        <v>0</v>
      </c>
      <c r="K245" s="229">
        <v>985.64</v>
      </c>
      <c r="L245" s="229">
        <v>1541.83</v>
      </c>
      <c r="M245" s="229">
        <f t="shared" si="15"/>
        <v>559.36</v>
      </c>
    </row>
    <row r="246" spans="1:13" ht="12.75" outlineLevel="1">
      <c r="A246" s="282" t="s">
        <v>3218</v>
      </c>
      <c r="B246" s="283" t="s">
        <v>3219</v>
      </c>
      <c r="D246" s="284" t="str">
        <f t="shared" si="14"/>
        <v>FRAT SITE DEV</v>
      </c>
      <c r="E246" s="49" t="s">
        <v>3220</v>
      </c>
      <c r="F246" s="229">
        <v>8587.43</v>
      </c>
      <c r="G246" s="229">
        <v>0</v>
      </c>
      <c r="H246" s="229">
        <v>0</v>
      </c>
      <c r="I246" s="229">
        <v>0</v>
      </c>
      <c r="J246" s="229">
        <v>0</v>
      </c>
      <c r="K246" s="229">
        <v>0</v>
      </c>
      <c r="L246" s="229">
        <v>-8587.43</v>
      </c>
      <c r="M246" s="229">
        <f t="shared" si="15"/>
        <v>0</v>
      </c>
    </row>
    <row r="247" spans="1:13" ht="12.75" outlineLevel="1">
      <c r="A247" s="282" t="s">
        <v>3221</v>
      </c>
      <c r="B247" s="283" t="s">
        <v>3222</v>
      </c>
      <c r="D247" s="284" t="str">
        <f t="shared" si="14"/>
        <v>PARKING LOT DEV- SOOTER PROP</v>
      </c>
      <c r="E247" s="49" t="s">
        <v>3223</v>
      </c>
      <c r="F247" s="229">
        <v>74632.32</v>
      </c>
      <c r="G247" s="229">
        <v>0</v>
      </c>
      <c r="H247" s="229">
        <v>0</v>
      </c>
      <c r="I247" s="229">
        <v>0</v>
      </c>
      <c r="J247" s="229">
        <v>0</v>
      </c>
      <c r="K247" s="229">
        <v>76602.4</v>
      </c>
      <c r="L247" s="229">
        <v>1970.08</v>
      </c>
      <c r="M247" s="229">
        <f t="shared" si="15"/>
        <v>0</v>
      </c>
    </row>
    <row r="248" spans="1:13" ht="12.75" outlineLevel="1">
      <c r="A248" s="282" t="s">
        <v>3224</v>
      </c>
      <c r="B248" s="283" t="s">
        <v>3225</v>
      </c>
      <c r="D248" s="284" t="str">
        <f t="shared" si="14"/>
        <v>RENOVATION PROJECTS @MCNUTT</v>
      </c>
      <c r="E248" s="49" t="s">
        <v>3226</v>
      </c>
      <c r="F248" s="229">
        <v>197261.56</v>
      </c>
      <c r="G248" s="229">
        <v>0</v>
      </c>
      <c r="H248" s="229">
        <v>0</v>
      </c>
      <c r="I248" s="229">
        <v>0</v>
      </c>
      <c r="J248" s="229">
        <v>0</v>
      </c>
      <c r="K248" s="229">
        <v>223911.84</v>
      </c>
      <c r="L248" s="229">
        <v>31650.28</v>
      </c>
      <c r="M248" s="229">
        <f t="shared" si="15"/>
        <v>5000</v>
      </c>
    </row>
    <row r="249" spans="1:13" ht="12.75" outlineLevel="1">
      <c r="A249" s="282" t="s">
        <v>3227</v>
      </c>
      <c r="B249" s="283" t="s">
        <v>3228</v>
      </c>
      <c r="D249" s="284" t="str">
        <f t="shared" si="14"/>
        <v>RENOVATION OF ALTMAN HALL</v>
      </c>
      <c r="E249" s="49" t="s">
        <v>3229</v>
      </c>
      <c r="F249" s="229">
        <v>0</v>
      </c>
      <c r="G249" s="229">
        <v>0</v>
      </c>
      <c r="H249" s="229">
        <v>0</v>
      </c>
      <c r="I249" s="229">
        <v>0</v>
      </c>
      <c r="J249" s="229">
        <v>0</v>
      </c>
      <c r="K249" s="229">
        <v>107410.78</v>
      </c>
      <c r="L249" s="229">
        <v>107410.78</v>
      </c>
      <c r="M249" s="229">
        <f t="shared" si="15"/>
        <v>0</v>
      </c>
    </row>
    <row r="250" spans="1:13" ht="12.75" outlineLevel="1">
      <c r="A250" s="282" t="s">
        <v>3230</v>
      </c>
      <c r="B250" s="283" t="s">
        <v>3231</v>
      </c>
      <c r="D250" s="284" t="str">
        <f t="shared" si="14"/>
        <v>SAMPLES CHAR RESERVE</v>
      </c>
      <c r="E250" s="49" t="s">
        <v>3232</v>
      </c>
      <c r="F250" s="229">
        <v>118020.02</v>
      </c>
      <c r="G250" s="229">
        <v>0</v>
      </c>
      <c r="H250" s="229">
        <v>0</v>
      </c>
      <c r="I250" s="229">
        <v>0</v>
      </c>
      <c r="J250" s="229">
        <v>0</v>
      </c>
      <c r="K250" s="229">
        <v>-5100</v>
      </c>
      <c r="L250" s="229">
        <v>25000</v>
      </c>
      <c r="M250" s="229">
        <f t="shared" si="15"/>
        <v>148120.02000000002</v>
      </c>
    </row>
    <row r="251" spans="1:13" ht="12.75" outlineLevel="1">
      <c r="A251" s="282" t="s">
        <v>3233</v>
      </c>
      <c r="B251" s="283" t="s">
        <v>3234</v>
      </c>
      <c r="D251" s="284" t="str">
        <f t="shared" si="14"/>
        <v>RESERVE-ACAD COMP EQUIP</v>
      </c>
      <c r="E251" s="49" t="s">
        <v>3235</v>
      </c>
      <c r="F251" s="229">
        <v>973.66</v>
      </c>
      <c r="G251" s="229">
        <v>0</v>
      </c>
      <c r="H251" s="229">
        <v>0</v>
      </c>
      <c r="I251" s="229">
        <v>0</v>
      </c>
      <c r="J251" s="229">
        <v>0</v>
      </c>
      <c r="K251" s="229">
        <v>0</v>
      </c>
      <c r="L251" s="229">
        <v>-973.66</v>
      </c>
      <c r="M251" s="229">
        <f t="shared" si="15"/>
        <v>0</v>
      </c>
    </row>
    <row r="252" spans="1:13" ht="12.75" outlineLevel="1">
      <c r="A252" s="282" t="s">
        <v>3236</v>
      </c>
      <c r="B252" s="283" t="s">
        <v>3237</v>
      </c>
      <c r="D252" s="284" t="str">
        <f t="shared" si="14"/>
        <v>RESERVE-INFO TECH EQUIP REPL</v>
      </c>
      <c r="E252" s="49" t="s">
        <v>3238</v>
      </c>
      <c r="F252" s="229">
        <v>307730.69</v>
      </c>
      <c r="G252" s="229">
        <v>0</v>
      </c>
      <c r="H252" s="229">
        <v>0</v>
      </c>
      <c r="I252" s="229">
        <v>0</v>
      </c>
      <c r="J252" s="229">
        <v>0</v>
      </c>
      <c r="K252" s="229">
        <v>56710.2</v>
      </c>
      <c r="L252" s="229">
        <v>973.66</v>
      </c>
      <c r="M252" s="229">
        <f t="shared" si="15"/>
        <v>251994.14999999997</v>
      </c>
    </row>
    <row r="253" spans="1:13" ht="12.75" outlineLevel="1">
      <c r="A253" s="282" t="s">
        <v>3239</v>
      </c>
      <c r="B253" s="283" t="s">
        <v>3240</v>
      </c>
      <c r="D253" s="284" t="str">
        <f t="shared" si="14"/>
        <v>SPEC REMODELING PROJ</v>
      </c>
      <c r="E253" s="49" t="s">
        <v>3241</v>
      </c>
      <c r="F253" s="229">
        <v>0</v>
      </c>
      <c r="G253" s="229">
        <v>0</v>
      </c>
      <c r="H253" s="229">
        <v>0</v>
      </c>
      <c r="I253" s="229">
        <v>0</v>
      </c>
      <c r="J253" s="229">
        <v>0</v>
      </c>
      <c r="K253" s="229">
        <v>0</v>
      </c>
      <c r="L253" s="229">
        <v>0</v>
      </c>
      <c r="M253" s="229">
        <f t="shared" si="15"/>
        <v>0</v>
      </c>
    </row>
    <row r="254" spans="1:13" ht="12.75" outlineLevel="1">
      <c r="A254" s="282" t="s">
        <v>3242</v>
      </c>
      <c r="B254" s="283" t="s">
        <v>3243</v>
      </c>
      <c r="D254" s="284" t="str">
        <f t="shared" si="14"/>
        <v>PROPERTY PURCHASE</v>
      </c>
      <c r="E254" s="49" t="s">
        <v>3244</v>
      </c>
      <c r="F254" s="229">
        <v>0</v>
      </c>
      <c r="G254" s="229">
        <v>0</v>
      </c>
      <c r="H254" s="229">
        <v>0</v>
      </c>
      <c r="I254" s="229">
        <v>0</v>
      </c>
      <c r="J254" s="229">
        <v>0</v>
      </c>
      <c r="K254" s="229">
        <v>-51093.42</v>
      </c>
      <c r="L254" s="229">
        <v>-6987.82</v>
      </c>
      <c r="M254" s="229">
        <f t="shared" si="15"/>
        <v>44105.6</v>
      </c>
    </row>
    <row r="255" spans="1:13" ht="12.75" outlineLevel="1">
      <c r="A255" s="282" t="s">
        <v>3245</v>
      </c>
      <c r="B255" s="283" t="s">
        <v>3246</v>
      </c>
      <c r="D255" s="284" t="str">
        <f t="shared" si="14"/>
        <v>RESERVE-CBX REPLACEMENT</v>
      </c>
      <c r="E255" s="49" t="s">
        <v>3247</v>
      </c>
      <c r="F255" s="229">
        <v>126022.37</v>
      </c>
      <c r="G255" s="229">
        <v>0</v>
      </c>
      <c r="H255" s="229">
        <v>0</v>
      </c>
      <c r="I255" s="229">
        <v>0</v>
      </c>
      <c r="J255" s="229">
        <v>0</v>
      </c>
      <c r="K255" s="229">
        <v>70733.87</v>
      </c>
      <c r="L255" s="229">
        <v>0</v>
      </c>
      <c r="M255" s="229">
        <f t="shared" si="15"/>
        <v>55288.5</v>
      </c>
    </row>
    <row r="256" spans="1:13" ht="12.75" outlineLevel="1">
      <c r="A256" s="282" t="s">
        <v>3248</v>
      </c>
      <c r="B256" s="283" t="s">
        <v>3249</v>
      </c>
      <c r="D256" s="284" t="str">
        <f aca="true" t="shared" si="16" ref="D256:D287">UPPER(B256)</f>
        <v>PRINTING EQUIPMENT RESERVE</v>
      </c>
      <c r="E256" s="49" t="s">
        <v>3250</v>
      </c>
      <c r="F256" s="229">
        <v>27476.64</v>
      </c>
      <c r="G256" s="229">
        <v>0</v>
      </c>
      <c r="H256" s="229">
        <v>0</v>
      </c>
      <c r="I256" s="229">
        <v>0</v>
      </c>
      <c r="J256" s="229">
        <v>0</v>
      </c>
      <c r="K256" s="229">
        <v>0</v>
      </c>
      <c r="L256" s="229">
        <v>9060.71</v>
      </c>
      <c r="M256" s="229">
        <f aca="true" t="shared" si="17" ref="M256:M287">F256+G256+H256+I256+J256+L256-K256</f>
        <v>36537.35</v>
      </c>
    </row>
    <row r="257" spans="1:13" ht="12.75" outlineLevel="1">
      <c r="A257" s="282" t="s">
        <v>3251</v>
      </c>
      <c r="B257" s="319" t="s">
        <v>3252</v>
      </c>
      <c r="D257" s="284" t="str">
        <f t="shared" si="16"/>
        <v>MAIL EQUIPMENT RESERVE</v>
      </c>
      <c r="E257" s="49" t="s">
        <v>3253</v>
      </c>
      <c r="F257" s="264">
        <v>8605.93</v>
      </c>
      <c r="G257" s="264">
        <v>0</v>
      </c>
      <c r="H257" s="264">
        <v>0</v>
      </c>
      <c r="I257" s="264">
        <v>0</v>
      </c>
      <c r="J257" s="264">
        <v>0</v>
      </c>
      <c r="K257" s="264">
        <v>0</v>
      </c>
      <c r="L257" s="264">
        <v>3232.88</v>
      </c>
      <c r="M257" s="264">
        <f t="shared" si="17"/>
        <v>11838.810000000001</v>
      </c>
    </row>
    <row r="258" spans="1:13" ht="12.75" outlineLevel="1">
      <c r="A258" s="282" t="s">
        <v>3254</v>
      </c>
      <c r="B258" s="41" t="s">
        <v>3255</v>
      </c>
      <c r="D258" s="284" t="str">
        <f t="shared" si="16"/>
        <v>UNIV DR ENHANCEMENTS</v>
      </c>
      <c r="E258" s="49" t="s">
        <v>3256</v>
      </c>
      <c r="F258" s="264">
        <v>386071.9</v>
      </c>
      <c r="G258" s="264">
        <v>0</v>
      </c>
      <c r="H258" s="264">
        <v>0</v>
      </c>
      <c r="I258" s="264">
        <v>0</v>
      </c>
      <c r="J258" s="264">
        <v>0</v>
      </c>
      <c r="K258" s="264">
        <v>554337.53</v>
      </c>
      <c r="L258" s="264">
        <v>168265.63</v>
      </c>
      <c r="M258" s="264">
        <f t="shared" si="17"/>
        <v>0</v>
      </c>
    </row>
    <row r="259" spans="1:13" ht="12.75" outlineLevel="1">
      <c r="A259" s="282" t="s">
        <v>3257</v>
      </c>
      <c r="B259" s="283" t="s">
        <v>3258</v>
      </c>
      <c r="D259" s="284" t="str">
        <f t="shared" si="16"/>
        <v>RENOVATION OF UNIV CTR E</v>
      </c>
      <c r="E259" s="49" t="s">
        <v>3259</v>
      </c>
      <c r="F259" s="229">
        <v>100980</v>
      </c>
      <c r="G259" s="229">
        <v>0</v>
      </c>
      <c r="H259" s="229">
        <v>0</v>
      </c>
      <c r="I259" s="229">
        <v>0</v>
      </c>
      <c r="J259" s="229">
        <v>0</v>
      </c>
      <c r="K259" s="229">
        <v>0</v>
      </c>
      <c r="L259" s="229">
        <v>-100980</v>
      </c>
      <c r="M259" s="229">
        <f t="shared" si="17"/>
        <v>0</v>
      </c>
    </row>
    <row r="260" spans="1:13" ht="12.75" outlineLevel="1">
      <c r="A260" s="282" t="s">
        <v>3260</v>
      </c>
      <c r="B260" s="283" t="s">
        <v>3261</v>
      </c>
      <c r="D260" s="284" t="str">
        <f t="shared" si="16"/>
        <v>CONNECTION OF LOT 37&amp;38</v>
      </c>
      <c r="E260" s="49" t="s">
        <v>3262</v>
      </c>
      <c r="F260" s="229">
        <v>30830.58</v>
      </c>
      <c r="G260" s="229">
        <v>0</v>
      </c>
      <c r="H260" s="229">
        <v>0</v>
      </c>
      <c r="I260" s="229">
        <v>0</v>
      </c>
      <c r="J260" s="229">
        <v>0</v>
      </c>
      <c r="K260" s="229">
        <v>33156.63</v>
      </c>
      <c r="L260" s="229">
        <v>3576.05</v>
      </c>
      <c r="M260" s="229">
        <f t="shared" si="17"/>
        <v>1250.0000000000073</v>
      </c>
    </row>
    <row r="261" spans="1:13" ht="12.75" outlineLevel="1">
      <c r="A261" s="282" t="s">
        <v>3263</v>
      </c>
      <c r="B261" s="283" t="s">
        <v>3264</v>
      </c>
      <c r="D261" s="284" t="str">
        <f t="shared" si="16"/>
        <v>MACE HOUSE DEMO</v>
      </c>
      <c r="E261" s="49" t="s">
        <v>3265</v>
      </c>
      <c r="F261" s="229">
        <v>0</v>
      </c>
      <c r="G261" s="229">
        <v>0</v>
      </c>
      <c r="H261" s="229">
        <v>0</v>
      </c>
      <c r="I261" s="229">
        <v>0</v>
      </c>
      <c r="J261" s="229">
        <v>0</v>
      </c>
      <c r="K261" s="229">
        <v>20737.78</v>
      </c>
      <c r="L261" s="229">
        <v>20807.78</v>
      </c>
      <c r="M261" s="229">
        <f t="shared" si="17"/>
        <v>70</v>
      </c>
    </row>
    <row r="262" spans="1:13" ht="12.75" outlineLevel="1">
      <c r="A262" s="282" t="s">
        <v>3266</v>
      </c>
      <c r="B262" s="283" t="s">
        <v>3267</v>
      </c>
      <c r="D262" s="284" t="str">
        <f t="shared" si="16"/>
        <v>GROUNDS &amp; CUSTODIAL FACILITY</v>
      </c>
      <c r="E262" s="49" t="s">
        <v>3268</v>
      </c>
      <c r="F262" s="229">
        <v>321202.23</v>
      </c>
      <c r="G262" s="229">
        <v>0</v>
      </c>
      <c r="H262" s="229">
        <v>0</v>
      </c>
      <c r="I262" s="229">
        <v>0</v>
      </c>
      <c r="J262" s="229">
        <v>0</v>
      </c>
      <c r="K262" s="229">
        <v>530711.97</v>
      </c>
      <c r="L262" s="229">
        <v>224509.74</v>
      </c>
      <c r="M262" s="229">
        <f t="shared" si="17"/>
        <v>15000</v>
      </c>
    </row>
    <row r="263" spans="1:13" ht="12.75" outlineLevel="1">
      <c r="A263" s="282" t="s">
        <v>3269</v>
      </c>
      <c r="B263" s="283" t="s">
        <v>3270</v>
      </c>
      <c r="D263" s="284" t="str">
        <f t="shared" si="16"/>
        <v>HIGHWAY 63 STATE ST ROADWAY</v>
      </c>
      <c r="E263" s="49" t="s">
        <v>3271</v>
      </c>
      <c r="F263" s="229">
        <v>257332.94</v>
      </c>
      <c r="G263" s="229">
        <v>0</v>
      </c>
      <c r="H263" s="229">
        <v>0</v>
      </c>
      <c r="I263" s="229">
        <v>0</v>
      </c>
      <c r="J263" s="229">
        <v>0</v>
      </c>
      <c r="K263" s="229">
        <v>455817.54</v>
      </c>
      <c r="L263" s="229">
        <v>208084.6</v>
      </c>
      <c r="M263" s="229">
        <f t="shared" si="17"/>
        <v>9600.000000000058</v>
      </c>
    </row>
    <row r="264" spans="1:13" ht="12.75" outlineLevel="1">
      <c r="A264" s="282" t="s">
        <v>3272</v>
      </c>
      <c r="B264" s="283" t="s">
        <v>3273</v>
      </c>
      <c r="D264" s="284" t="str">
        <f t="shared" si="16"/>
        <v>RES HALL #1 COSTS OF DELAY</v>
      </c>
      <c r="E264" s="49" t="s">
        <v>3274</v>
      </c>
      <c r="F264" s="229">
        <v>-824841.13</v>
      </c>
      <c r="G264" s="229">
        <v>0</v>
      </c>
      <c r="H264" s="229">
        <v>0</v>
      </c>
      <c r="I264" s="229">
        <v>0</v>
      </c>
      <c r="J264" s="229">
        <v>0</v>
      </c>
      <c r="K264" s="229">
        <v>0</v>
      </c>
      <c r="L264" s="229">
        <v>0</v>
      </c>
      <c r="M264" s="229">
        <f t="shared" si="17"/>
        <v>-824841.13</v>
      </c>
    </row>
    <row r="265" spans="1:13" ht="12.75" outlineLevel="1">
      <c r="A265" s="282" t="s">
        <v>3275</v>
      </c>
      <c r="B265" s="283" t="s">
        <v>3276</v>
      </c>
      <c r="D265" s="284" t="str">
        <f t="shared" si="16"/>
        <v>RENOVATION OF CHANCELLORS RESI</v>
      </c>
      <c r="E265" s="49" t="s">
        <v>3277</v>
      </c>
      <c r="F265" s="229">
        <v>687962.12</v>
      </c>
      <c r="G265" s="229">
        <v>0</v>
      </c>
      <c r="H265" s="229">
        <v>0</v>
      </c>
      <c r="I265" s="229">
        <v>0</v>
      </c>
      <c r="J265" s="229">
        <v>0</v>
      </c>
      <c r="K265" s="229">
        <v>825543.9</v>
      </c>
      <c r="L265" s="229">
        <v>-95405.87</v>
      </c>
      <c r="M265" s="229">
        <f t="shared" si="17"/>
        <v>-232987.65000000002</v>
      </c>
    </row>
    <row r="266" spans="1:13" ht="12.75" outlineLevel="1">
      <c r="A266" s="282" t="s">
        <v>3278</v>
      </c>
      <c r="B266" s="283" t="s">
        <v>3279</v>
      </c>
      <c r="D266" s="284" t="str">
        <f t="shared" si="16"/>
        <v>RENNOVATION CHANCELLOR COMPLEX</v>
      </c>
      <c r="E266" s="49" t="s">
        <v>3280</v>
      </c>
      <c r="F266" s="229">
        <v>0</v>
      </c>
      <c r="G266" s="229">
        <v>0</v>
      </c>
      <c r="H266" s="229">
        <v>0</v>
      </c>
      <c r="I266" s="229">
        <v>0</v>
      </c>
      <c r="J266" s="229">
        <v>0</v>
      </c>
      <c r="K266" s="229">
        <v>192751.89</v>
      </c>
      <c r="L266" s="229">
        <v>200000</v>
      </c>
      <c r="M266" s="229">
        <f t="shared" si="17"/>
        <v>7248.109999999986</v>
      </c>
    </row>
    <row r="267" spans="1:13" ht="12.75" outlineLevel="1">
      <c r="A267" s="282" t="s">
        <v>3281</v>
      </c>
      <c r="B267" s="283" t="s">
        <v>3282</v>
      </c>
      <c r="D267" s="284" t="str">
        <f t="shared" si="16"/>
        <v>RENOVATION PROJECT TJ HALL</v>
      </c>
      <c r="E267" s="49" t="s">
        <v>3283</v>
      </c>
      <c r="F267" s="229">
        <v>0</v>
      </c>
      <c r="G267" s="229">
        <v>0</v>
      </c>
      <c r="H267" s="229">
        <v>0</v>
      </c>
      <c r="I267" s="229">
        <v>0</v>
      </c>
      <c r="J267" s="229">
        <v>0</v>
      </c>
      <c r="K267" s="229">
        <v>151.88</v>
      </c>
      <c r="L267" s="229">
        <v>0</v>
      </c>
      <c r="M267" s="229">
        <f t="shared" si="17"/>
        <v>-151.88</v>
      </c>
    </row>
    <row r="268" spans="1:13" ht="12.75" outlineLevel="1">
      <c r="A268" s="282" t="s">
        <v>3284</v>
      </c>
      <c r="B268" s="283" t="s">
        <v>3285</v>
      </c>
      <c r="D268" s="284" t="str">
        <f t="shared" si="16"/>
        <v>RENOVATE PUBLIC RELATIONS AREA</v>
      </c>
      <c r="E268" s="49" t="s">
        <v>3286</v>
      </c>
      <c r="F268" s="229">
        <v>0</v>
      </c>
      <c r="G268" s="229">
        <v>0</v>
      </c>
      <c r="H268" s="229">
        <v>0</v>
      </c>
      <c r="I268" s="229">
        <v>0</v>
      </c>
      <c r="J268" s="229">
        <v>0</v>
      </c>
      <c r="K268" s="229">
        <v>24552.46</v>
      </c>
      <c r="L268" s="229">
        <v>203794</v>
      </c>
      <c r="M268" s="229">
        <f t="shared" si="17"/>
        <v>179241.54</v>
      </c>
    </row>
    <row r="269" spans="1:13" ht="12.75" outlineLevel="1">
      <c r="A269" s="282" t="s">
        <v>3287</v>
      </c>
      <c r="B269" s="283" t="s">
        <v>3288</v>
      </c>
      <c r="D269" s="284" t="str">
        <f t="shared" si="16"/>
        <v>HOUSING CAPITAL POOL</v>
      </c>
      <c r="E269" s="49" t="s">
        <v>3289</v>
      </c>
      <c r="F269" s="229">
        <v>0</v>
      </c>
      <c r="G269" s="229">
        <v>0</v>
      </c>
      <c r="H269" s="229">
        <v>0</v>
      </c>
      <c r="I269" s="229">
        <v>193453.62</v>
      </c>
      <c r="J269" s="229">
        <v>0</v>
      </c>
      <c r="K269" s="229">
        <v>1501.53</v>
      </c>
      <c r="L269" s="229">
        <v>5039606.16</v>
      </c>
      <c r="M269" s="229">
        <f t="shared" si="17"/>
        <v>5231558.25</v>
      </c>
    </row>
    <row r="270" spans="1:13" ht="12.75" outlineLevel="1">
      <c r="A270" s="282" t="s">
        <v>3290</v>
      </c>
      <c r="B270" s="283" t="s">
        <v>3291</v>
      </c>
      <c r="D270" s="284" t="str">
        <f t="shared" si="16"/>
        <v>PHYSICAL REC CTR - CAP POOL</v>
      </c>
      <c r="E270" s="49" t="s">
        <v>3292</v>
      </c>
      <c r="F270" s="229">
        <v>0</v>
      </c>
      <c r="G270" s="229">
        <v>0</v>
      </c>
      <c r="H270" s="229">
        <v>0</v>
      </c>
      <c r="I270" s="229">
        <v>670.47</v>
      </c>
      <c r="J270" s="229">
        <v>0</v>
      </c>
      <c r="K270" s="229">
        <v>481.95</v>
      </c>
      <c r="L270" s="229">
        <v>27116.05</v>
      </c>
      <c r="M270" s="229">
        <f t="shared" si="17"/>
        <v>27304.57</v>
      </c>
    </row>
    <row r="271" spans="1:13" ht="12.75" outlineLevel="1">
      <c r="A271" s="282" t="s">
        <v>3293</v>
      </c>
      <c r="B271" s="283" t="s">
        <v>3294</v>
      </c>
      <c r="D271" s="284" t="str">
        <f t="shared" si="16"/>
        <v>PARKING - CAPTIAL POOL</v>
      </c>
      <c r="E271" s="49" t="s">
        <v>3295</v>
      </c>
      <c r="F271" s="229">
        <v>0</v>
      </c>
      <c r="G271" s="229">
        <v>0</v>
      </c>
      <c r="H271" s="229">
        <v>0</v>
      </c>
      <c r="I271" s="229">
        <v>62.53</v>
      </c>
      <c r="J271" s="229">
        <v>0</v>
      </c>
      <c r="K271" s="229">
        <v>0</v>
      </c>
      <c r="L271" s="229">
        <v>1480.26</v>
      </c>
      <c r="M271" s="229">
        <f t="shared" si="17"/>
        <v>1542.79</v>
      </c>
    </row>
    <row r="272" spans="1:13" ht="12.75" outlineLevel="1">
      <c r="A272" s="282" t="s">
        <v>3296</v>
      </c>
      <c r="B272" s="283" t="s">
        <v>3297</v>
      </c>
      <c r="D272" s="284" t="str">
        <f t="shared" si="16"/>
        <v>GOLF COURSE - CAP POOL</v>
      </c>
      <c r="E272" s="49" t="s">
        <v>3298</v>
      </c>
      <c r="F272" s="229">
        <v>0</v>
      </c>
      <c r="G272" s="229">
        <v>0</v>
      </c>
      <c r="H272" s="229">
        <v>0</v>
      </c>
      <c r="I272" s="229">
        <v>877.71</v>
      </c>
      <c r="J272" s="229">
        <v>0</v>
      </c>
      <c r="K272" s="229">
        <v>0</v>
      </c>
      <c r="L272" s="229">
        <v>20781.56</v>
      </c>
      <c r="M272" s="229">
        <f t="shared" si="17"/>
        <v>21659.27</v>
      </c>
    </row>
    <row r="273" spans="1:13" ht="12.75" outlineLevel="1">
      <c r="A273" s="282" t="s">
        <v>3299</v>
      </c>
      <c r="B273" s="283" t="s">
        <v>3300</v>
      </c>
      <c r="D273" s="284" t="str">
        <f t="shared" si="16"/>
        <v>RESIDENCE HALL #1 - CAP POOL</v>
      </c>
      <c r="E273" s="49" t="s">
        <v>3301</v>
      </c>
      <c r="F273" s="229">
        <v>0</v>
      </c>
      <c r="G273" s="229">
        <v>0</v>
      </c>
      <c r="H273" s="229">
        <v>0</v>
      </c>
      <c r="I273" s="229">
        <v>13826.19</v>
      </c>
      <c r="J273" s="229">
        <v>0</v>
      </c>
      <c r="K273" s="229">
        <v>1583.01</v>
      </c>
      <c r="L273" s="229">
        <v>428071.23</v>
      </c>
      <c r="M273" s="229">
        <f t="shared" si="17"/>
        <v>440314.41</v>
      </c>
    </row>
    <row r="274" spans="1:13" ht="12.75" outlineLevel="1">
      <c r="A274" s="282" t="s">
        <v>3302</v>
      </c>
      <c r="B274" s="283" t="s">
        <v>3303</v>
      </c>
      <c r="D274" s="284" t="str">
        <f t="shared" si="16"/>
        <v>HAVENER CENTER - CAP POOL</v>
      </c>
      <c r="E274" s="49" t="s">
        <v>3304</v>
      </c>
      <c r="F274" s="229">
        <v>0</v>
      </c>
      <c r="G274" s="229">
        <v>0</v>
      </c>
      <c r="H274" s="229">
        <v>0</v>
      </c>
      <c r="I274" s="229">
        <v>-183.17</v>
      </c>
      <c r="J274" s="229">
        <v>0</v>
      </c>
      <c r="K274" s="229">
        <v>1376.57</v>
      </c>
      <c r="L274" s="229">
        <v>1197.66</v>
      </c>
      <c r="M274" s="229">
        <f t="shared" si="17"/>
        <v>-362.0799999999998</v>
      </c>
    </row>
    <row r="275" spans="1:13" ht="12.75" outlineLevel="1">
      <c r="A275" s="282" t="s">
        <v>3305</v>
      </c>
      <c r="B275" s="283" t="s">
        <v>3306</v>
      </c>
      <c r="D275" s="284" t="str">
        <f t="shared" si="16"/>
        <v>FY2000 ST CAP APPR-BH/SH RENOV</v>
      </c>
      <c r="E275" s="49" t="s">
        <v>3307</v>
      </c>
      <c r="F275" s="229">
        <v>1.09</v>
      </c>
      <c r="G275" s="229">
        <v>0</v>
      </c>
      <c r="H275" s="229">
        <v>0</v>
      </c>
      <c r="I275" s="229">
        <v>0</v>
      </c>
      <c r="J275" s="229">
        <v>0</v>
      </c>
      <c r="K275" s="229">
        <v>1.09</v>
      </c>
      <c r="L275" s="229">
        <v>0</v>
      </c>
      <c r="M275" s="229">
        <f t="shared" si="17"/>
        <v>0</v>
      </c>
    </row>
    <row r="276" spans="1:13" ht="12.75" outlineLevel="1">
      <c r="A276" s="282" t="s">
        <v>3308</v>
      </c>
      <c r="B276" s="283" t="s">
        <v>3309</v>
      </c>
      <c r="D276" s="284" t="str">
        <f t="shared" si="16"/>
        <v>CAPITAL POOL</v>
      </c>
      <c r="E276" s="49" t="s">
        <v>3310</v>
      </c>
      <c r="F276" s="229">
        <v>1128700.3</v>
      </c>
      <c r="G276" s="229">
        <v>0</v>
      </c>
      <c r="H276" s="229">
        <v>0</v>
      </c>
      <c r="I276" s="229">
        <v>88073.86</v>
      </c>
      <c r="J276" s="229">
        <v>0</v>
      </c>
      <c r="K276" s="229">
        <v>772506.38</v>
      </c>
      <c r="L276" s="229">
        <v>5930325.89</v>
      </c>
      <c r="M276" s="229">
        <f t="shared" si="17"/>
        <v>6374593.67</v>
      </c>
    </row>
    <row r="277" spans="1:13" ht="12.75" outlineLevel="1">
      <c r="A277" s="282" t="s">
        <v>3311</v>
      </c>
      <c r="B277" s="283" t="s">
        <v>3312</v>
      </c>
      <c r="D277" s="284" t="str">
        <f t="shared" si="16"/>
        <v>U CTR START-UP CAPITAL</v>
      </c>
      <c r="E277" s="49" t="s">
        <v>3313</v>
      </c>
      <c r="F277" s="229">
        <v>0</v>
      </c>
      <c r="G277" s="229">
        <v>0</v>
      </c>
      <c r="H277" s="229">
        <v>0</v>
      </c>
      <c r="I277" s="229">
        <v>0</v>
      </c>
      <c r="J277" s="229">
        <v>0</v>
      </c>
      <c r="K277" s="229">
        <v>0</v>
      </c>
      <c r="L277" s="229">
        <v>12903.63</v>
      </c>
      <c r="M277" s="229">
        <f t="shared" si="17"/>
        <v>12903.63</v>
      </c>
    </row>
    <row r="278" spans="1:13" ht="12.75" outlineLevel="1">
      <c r="A278" s="282" t="s">
        <v>3314</v>
      </c>
      <c r="B278" s="283" t="s">
        <v>3315</v>
      </c>
      <c r="D278" s="284" t="str">
        <f t="shared" si="16"/>
        <v>UNIV CTR - BUILDING RESERVES</v>
      </c>
      <c r="E278" s="49" t="s">
        <v>3316</v>
      </c>
      <c r="F278" s="229">
        <v>1568663.99</v>
      </c>
      <c r="G278" s="229">
        <v>0</v>
      </c>
      <c r="H278" s="229">
        <v>0</v>
      </c>
      <c r="I278" s="229">
        <v>0</v>
      </c>
      <c r="J278" s="229">
        <v>0</v>
      </c>
      <c r="K278" s="229">
        <v>4270</v>
      </c>
      <c r="L278" s="229">
        <v>-918077.22</v>
      </c>
      <c r="M278" s="229">
        <f t="shared" si="17"/>
        <v>646316.77</v>
      </c>
    </row>
    <row r="279" spans="1:13" ht="12.75" outlineLevel="1">
      <c r="A279" s="282" t="s">
        <v>3317</v>
      </c>
      <c r="B279" s="283" t="s">
        <v>3318</v>
      </c>
      <c r="D279" s="284" t="str">
        <f t="shared" si="16"/>
        <v>PARKING RESERVES</v>
      </c>
      <c r="E279" s="49" t="s">
        <v>3319</v>
      </c>
      <c r="F279" s="229">
        <v>3132381.46</v>
      </c>
      <c r="G279" s="229">
        <v>0</v>
      </c>
      <c r="H279" s="229">
        <v>0</v>
      </c>
      <c r="I279" s="229">
        <v>0</v>
      </c>
      <c r="J279" s="229">
        <v>0</v>
      </c>
      <c r="K279" s="229">
        <v>0</v>
      </c>
      <c r="L279" s="229">
        <v>-2747149.82</v>
      </c>
      <c r="M279" s="229">
        <f t="shared" si="17"/>
        <v>385231.64000000013</v>
      </c>
    </row>
    <row r="280" spans="1:13" ht="12.75" outlineLevel="1">
      <c r="A280" s="282" t="s">
        <v>3320</v>
      </c>
      <c r="B280" s="283" t="s">
        <v>3321</v>
      </c>
      <c r="D280" s="284" t="str">
        <f t="shared" si="16"/>
        <v>AUXILIARY ROOF R &amp; R</v>
      </c>
      <c r="E280" s="49" t="s">
        <v>3322</v>
      </c>
      <c r="F280" s="229">
        <v>0</v>
      </c>
      <c r="G280" s="229">
        <v>0</v>
      </c>
      <c r="H280" s="229">
        <v>0</v>
      </c>
      <c r="I280" s="229">
        <v>0</v>
      </c>
      <c r="J280" s="229">
        <v>0</v>
      </c>
      <c r="K280" s="229">
        <v>0</v>
      </c>
      <c r="L280" s="229">
        <v>-78.58</v>
      </c>
      <c r="M280" s="229">
        <f t="shared" si="17"/>
        <v>-78.58</v>
      </c>
    </row>
    <row r="281" spans="1:13" ht="12.75" outlineLevel="1">
      <c r="A281" s="282" t="s">
        <v>3323</v>
      </c>
      <c r="B281" s="283" t="s">
        <v>3324</v>
      </c>
      <c r="D281" s="284" t="str">
        <f t="shared" si="16"/>
        <v>HOUSING RESERVES</v>
      </c>
      <c r="E281" s="49" t="s">
        <v>3325</v>
      </c>
      <c r="F281" s="229">
        <v>1282695.18</v>
      </c>
      <c r="G281" s="229">
        <v>0</v>
      </c>
      <c r="H281" s="229">
        <v>0</v>
      </c>
      <c r="I281" s="229">
        <v>0</v>
      </c>
      <c r="J281" s="229">
        <v>0</v>
      </c>
      <c r="K281" s="229">
        <v>0</v>
      </c>
      <c r="L281" s="229">
        <v>-279936.93</v>
      </c>
      <c r="M281" s="229">
        <f t="shared" si="17"/>
        <v>1002758.25</v>
      </c>
    </row>
    <row r="282" spans="1:13" ht="12.75" outlineLevel="1">
      <c r="A282" s="282" t="s">
        <v>3326</v>
      </c>
      <c r="B282" s="283" t="s">
        <v>3327</v>
      </c>
      <c r="D282" s="284" t="str">
        <f t="shared" si="16"/>
        <v>MARK TWAIN FACILITY RESERVE</v>
      </c>
      <c r="E282" s="49" t="s">
        <v>3328</v>
      </c>
      <c r="F282" s="229">
        <v>647332.54</v>
      </c>
      <c r="G282" s="229">
        <v>0</v>
      </c>
      <c r="H282" s="229">
        <v>0</v>
      </c>
      <c r="I282" s="229">
        <v>0</v>
      </c>
      <c r="J282" s="229">
        <v>0</v>
      </c>
      <c r="K282" s="229">
        <v>0</v>
      </c>
      <c r="L282" s="229">
        <v>-384332.54</v>
      </c>
      <c r="M282" s="229">
        <f t="shared" si="17"/>
        <v>263000.00000000006</v>
      </c>
    </row>
    <row r="283" spans="1:13" ht="12.75" outlineLevel="1">
      <c r="A283" s="282" t="s">
        <v>3329</v>
      </c>
      <c r="B283" s="283" t="s">
        <v>3330</v>
      </c>
      <c r="D283" s="284" t="str">
        <f t="shared" si="16"/>
        <v>INFRASTRUCTURE FEE-CPTAL POOL</v>
      </c>
      <c r="E283" s="49" t="s">
        <v>3331</v>
      </c>
      <c r="F283" s="229">
        <v>240000</v>
      </c>
      <c r="G283" s="229">
        <v>0</v>
      </c>
      <c r="H283" s="229">
        <v>0</v>
      </c>
      <c r="I283" s="229">
        <v>0</v>
      </c>
      <c r="J283" s="229">
        <v>0</v>
      </c>
      <c r="K283" s="229">
        <v>0</v>
      </c>
      <c r="L283" s="229">
        <v>-239000</v>
      </c>
      <c r="M283" s="229">
        <f t="shared" si="17"/>
        <v>1000</v>
      </c>
    </row>
    <row r="284" spans="1:13" ht="12.75" outlineLevel="1">
      <c r="A284" s="282" t="s">
        <v>3332</v>
      </c>
      <c r="B284" s="283" t="s">
        <v>3333</v>
      </c>
      <c r="D284" s="284" t="str">
        <f t="shared" si="16"/>
        <v>UNRESTRICTED, CAMPUS FUNDS</v>
      </c>
      <c r="E284" s="49" t="s">
        <v>3334</v>
      </c>
      <c r="F284" s="229">
        <v>-3392131.16</v>
      </c>
      <c r="G284" s="229">
        <v>0</v>
      </c>
      <c r="H284" s="229">
        <v>0</v>
      </c>
      <c r="I284" s="229">
        <v>-5.77</v>
      </c>
      <c r="J284" s="229">
        <v>0</v>
      </c>
      <c r="K284" s="229">
        <v>-4796206.09</v>
      </c>
      <c r="L284" s="229">
        <v>-439501.83</v>
      </c>
      <c r="M284" s="229">
        <f t="shared" si="17"/>
        <v>964567.3299999996</v>
      </c>
    </row>
    <row r="285" spans="1:13" ht="12.75" outlineLevel="1">
      <c r="A285" s="282" t="s">
        <v>3335</v>
      </c>
      <c r="B285" s="283" t="s">
        <v>3336</v>
      </c>
      <c r="D285" s="284" t="str">
        <f t="shared" si="16"/>
        <v>MARK TWAIN</v>
      </c>
      <c r="E285" s="49" t="s">
        <v>3337</v>
      </c>
      <c r="F285" s="229">
        <v>0</v>
      </c>
      <c r="G285" s="229">
        <v>0</v>
      </c>
      <c r="H285" s="229">
        <v>0</v>
      </c>
      <c r="I285" s="229">
        <v>1013.82</v>
      </c>
      <c r="J285" s="229">
        <v>0</v>
      </c>
      <c r="K285" s="229">
        <v>299.9</v>
      </c>
      <c r="L285" s="229">
        <v>-174257.54</v>
      </c>
      <c r="M285" s="229">
        <f t="shared" si="17"/>
        <v>-173543.62</v>
      </c>
    </row>
    <row r="286" spans="1:13" ht="12.75" outlineLevel="1">
      <c r="A286" s="282" t="s">
        <v>3338</v>
      </c>
      <c r="B286" s="283" t="s">
        <v>106</v>
      </c>
      <c r="D286" s="284" t="str">
        <f t="shared" si="16"/>
        <v>ATHLETICS</v>
      </c>
      <c r="E286" s="49" t="s">
        <v>107</v>
      </c>
      <c r="F286" s="229">
        <v>0</v>
      </c>
      <c r="G286" s="229">
        <v>0</v>
      </c>
      <c r="H286" s="229">
        <v>0</v>
      </c>
      <c r="I286" s="229">
        <v>14642.61</v>
      </c>
      <c r="J286" s="229">
        <v>0</v>
      </c>
      <c r="K286" s="229">
        <v>0</v>
      </c>
      <c r="L286" s="229">
        <v>351067.76</v>
      </c>
      <c r="M286" s="229">
        <f t="shared" si="17"/>
        <v>365710.37</v>
      </c>
    </row>
    <row r="287" spans="1:13" ht="12.75" outlineLevel="1">
      <c r="A287" s="282" t="s">
        <v>108</v>
      </c>
      <c r="B287" s="283" t="s">
        <v>3210</v>
      </c>
      <c r="D287" s="284" t="str">
        <f t="shared" si="16"/>
        <v>UNIVERSITY CENTER</v>
      </c>
      <c r="E287" s="49" t="s">
        <v>109</v>
      </c>
      <c r="F287" s="229">
        <v>0</v>
      </c>
      <c r="G287" s="229">
        <v>0</v>
      </c>
      <c r="H287" s="229">
        <v>0</v>
      </c>
      <c r="I287" s="229">
        <v>106884.67</v>
      </c>
      <c r="J287" s="229">
        <v>0</v>
      </c>
      <c r="K287" s="229">
        <v>0</v>
      </c>
      <c r="L287" s="229">
        <v>1271628.8</v>
      </c>
      <c r="M287" s="229">
        <f t="shared" si="17"/>
        <v>1378513.47</v>
      </c>
    </row>
    <row r="288" spans="1:13" ht="12.75" outlineLevel="1">
      <c r="A288" s="282" t="s">
        <v>110</v>
      </c>
      <c r="B288" s="283" t="s">
        <v>111</v>
      </c>
      <c r="D288" s="284" t="str">
        <f aca="true" t="shared" si="18" ref="D288:D310">UPPER(B288)</f>
        <v>UNIVERSITY CENTER 1998</v>
      </c>
      <c r="E288" s="49" t="s">
        <v>112</v>
      </c>
      <c r="F288" s="229">
        <v>0</v>
      </c>
      <c r="G288" s="229">
        <v>0</v>
      </c>
      <c r="H288" s="229">
        <v>0</v>
      </c>
      <c r="I288" s="229">
        <v>10244.91</v>
      </c>
      <c r="J288" s="229">
        <v>0</v>
      </c>
      <c r="K288" s="229">
        <v>1623.22</v>
      </c>
      <c r="L288" s="229">
        <v>460042.8</v>
      </c>
      <c r="M288" s="229">
        <f aca="true" t="shared" si="19" ref="M288:M310">F288+G288+H288+I288+J288+L288-K288</f>
        <v>468664.49</v>
      </c>
    </row>
    <row r="289" spans="1:13" ht="12.75" outlineLevel="1">
      <c r="A289" s="282" t="s">
        <v>113</v>
      </c>
      <c r="B289" s="283" t="s">
        <v>3189</v>
      </c>
      <c r="D289" s="284" t="str">
        <f t="shared" si="18"/>
        <v>BOOKSTORE</v>
      </c>
      <c r="E289" s="49" t="s">
        <v>114</v>
      </c>
      <c r="F289" s="229">
        <v>0</v>
      </c>
      <c r="G289" s="229">
        <v>0</v>
      </c>
      <c r="H289" s="229">
        <v>0</v>
      </c>
      <c r="I289" s="229">
        <v>-19023.93</v>
      </c>
      <c r="J289" s="229">
        <v>0</v>
      </c>
      <c r="K289" s="229">
        <v>0</v>
      </c>
      <c r="L289" s="229">
        <v>183011.66</v>
      </c>
      <c r="M289" s="229">
        <f t="shared" si="19"/>
        <v>163987.73</v>
      </c>
    </row>
    <row r="290" spans="1:13" ht="12.75" outlineLevel="1">
      <c r="A290" s="282" t="s">
        <v>115</v>
      </c>
      <c r="B290" s="283" t="s">
        <v>116</v>
      </c>
      <c r="D290" s="284" t="str">
        <f t="shared" si="18"/>
        <v>INCARNATE WORD</v>
      </c>
      <c r="E290" s="49" t="s">
        <v>117</v>
      </c>
      <c r="F290" s="229">
        <v>0</v>
      </c>
      <c r="G290" s="229">
        <v>0</v>
      </c>
      <c r="H290" s="229">
        <v>0</v>
      </c>
      <c r="I290" s="229">
        <v>2048.13</v>
      </c>
      <c r="J290" s="229">
        <v>0</v>
      </c>
      <c r="K290" s="229">
        <v>187.27</v>
      </c>
      <c r="L290" s="229">
        <v>-434517.49</v>
      </c>
      <c r="M290" s="229">
        <f t="shared" si="19"/>
        <v>-432656.63</v>
      </c>
    </row>
    <row r="291" spans="1:13" ht="12.75" outlineLevel="1">
      <c r="A291" s="282" t="s">
        <v>118</v>
      </c>
      <c r="B291" s="283" t="s">
        <v>119</v>
      </c>
      <c r="D291" s="284" t="str">
        <f t="shared" si="18"/>
        <v>RENTAL PROPERTY</v>
      </c>
      <c r="E291" s="49" t="s">
        <v>120</v>
      </c>
      <c r="F291" s="229">
        <v>0</v>
      </c>
      <c r="G291" s="229">
        <v>0</v>
      </c>
      <c r="H291" s="229">
        <v>0</v>
      </c>
      <c r="I291" s="229">
        <v>12417.7</v>
      </c>
      <c r="J291" s="229">
        <v>0</v>
      </c>
      <c r="K291" s="229">
        <v>0</v>
      </c>
      <c r="L291" s="229">
        <v>301748.97</v>
      </c>
      <c r="M291" s="229">
        <f t="shared" si="19"/>
        <v>314166.67</v>
      </c>
    </row>
    <row r="292" spans="1:13" ht="12.75" outlineLevel="1">
      <c r="A292" s="282" t="s">
        <v>121</v>
      </c>
      <c r="B292" s="283" t="s">
        <v>122</v>
      </c>
      <c r="D292" s="284" t="str">
        <f t="shared" si="18"/>
        <v>SOUTH CAMPUS RESIDENCE HALL</v>
      </c>
      <c r="E292" s="49" t="s">
        <v>123</v>
      </c>
      <c r="F292" s="229">
        <v>0</v>
      </c>
      <c r="G292" s="229">
        <v>0</v>
      </c>
      <c r="H292" s="229">
        <v>0</v>
      </c>
      <c r="I292" s="229">
        <v>-74029.09</v>
      </c>
      <c r="J292" s="229">
        <v>0</v>
      </c>
      <c r="K292" s="229">
        <v>0</v>
      </c>
      <c r="L292" s="229">
        <v>-3628905.82</v>
      </c>
      <c r="M292" s="229">
        <f t="shared" si="19"/>
        <v>-3702934.9099999997</v>
      </c>
    </row>
    <row r="293" spans="1:13" ht="12.75" outlineLevel="1">
      <c r="A293" s="282" t="s">
        <v>124</v>
      </c>
      <c r="B293" s="283" t="s">
        <v>125</v>
      </c>
      <c r="D293" s="284" t="str">
        <f t="shared" si="18"/>
        <v>SETON HALL</v>
      </c>
      <c r="E293" s="49" t="s">
        <v>126</v>
      </c>
      <c r="F293" s="229">
        <v>0</v>
      </c>
      <c r="G293" s="229">
        <v>0</v>
      </c>
      <c r="H293" s="229">
        <v>0</v>
      </c>
      <c r="I293" s="229">
        <v>611.21</v>
      </c>
      <c r="J293" s="229">
        <v>0</v>
      </c>
      <c r="K293" s="229">
        <v>0</v>
      </c>
      <c r="L293" s="229">
        <v>28759.18</v>
      </c>
      <c r="M293" s="229">
        <f t="shared" si="19"/>
        <v>29370.39</v>
      </c>
    </row>
    <row r="294" spans="1:13" ht="12.75" outlineLevel="1">
      <c r="A294" s="282" t="s">
        <v>127</v>
      </c>
      <c r="B294" s="283" t="s">
        <v>128</v>
      </c>
      <c r="D294" s="284" t="str">
        <f t="shared" si="18"/>
        <v>CONDOS</v>
      </c>
      <c r="E294" s="49" t="s">
        <v>129</v>
      </c>
      <c r="F294" s="229">
        <v>0</v>
      </c>
      <c r="G294" s="229">
        <v>0</v>
      </c>
      <c r="H294" s="229">
        <v>0</v>
      </c>
      <c r="I294" s="229">
        <v>18617.35</v>
      </c>
      <c r="J294" s="229">
        <v>0</v>
      </c>
      <c r="K294" s="229">
        <v>0</v>
      </c>
      <c r="L294" s="229">
        <v>498064.93</v>
      </c>
      <c r="M294" s="229">
        <f t="shared" si="19"/>
        <v>516682.27999999997</v>
      </c>
    </row>
    <row r="295" spans="1:13" ht="12.75" outlineLevel="1">
      <c r="A295" s="282" t="s">
        <v>130</v>
      </c>
      <c r="B295" s="283" t="s">
        <v>131</v>
      </c>
      <c r="D295" s="284" t="str">
        <f t="shared" si="18"/>
        <v>MANSION HILLS 2000-1</v>
      </c>
      <c r="E295" s="49" t="s">
        <v>132</v>
      </c>
      <c r="F295" s="229">
        <v>0</v>
      </c>
      <c r="G295" s="229">
        <v>0</v>
      </c>
      <c r="H295" s="229">
        <v>0</v>
      </c>
      <c r="I295" s="229">
        <v>-11229.89</v>
      </c>
      <c r="J295" s="229">
        <v>0</v>
      </c>
      <c r="K295" s="229">
        <v>373.07</v>
      </c>
      <c r="L295" s="229">
        <v>-223007.93</v>
      </c>
      <c r="M295" s="229">
        <f t="shared" si="19"/>
        <v>-234610.89</v>
      </c>
    </row>
    <row r="296" spans="1:13" ht="12.75" outlineLevel="1">
      <c r="A296" s="282" t="s">
        <v>133</v>
      </c>
      <c r="B296" s="283" t="s">
        <v>134</v>
      </c>
      <c r="D296" s="284" t="str">
        <f t="shared" si="18"/>
        <v>MANSION HILLS 2000-2</v>
      </c>
      <c r="E296" s="49" t="s">
        <v>135</v>
      </c>
      <c r="F296" s="229">
        <v>0</v>
      </c>
      <c r="G296" s="229">
        <v>0</v>
      </c>
      <c r="H296" s="229">
        <v>0</v>
      </c>
      <c r="I296" s="229">
        <v>-625.58</v>
      </c>
      <c r="J296" s="229">
        <v>0</v>
      </c>
      <c r="K296" s="229">
        <v>1214.09</v>
      </c>
      <c r="L296" s="229">
        <v>1934.72</v>
      </c>
      <c r="M296" s="229">
        <f t="shared" si="19"/>
        <v>95.04999999999995</v>
      </c>
    </row>
    <row r="297" spans="1:13" ht="12.75" outlineLevel="1">
      <c r="A297" s="282" t="s">
        <v>136</v>
      </c>
      <c r="B297" s="283" t="s">
        <v>137</v>
      </c>
      <c r="D297" s="284" t="str">
        <f t="shared" si="18"/>
        <v>PARKING 1993</v>
      </c>
      <c r="E297" s="49" t="s">
        <v>138</v>
      </c>
      <c r="F297" s="229">
        <v>0</v>
      </c>
      <c r="G297" s="229">
        <v>0</v>
      </c>
      <c r="H297" s="229">
        <v>0</v>
      </c>
      <c r="I297" s="229">
        <v>146953.35</v>
      </c>
      <c r="J297" s="229">
        <v>0</v>
      </c>
      <c r="K297" s="229">
        <v>-2002.82</v>
      </c>
      <c r="L297" s="229">
        <v>2311832.64</v>
      </c>
      <c r="M297" s="229">
        <f t="shared" si="19"/>
        <v>2460788.81</v>
      </c>
    </row>
    <row r="298" spans="1:13" ht="12.75" outlineLevel="1">
      <c r="A298" s="282" t="s">
        <v>139</v>
      </c>
      <c r="B298" s="283" t="s">
        <v>140</v>
      </c>
      <c r="D298" s="284" t="str">
        <f t="shared" si="18"/>
        <v>PARKING 1997</v>
      </c>
      <c r="E298" s="49" t="s">
        <v>141</v>
      </c>
      <c r="F298" s="229">
        <v>0</v>
      </c>
      <c r="G298" s="229">
        <v>0</v>
      </c>
      <c r="H298" s="229">
        <v>0</v>
      </c>
      <c r="I298" s="229">
        <v>5423.77</v>
      </c>
      <c r="J298" s="229">
        <v>0</v>
      </c>
      <c r="K298" s="229">
        <v>6969.84</v>
      </c>
      <c r="L298" s="229">
        <v>-4897.76</v>
      </c>
      <c r="M298" s="229">
        <f t="shared" si="19"/>
        <v>-6443.83</v>
      </c>
    </row>
    <row r="299" spans="1:13" ht="12.75" outlineLevel="1">
      <c r="A299" s="282" t="s">
        <v>142</v>
      </c>
      <c r="B299" s="283" t="s">
        <v>3036</v>
      </c>
      <c r="D299" s="284" t="str">
        <f t="shared" si="18"/>
        <v>PARKING 1998</v>
      </c>
      <c r="E299" s="49" t="s">
        <v>143</v>
      </c>
      <c r="F299" s="229">
        <v>0</v>
      </c>
      <c r="G299" s="229">
        <v>0</v>
      </c>
      <c r="H299" s="229">
        <v>0</v>
      </c>
      <c r="I299" s="229">
        <v>-1092.19</v>
      </c>
      <c r="J299" s="229">
        <v>0</v>
      </c>
      <c r="K299" s="229">
        <v>468.06</v>
      </c>
      <c r="L299" s="229">
        <v>8753.7</v>
      </c>
      <c r="M299" s="229">
        <f t="shared" si="19"/>
        <v>7193.45</v>
      </c>
    </row>
    <row r="300" spans="1:13" ht="12.75" outlineLevel="1">
      <c r="A300" s="282" t="s">
        <v>144</v>
      </c>
      <c r="B300" s="283" t="s">
        <v>145</v>
      </c>
      <c r="D300" s="284" t="str">
        <f t="shared" si="18"/>
        <v>LEGRAS</v>
      </c>
      <c r="E300" s="49" t="s">
        <v>146</v>
      </c>
      <c r="F300" s="229">
        <v>0</v>
      </c>
      <c r="G300" s="229">
        <v>0</v>
      </c>
      <c r="H300" s="229">
        <v>0</v>
      </c>
      <c r="I300" s="229">
        <v>256.37</v>
      </c>
      <c r="J300" s="229">
        <v>0</v>
      </c>
      <c r="K300" s="229">
        <v>11.54</v>
      </c>
      <c r="L300" s="229">
        <v>23911.32</v>
      </c>
      <c r="M300" s="229">
        <f t="shared" si="19"/>
        <v>24156.149999999998</v>
      </c>
    </row>
    <row r="301" spans="1:13" ht="12.75" outlineLevel="1">
      <c r="A301" s="282" t="s">
        <v>147</v>
      </c>
      <c r="B301" s="283" t="s">
        <v>148</v>
      </c>
      <c r="D301" s="284" t="str">
        <f t="shared" si="18"/>
        <v>VILLA</v>
      </c>
      <c r="E301" s="49" t="s">
        <v>149</v>
      </c>
      <c r="F301" s="229">
        <v>0</v>
      </c>
      <c r="G301" s="229">
        <v>0</v>
      </c>
      <c r="H301" s="229">
        <v>0</v>
      </c>
      <c r="I301" s="229">
        <v>-1361.55</v>
      </c>
      <c r="J301" s="229">
        <v>0</v>
      </c>
      <c r="K301" s="229">
        <v>0</v>
      </c>
      <c r="L301" s="229">
        <v>4590.51</v>
      </c>
      <c r="M301" s="229">
        <f t="shared" si="19"/>
        <v>3228.96</v>
      </c>
    </row>
    <row r="302" spans="1:13" ht="12.75" outlineLevel="1">
      <c r="A302" s="282" t="s">
        <v>150</v>
      </c>
      <c r="B302" s="283" t="s">
        <v>151</v>
      </c>
      <c r="D302" s="284" t="str">
        <f t="shared" si="18"/>
        <v>CONFERENCES</v>
      </c>
      <c r="E302" s="49" t="s">
        <v>152</v>
      </c>
      <c r="F302" s="229">
        <v>0</v>
      </c>
      <c r="G302" s="229">
        <v>0</v>
      </c>
      <c r="H302" s="229">
        <v>0</v>
      </c>
      <c r="I302" s="229">
        <v>926.74</v>
      </c>
      <c r="J302" s="229">
        <v>0</v>
      </c>
      <c r="K302" s="229">
        <v>0</v>
      </c>
      <c r="L302" s="229">
        <v>44707.52</v>
      </c>
      <c r="M302" s="229">
        <f t="shared" si="19"/>
        <v>45634.259999999995</v>
      </c>
    </row>
    <row r="303" spans="1:13" ht="12.75" outlineLevel="1">
      <c r="A303" s="282" t="s">
        <v>153</v>
      </c>
      <c r="B303" s="283" t="s">
        <v>154</v>
      </c>
      <c r="D303" s="284" t="str">
        <f t="shared" si="18"/>
        <v>EAST GARAGE 2-SYS FAC SER 2001</v>
      </c>
      <c r="E303" s="49" t="s">
        <v>155</v>
      </c>
      <c r="F303" s="229">
        <v>0</v>
      </c>
      <c r="G303" s="229">
        <v>0</v>
      </c>
      <c r="H303" s="229">
        <v>0</v>
      </c>
      <c r="I303" s="229">
        <v>-959.74</v>
      </c>
      <c r="J303" s="229">
        <v>0</v>
      </c>
      <c r="K303" s="229">
        <v>9756.71</v>
      </c>
      <c r="L303" s="229">
        <v>1910.32</v>
      </c>
      <c r="M303" s="229">
        <f t="shared" si="19"/>
        <v>-8806.13</v>
      </c>
    </row>
    <row r="304" spans="1:13" ht="12.75" outlineLevel="1">
      <c r="A304" s="282" t="s">
        <v>156</v>
      </c>
      <c r="B304" s="283" t="s">
        <v>157</v>
      </c>
      <c r="D304" s="284" t="str">
        <f t="shared" si="18"/>
        <v>EAST GARAGE 2-SYS FAC 2003A-2</v>
      </c>
      <c r="E304" s="49" t="s">
        <v>158</v>
      </c>
      <c r="F304" s="229">
        <v>0</v>
      </c>
      <c r="G304" s="229">
        <v>0</v>
      </c>
      <c r="H304" s="229">
        <v>0</v>
      </c>
      <c r="I304" s="229">
        <v>-47.04</v>
      </c>
      <c r="J304" s="229">
        <v>0</v>
      </c>
      <c r="K304" s="229">
        <v>472.51</v>
      </c>
      <c r="L304" s="229">
        <v>528.45</v>
      </c>
      <c r="M304" s="229">
        <f t="shared" si="19"/>
        <v>8.900000000000034</v>
      </c>
    </row>
    <row r="305" spans="1:13" ht="12.75" outlineLevel="1">
      <c r="A305" s="282" t="s">
        <v>159</v>
      </c>
      <c r="B305" s="283" t="s">
        <v>160</v>
      </c>
      <c r="D305" s="284" t="str">
        <f t="shared" si="18"/>
        <v>SOUTH CAMPUS RSDNC HALL-2006A</v>
      </c>
      <c r="E305" s="49" t="s">
        <v>161</v>
      </c>
      <c r="F305" s="229">
        <v>0</v>
      </c>
      <c r="G305" s="229">
        <v>0</v>
      </c>
      <c r="H305" s="229">
        <v>0</v>
      </c>
      <c r="I305" s="229">
        <v>3.88</v>
      </c>
      <c r="J305" s="229">
        <v>0</v>
      </c>
      <c r="K305" s="229">
        <v>52.86</v>
      </c>
      <c r="L305" s="229">
        <v>576.12</v>
      </c>
      <c r="M305" s="229">
        <f t="shared" si="19"/>
        <v>527.14</v>
      </c>
    </row>
    <row r="306" spans="1:13" ht="12.75" outlineLevel="1">
      <c r="A306" s="282" t="s">
        <v>162</v>
      </c>
      <c r="B306" s="283" t="s">
        <v>163</v>
      </c>
      <c r="D306" s="284" t="str">
        <f t="shared" si="18"/>
        <v>SOUTH CAMPUS RSDNC HALL-2006B</v>
      </c>
      <c r="E306" s="49" t="s">
        <v>164</v>
      </c>
      <c r="F306" s="229">
        <v>0</v>
      </c>
      <c r="G306" s="229">
        <v>0</v>
      </c>
      <c r="H306" s="229">
        <v>0</v>
      </c>
      <c r="I306" s="229">
        <v>4.76</v>
      </c>
      <c r="J306" s="229">
        <v>0</v>
      </c>
      <c r="K306" s="229">
        <v>1494.11</v>
      </c>
      <c r="L306" s="229">
        <v>2330.24</v>
      </c>
      <c r="M306" s="229">
        <f t="shared" si="19"/>
        <v>840.8900000000001</v>
      </c>
    </row>
    <row r="307" spans="1:13" ht="12.75" outlineLevel="1">
      <c r="A307" s="282" t="s">
        <v>165</v>
      </c>
      <c r="B307" s="319" t="s">
        <v>166</v>
      </c>
      <c r="D307" s="284" t="str">
        <f t="shared" si="18"/>
        <v>MANSION HILLS - 2006A BOND</v>
      </c>
      <c r="E307" s="49" t="s">
        <v>167</v>
      </c>
      <c r="F307" s="264">
        <v>0</v>
      </c>
      <c r="G307" s="264">
        <v>0</v>
      </c>
      <c r="H307" s="264">
        <v>0</v>
      </c>
      <c r="I307" s="264">
        <v>-9.43</v>
      </c>
      <c r="J307" s="264">
        <v>0</v>
      </c>
      <c r="K307" s="264">
        <v>3.85</v>
      </c>
      <c r="L307" s="264">
        <v>50.43</v>
      </c>
      <c r="M307" s="264">
        <f t="shared" si="19"/>
        <v>37.15</v>
      </c>
    </row>
    <row r="308" spans="1:13" ht="12.75" outlineLevel="1">
      <c r="A308" s="282" t="s">
        <v>168</v>
      </c>
      <c r="B308" s="41" t="s">
        <v>3309</v>
      </c>
      <c r="D308" s="284" t="str">
        <f t="shared" si="18"/>
        <v>CAPITAL POOL</v>
      </c>
      <c r="E308" s="49" t="s">
        <v>169</v>
      </c>
      <c r="F308" s="264">
        <v>62115139.6</v>
      </c>
      <c r="G308" s="264">
        <v>0</v>
      </c>
      <c r="H308" s="264">
        <v>0</v>
      </c>
      <c r="I308" s="264">
        <v>26955.36</v>
      </c>
      <c r="J308" s="264">
        <v>0</v>
      </c>
      <c r="K308" s="264">
        <v>53582.72</v>
      </c>
      <c r="L308" s="264">
        <v>-48286344.96</v>
      </c>
      <c r="M308" s="264">
        <f t="shared" si="19"/>
        <v>13802167.28</v>
      </c>
    </row>
    <row r="309" spans="1:13" ht="12.75" outlineLevel="1">
      <c r="A309" s="282" t="s">
        <v>170</v>
      </c>
      <c r="B309" s="283" t="s">
        <v>171</v>
      </c>
      <c r="D309" s="284" t="str">
        <f t="shared" si="18"/>
        <v>INTERNAL LOAN PROGRAM</v>
      </c>
      <c r="E309" s="49" t="s">
        <v>172</v>
      </c>
      <c r="F309" s="229">
        <v>-9823017.19</v>
      </c>
      <c r="G309" s="229">
        <v>0</v>
      </c>
      <c r="H309" s="229">
        <v>0</v>
      </c>
      <c r="I309" s="229">
        <v>0</v>
      </c>
      <c r="J309" s="229">
        <v>0</v>
      </c>
      <c r="K309" s="229">
        <v>0</v>
      </c>
      <c r="L309" s="229">
        <v>1326627.41</v>
      </c>
      <c r="M309" s="229">
        <f t="shared" si="19"/>
        <v>-8496389.78</v>
      </c>
    </row>
    <row r="310" spans="1:13" s="324" customFormat="1" ht="12.75" customHeight="1">
      <c r="A310" s="293" t="s">
        <v>173</v>
      </c>
      <c r="B310" s="320" t="s">
        <v>174</v>
      </c>
      <c r="C310" s="321"/>
      <c r="D310" s="322" t="str">
        <f t="shared" si="18"/>
        <v>    TOTAL UNRESTRICTED</v>
      </c>
      <c r="E310" s="325"/>
      <c r="F310" s="273">
        <v>81360975.07000001</v>
      </c>
      <c r="G310" s="273">
        <v>0</v>
      </c>
      <c r="H310" s="273">
        <v>0</v>
      </c>
      <c r="I310" s="273">
        <v>3084145.19</v>
      </c>
      <c r="J310" s="273">
        <v>0</v>
      </c>
      <c r="K310" s="273">
        <v>102188203.04000002</v>
      </c>
      <c r="L310" s="273">
        <v>126036387.44999996</v>
      </c>
      <c r="M310" s="273">
        <f t="shared" si="19"/>
        <v>108293304.66999996</v>
      </c>
    </row>
    <row r="311" ht="12.75" customHeight="1"/>
    <row r="312" spans="1:13" s="296" customFormat="1" ht="12.75" customHeight="1">
      <c r="A312" s="293"/>
      <c r="B312" s="326"/>
      <c r="C312" s="293"/>
      <c r="D312" s="327" t="s">
        <v>175</v>
      </c>
      <c r="E312" s="325"/>
      <c r="F312" s="276">
        <f aca="true" t="shared" si="20" ref="F312:L312">F125+F310</f>
        <v>100093518.48000002</v>
      </c>
      <c r="G312" s="276">
        <f t="shared" si="20"/>
        <v>8502576.42</v>
      </c>
      <c r="H312" s="276">
        <f t="shared" si="20"/>
        <v>15635622.5</v>
      </c>
      <c r="I312" s="276">
        <f t="shared" si="20"/>
        <v>5280181.87</v>
      </c>
      <c r="J312" s="276">
        <f t="shared" si="20"/>
        <v>101691310.83000001</v>
      </c>
      <c r="K312" s="276">
        <f t="shared" si="20"/>
        <v>221194771.74</v>
      </c>
      <c r="L312" s="276">
        <f t="shared" si="20"/>
        <v>115055876.33999996</v>
      </c>
      <c r="M312" s="276">
        <f>F312+G312+H312+I312+J312+L312-K312</f>
        <v>125064314.69999999</v>
      </c>
    </row>
    <row r="314" ht="12.75">
      <c r="A314" s="282" t="s">
        <v>1864</v>
      </c>
    </row>
    <row r="315" ht="12.75">
      <c r="A315" s="282" t="s">
        <v>1864</v>
      </c>
    </row>
  </sheetData>
  <printOptions horizontalCentered="1"/>
  <pageMargins left="0.5" right="0.5" top="0.75" bottom="0.5" header="0.5" footer="0.5"/>
  <pageSetup horizontalDpi="600" verticalDpi="600" orientation="landscape" scale="70" r:id="rId1"/>
  <rowBreaks count="6" manualBreakCount="6">
    <brk id="57" max="255" man="1"/>
    <brk id="107" max="255" man="1"/>
    <brk id="157" max="255" man="1"/>
    <brk id="207" max="255" man="1"/>
    <brk id="257" max="255" man="1"/>
    <brk id="30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workbookViewId="0" topLeftCell="B2">
      <selection activeCell="C17" sqref="C17"/>
    </sheetView>
  </sheetViews>
  <sheetFormatPr defaultColWidth="9.140625" defaultRowHeight="12.75"/>
  <cols>
    <col min="1" max="1" width="3.00390625" style="1" hidden="1" customWidth="1"/>
    <col min="2" max="2" width="2.57421875" style="2" customWidth="1"/>
    <col min="3" max="3" width="79.28125" style="1" customWidth="1"/>
    <col min="4" max="4" width="7.140625" style="2" customWidth="1"/>
    <col min="5" max="8" width="20.7109375" style="2" customWidth="1"/>
    <col min="9" max="9" width="9.140625" style="4" hidden="1" customWidth="1"/>
    <col min="10" max="12" width="0" style="4" hidden="1" customWidth="1"/>
    <col min="13" max="13" width="9.8515625" style="4" bestFit="1" customWidth="1" collapsed="1"/>
    <col min="14" max="16384" width="9.140625" style="4" customWidth="1"/>
  </cols>
  <sheetData>
    <row r="1" spans="1:4" ht="12.75" customHeight="1" hidden="1">
      <c r="A1" s="1" t="s">
        <v>1864</v>
      </c>
      <c r="B1" s="2" t="s">
        <v>1864</v>
      </c>
      <c r="C1" s="1" t="s">
        <v>1864</v>
      </c>
      <c r="D1" s="2" t="s">
        <v>1864</v>
      </c>
    </row>
    <row r="2" spans="1:8" s="11" customFormat="1" ht="15.75" customHeight="1">
      <c r="A2" s="328"/>
      <c r="B2" s="329" t="s">
        <v>176</v>
      </c>
      <c r="C2" s="330"/>
      <c r="D2" s="331"/>
      <c r="E2" s="331"/>
      <c r="F2" s="331"/>
      <c r="G2" s="331"/>
      <c r="H2" s="331"/>
    </row>
    <row r="3" spans="1:8" s="18" customFormat="1" ht="15.75" customHeight="1">
      <c r="A3" s="332"/>
      <c r="B3" s="13" t="s">
        <v>177</v>
      </c>
      <c r="C3" s="333"/>
      <c r="D3" s="14"/>
      <c r="E3" s="14"/>
      <c r="F3" s="14"/>
      <c r="G3" s="14"/>
      <c r="H3" s="14"/>
    </row>
    <row r="4" spans="2:12" ht="15.75" customHeight="1">
      <c r="B4" s="20" t="str">
        <f>"  As of "&amp;TEXT(I4,"MMMM DD, YYY")</f>
        <v>  As of June 30, 2006</v>
      </c>
      <c r="C4" s="334"/>
      <c r="D4" s="21"/>
      <c r="E4" s="21"/>
      <c r="F4" s="21"/>
      <c r="G4" s="21"/>
      <c r="H4" s="21"/>
      <c r="I4" s="25" t="s">
        <v>1884</v>
      </c>
      <c r="L4" s="26" t="s">
        <v>178</v>
      </c>
    </row>
    <row r="5" spans="2:9" ht="12.75" customHeight="1">
      <c r="B5" s="27"/>
      <c r="C5" s="334"/>
      <c r="D5" s="21"/>
      <c r="E5" s="21"/>
      <c r="F5" s="21"/>
      <c r="G5" s="21"/>
      <c r="H5" s="21"/>
      <c r="I5" s="1"/>
    </row>
    <row r="6" spans="1:8" ht="15" customHeight="1">
      <c r="A6" s="32"/>
      <c r="B6" s="43"/>
      <c r="C6" s="44"/>
      <c r="D6" s="45"/>
      <c r="E6" s="46" t="s">
        <v>1811</v>
      </c>
      <c r="F6" s="46"/>
      <c r="G6" s="46"/>
      <c r="H6" s="46" t="s">
        <v>1811</v>
      </c>
    </row>
    <row r="7" spans="1:8" ht="12.75">
      <c r="A7" s="32"/>
      <c r="B7" s="51"/>
      <c r="C7" s="52"/>
      <c r="D7" s="53"/>
      <c r="E7" s="335" t="s">
        <v>179</v>
      </c>
      <c r="F7" s="54" t="s">
        <v>180</v>
      </c>
      <c r="G7" s="54" t="s">
        <v>181</v>
      </c>
      <c r="H7" s="54" t="str">
        <f>TEXT(I4,"MMMM DD, YYY")</f>
        <v>June 30, 2006</v>
      </c>
    </row>
    <row r="8" spans="1:8" ht="12.75" customHeight="1">
      <c r="A8" s="32"/>
      <c r="B8" s="55" t="s">
        <v>182</v>
      </c>
      <c r="C8" s="56"/>
      <c r="D8" s="57"/>
      <c r="E8" s="36"/>
      <c r="F8" s="36"/>
      <c r="G8" s="36"/>
      <c r="H8" s="36"/>
    </row>
    <row r="9" spans="1:8" ht="12.75" customHeight="1">
      <c r="A9" s="2" t="s">
        <v>183</v>
      </c>
      <c r="B9" s="58" t="s">
        <v>184</v>
      </c>
      <c r="C9" s="59"/>
      <c r="D9" s="60"/>
      <c r="E9" s="64">
        <f>'[2]COLUM'!F9+'[2]HOSPT'!E9+'[2]KCITY'!F9+'[3]Invest in Plant_R'!F9+'[2]STLOU'!F9+'[2]UOEXT'!F9+'[2]UWIDE'!F9+'[2]UMSYS'!F9</f>
        <v>1870058239.0100002</v>
      </c>
      <c r="F9" s="64">
        <f>'[2]COLUM'!G9+'[2]HOSPT'!I9+'[2]KCITY'!G9+'[3]Invest in Plant_R'!G9+'[2]STLOU'!G9+'[2]UOEXT'!G9+'[2]UWIDE'!G9+'[2]UMSYS'!G9</f>
        <v>184425281.27</v>
      </c>
      <c r="G9" s="64">
        <f>'[2]COLUM'!H9+'[2]HOSPT'!J9+'[2]KCITY'!H9+'[3]Invest in Plant_R'!H9+'[2]STLOU'!H9+'[2]UOEXT'!H9+'[2]UWIDE'!H9+'[2]UMSYS'!H9</f>
        <v>-12744378.39</v>
      </c>
      <c r="H9" s="64">
        <f aca="true" t="shared" si="0" ref="H9:H16">E9+F9+G9</f>
        <v>2041739141.89</v>
      </c>
    </row>
    <row r="10" spans="1:8" ht="12.75" customHeight="1">
      <c r="A10" s="2" t="s">
        <v>185</v>
      </c>
      <c r="B10" s="58" t="s">
        <v>186</v>
      </c>
      <c r="C10" s="59"/>
      <c r="D10" s="60"/>
      <c r="E10" s="67">
        <f>'[2]COLUM'!F10+'[2]HOSPT'!E10+'[2]KCITY'!F10+'[3]Invest in Plant_R'!F10+'[2]STLOU'!F10+'[2]UOEXT'!F10+'[2]UWIDE'!F10+'[2]UMSYS'!F10</f>
        <v>54265428.330000006</v>
      </c>
      <c r="F10" s="67">
        <f>'[2]COLUM'!G10+'[2]HOSPT'!I10+'[2]KCITY'!G10+'[3]Invest in Plant_R'!G10+'[2]STLOU'!G10+'[2]UOEXT'!G10+'[2]UWIDE'!G10+'[2]UMSYS'!G10</f>
        <v>1704729.4300000002</v>
      </c>
      <c r="G10" s="67">
        <f>'[2]COLUM'!H10+'[2]HOSPT'!J10+'[2]KCITY'!H10+'[3]Invest in Plant_R'!H10+'[2]STLOU'!H10+'[2]UOEXT'!H10+'[2]UWIDE'!H10+'[2]UMSYS'!H10</f>
        <v>-20909</v>
      </c>
      <c r="H10" s="67">
        <f t="shared" si="0"/>
        <v>55949248.760000005</v>
      </c>
    </row>
    <row r="11" spans="1:8" ht="12.75" customHeight="1">
      <c r="A11" s="2" t="s">
        <v>187</v>
      </c>
      <c r="B11" s="58" t="s">
        <v>188</v>
      </c>
      <c r="C11" s="59"/>
      <c r="D11" s="60"/>
      <c r="E11" s="67">
        <f>'[2]COLUM'!F11+'[2]HOSPT'!E11+'[2]KCITY'!F11+'[3]Invest in Plant_R'!F11+'[2]STLOU'!F11+'[2]UOEXT'!F11+'[2]UWIDE'!F11+'[2]UMSYS'!F11</f>
        <v>187716547.34</v>
      </c>
      <c r="F11" s="67">
        <f>'[2]COLUM'!G11+'[2]HOSPT'!I11+'[2]KCITY'!G11+'[3]Invest in Plant_R'!G11+'[2]STLOU'!G11+'[2]UOEXT'!G11+'[2]UWIDE'!G11+'[2]UMSYS'!G11</f>
        <v>19000499.06</v>
      </c>
      <c r="G11" s="67">
        <f>'[2]COLUM'!H11+'[2]HOSPT'!J11+'[2]KCITY'!H11+'[3]Invest in Plant_R'!H11+'[2]STLOU'!H11+'[2]UOEXT'!H11+'[2]UWIDE'!H11+'[2]UMSYS'!H11</f>
        <v>-35726</v>
      </c>
      <c r="H11" s="67">
        <f t="shared" si="0"/>
        <v>206681320.4</v>
      </c>
    </row>
    <row r="12" spans="1:13" ht="12.75" customHeight="1">
      <c r="A12" s="59" t="s">
        <v>189</v>
      </c>
      <c r="B12" s="58" t="s">
        <v>190</v>
      </c>
      <c r="C12" s="59"/>
      <c r="D12" s="60"/>
      <c r="E12" s="67">
        <f>'[2]COLUM'!F12+'[2]HOSPT'!E12+'[2]KCITY'!F12+'[3]Invest in Plant_R'!F12+'[2]STLOU'!F12+'[2]UOEXT'!F12+'[2]UWIDE'!F12+'[2]UMSYS'!F12</f>
        <v>443027423.4200001</v>
      </c>
      <c r="F12" s="67">
        <f>'[2]COLUM'!G12+'[2]HOSPT'!I12+'[2]KCITY'!G12+'[3]Invest in Plant_R'!G12+'[2]STLOU'!G12+'[2]UOEXT'!G12+'[2]UWIDE'!G12+'[2]UMSYS'!G12</f>
        <v>51969005.49</v>
      </c>
      <c r="G12" s="67">
        <f>'[2]COLUM'!H12+'[2]HOSPT'!J12+'[2]KCITY'!H12+'[3]Invest in Plant_R'!H12+'[2]STLOU'!H12+'[2]UOEXT'!H12+'[2]UWIDE'!H12+'[2]UMSYS'!H12</f>
        <v>-20260402.63</v>
      </c>
      <c r="H12" s="67">
        <f t="shared" si="0"/>
        <v>474736026.2800001</v>
      </c>
      <c r="M12" s="336"/>
    </row>
    <row r="13" spans="1:8" ht="12.75" customHeight="1">
      <c r="A13" s="59" t="s">
        <v>191</v>
      </c>
      <c r="B13" s="58" t="s">
        <v>192</v>
      </c>
      <c r="C13" s="59"/>
      <c r="D13" s="60"/>
      <c r="E13" s="67">
        <f>'[2]COLUM'!F13+'[2]HOSPT'!E13+'[2]KCITY'!F13+'[3]Invest in Plant_R'!F13+'[2]STLOU'!F13+'[2]UOEXT'!F13+'[2]UWIDE'!F13+'[2]UMSYS'!F13</f>
        <v>2426075</v>
      </c>
      <c r="F13" s="67">
        <f>'[2]COLUM'!G13+'[2]HOSPT'!I13+'[2]KCITY'!G13+'[3]Invest in Plant_R'!G13+'[2]STLOU'!G13+'[2]UOEXT'!G13+'[2]UWIDE'!G13+'[2]UMSYS'!G13</f>
        <v>71755</v>
      </c>
      <c r="G13" s="67">
        <f>'[2]COLUM'!H13+'[2]HOSPT'!J13+'[2]KCITY'!H13+'[3]Invest in Plant_R'!H13+'[2]STLOU'!H13+'[2]UOEXT'!H13+'[2]UWIDE'!H13+'[2]UMSYS'!H13</f>
        <v>0</v>
      </c>
      <c r="H13" s="67">
        <f t="shared" si="0"/>
        <v>2497830</v>
      </c>
    </row>
    <row r="14" spans="1:8" ht="12.75" customHeight="1">
      <c r="A14" s="59" t="s">
        <v>193</v>
      </c>
      <c r="B14" s="58" t="s">
        <v>194</v>
      </c>
      <c r="C14" s="59"/>
      <c r="D14" s="60"/>
      <c r="E14" s="67">
        <f>'[2]COLUM'!F14+'[2]HOSPT'!E14+'[2]KCITY'!F14+'[3]Invest in Plant_R'!F14+'[2]STLOU'!F14+'[2]UOEXT'!F14+'[2]UWIDE'!F14+'[2]UMSYS'!F14</f>
        <v>11134229.95</v>
      </c>
      <c r="F14" s="67">
        <f>'[2]COLUM'!G14+'[2]HOSPT'!I14+'[2]KCITY'!G14+'[3]Invest in Plant_R'!G14+'[2]STLOU'!G14+'[2]UOEXT'!G14+'[2]UWIDE'!G14+'[2]UMSYS'!G14</f>
        <v>152830</v>
      </c>
      <c r="G14" s="67">
        <f>'[2]COLUM'!H14+'[2]HOSPT'!J14+'[2]KCITY'!H14+'[3]Invest in Plant_R'!H14+'[2]STLOU'!H14+'[2]UOEXT'!H14+'[2]UWIDE'!H14+'[2]UMSYS'!H14</f>
        <v>-8486</v>
      </c>
      <c r="H14" s="67">
        <f t="shared" si="0"/>
        <v>11278573.95</v>
      </c>
    </row>
    <row r="15" spans="1:8" ht="12.75" customHeight="1">
      <c r="A15" s="59" t="s">
        <v>195</v>
      </c>
      <c r="B15" s="58" t="s">
        <v>196</v>
      </c>
      <c r="C15" s="59"/>
      <c r="D15" s="60"/>
      <c r="E15" s="67">
        <f>'[2]COLUM'!F15+'[2]HOSPT'!E15+'[2]KCITY'!F15+'[3]Invest in Plant_R'!F15+'[2]STLOU'!F15+'[2]UOEXT'!F15+'[2]UWIDE'!F15+'[2]UMSYS'!F15</f>
        <v>201497349.36</v>
      </c>
      <c r="F15" s="67">
        <f>'[2]COLUM'!G15+'[2]HOSPT'!I15+'[2]KCITY'!G15+'[3]Invest in Plant_R'!G15+'[2]STLOU'!G15+'[2]UOEXT'!G15+'[2]UWIDE'!G15+'[2]UMSYS'!G15</f>
        <v>9340668.3</v>
      </c>
      <c r="G15" s="67">
        <f>'[2]COLUM'!H15+'[2]HOSPT'!J15+'[2]KCITY'!H15+'[3]Invest in Plant_R'!H15+'[2]STLOU'!H15+'[2]UOEXT'!H15+'[2]UWIDE'!H15+'[2]UMSYS'!H15</f>
        <v>0</v>
      </c>
      <c r="H15" s="67">
        <f t="shared" si="0"/>
        <v>210838017.66000003</v>
      </c>
    </row>
    <row r="16" spans="1:8" ht="12.75" customHeight="1">
      <c r="A16" s="59" t="s">
        <v>197</v>
      </c>
      <c r="B16" s="58" t="s">
        <v>198</v>
      </c>
      <c r="C16" s="59"/>
      <c r="D16" s="60"/>
      <c r="E16" s="67">
        <f>'[2]COLUM'!F16+'[2]HOSPT'!E16+'[2]KCITY'!F16+'[3]Invest in Plant_R'!F16+'[2]STLOU'!F16+'[2]UOEXT'!F16+'[2]UWIDE'!F16+'[2]UMSYS'!F16</f>
        <v>129325635.15000002</v>
      </c>
      <c r="F16" s="67">
        <f>'[2]COLUM'!G16+'[2]HOSPT'!I16+'[2]KCITY'!G16+'[3]Invest in Plant_R'!G16+'[2]STLOU'!G16+'[2]UOEXT'!G16+'[2]UWIDE'!G16+'[2]UMSYS'!G16</f>
        <v>-7168976.980000004</v>
      </c>
      <c r="G16" s="67">
        <f>'[2]COLUM'!H16+'[2]HOSPT'!J16+'[2]KCITY'!H16+'[3]Invest in Plant_R'!H16+'[2]STLOU'!H16+'[2]UOEXT'!H16+'[2]UWIDE'!H16+'[2]UMSYS'!H16</f>
        <v>-12403390.37</v>
      </c>
      <c r="H16" s="67">
        <f t="shared" si="0"/>
        <v>109753267.80000001</v>
      </c>
    </row>
    <row r="17" spans="1:8" s="71" customFormat="1" ht="12.75" customHeight="1">
      <c r="A17" s="56" t="s">
        <v>1864</v>
      </c>
      <c r="B17" s="55"/>
      <c r="C17" s="56"/>
      <c r="D17" s="57"/>
      <c r="E17" s="70"/>
      <c r="F17" s="70"/>
      <c r="G17" s="70"/>
      <c r="H17" s="70"/>
    </row>
    <row r="18" spans="1:8" s="71" customFormat="1" ht="12.75" customHeight="1">
      <c r="A18" s="56" t="s">
        <v>1864</v>
      </c>
      <c r="B18" s="55" t="s">
        <v>199</v>
      </c>
      <c r="C18" s="56"/>
      <c r="D18" s="57"/>
      <c r="E18" s="70">
        <f>E9+E10+E11+E12+E13+E14+E15+E16</f>
        <v>2899450927.5600004</v>
      </c>
      <c r="F18" s="70">
        <f>F9+F10+F11+F12+F13+F14+F15+F16</f>
        <v>259495791.57000005</v>
      </c>
      <c r="G18" s="70">
        <f>G9+G10+G11+G12+G13+G14+G15+G16</f>
        <v>-45473292.39</v>
      </c>
      <c r="H18" s="70">
        <f>H16+H15+H14+H13+H12+H11+H10+H9</f>
        <v>3113473426.7400002</v>
      </c>
    </row>
    <row r="19" spans="1:8" s="71" customFormat="1" ht="12.75" customHeight="1">
      <c r="A19" s="56" t="s">
        <v>1864</v>
      </c>
      <c r="B19" s="55"/>
      <c r="C19" s="56"/>
      <c r="D19" s="57"/>
      <c r="E19" s="70"/>
      <c r="F19" s="70"/>
      <c r="G19" s="70"/>
      <c r="H19" s="70"/>
    </row>
    <row r="20" spans="1:8" s="71" customFormat="1" ht="12.75" customHeight="1">
      <c r="A20" s="56" t="s">
        <v>1864</v>
      </c>
      <c r="B20" s="55" t="s">
        <v>200</v>
      </c>
      <c r="C20" s="56"/>
      <c r="D20" s="57"/>
      <c r="E20" s="70"/>
      <c r="F20" s="70"/>
      <c r="G20" s="70"/>
      <c r="H20" s="70"/>
    </row>
    <row r="21" spans="1:14" ht="12.75" customHeight="1">
      <c r="A21" s="59" t="s">
        <v>201</v>
      </c>
      <c r="B21" s="58"/>
      <c r="C21" s="59" t="s">
        <v>202</v>
      </c>
      <c r="D21" s="60"/>
      <c r="E21" s="67">
        <f>'[2]COLUM'!F21+'[2]HOSPT'!E21+'[2]KCITY'!F21+'[3]Invest in Plant_R'!F21+'[2]STLOU'!F21+'[2]UOEXT'!F21+'[2]UWIDE'!F21+'[2]UMSYS'!F21</f>
        <v>654177202.62</v>
      </c>
      <c r="F21" s="67">
        <f>'[2]COLUM'!G21+'[2]HOSPT'!I21+'[2]KCITY'!G21+'[3]Invest in Plant_R'!G21+'[2]STLOU'!G21+'[2]UOEXT'!G21+'[2]UWIDE'!G21+'[2]UMSYS'!G21+77</f>
        <v>53515288.58060001</v>
      </c>
      <c r="G21" s="67">
        <f>'[2]COLUM'!H21+'[2]HOSPT'!J21+'[2]KCITY'!H21+'[3]Invest in Plant_R'!H21+'[2]STLOU'!H21+'[2]UOEXT'!H21+'[2]UWIDE'!H21+'[2]UMSYS'!H21-78</f>
        <v>-9590882.95</v>
      </c>
      <c r="H21" s="67">
        <f>E21+F21+G21</f>
        <v>698101608.2506</v>
      </c>
      <c r="I21" s="337"/>
      <c r="J21" s="337"/>
      <c r="K21" s="337"/>
      <c r="L21" s="337"/>
      <c r="M21" s="336"/>
      <c r="N21" s="336"/>
    </row>
    <row r="22" spans="1:8" ht="12.75" customHeight="1">
      <c r="A22" s="59" t="s">
        <v>203</v>
      </c>
      <c r="B22" s="58"/>
      <c r="C22" s="59" t="s">
        <v>32</v>
      </c>
      <c r="D22" s="60"/>
      <c r="E22" s="67">
        <f>'[2]COLUM'!F22+'[2]HOSPT'!E22+'[2]KCITY'!F22+'[3]Invest in Plant_R'!F22+'[2]STLOU'!F22+'[2]UOEXT'!F22+'[2]UWIDE'!F22+'[2]UMSYS'!F22</f>
        <v>67397047.21</v>
      </c>
      <c r="F22" s="67">
        <f>'[2]COLUM'!G22+'[2]HOSPT'!I22+'[2]KCITY'!G22+'[3]Invest in Plant_R'!G22+'[2]STLOU'!G22+'[2]UOEXT'!G22+'[2]UWIDE'!G22+'[2]UMSYS'!G22</f>
        <v>7563632.124</v>
      </c>
      <c r="G22" s="67">
        <f>'[2]COLUM'!H22+'[2]HOSPT'!J22+'[2]KCITY'!H22+'[3]Invest in Plant_R'!H22+'[2]STLOU'!H22+'[2]UOEXT'!H22+'[2]UWIDE'!H22+'[2]UMSYS'!H22</f>
        <v>-35726</v>
      </c>
      <c r="H22" s="67">
        <f>E22+F22+G22</f>
        <v>74924953.33399999</v>
      </c>
    </row>
    <row r="23" spans="1:8" ht="12.75" customHeight="1">
      <c r="A23" s="59" t="s">
        <v>204</v>
      </c>
      <c r="B23" s="58"/>
      <c r="C23" s="59" t="s">
        <v>205</v>
      </c>
      <c r="D23" s="60"/>
      <c r="E23" s="67">
        <f>'[2]COLUM'!F23+'[2]KCITY'!F23+'[3]Invest in Plant_R'!F23+'[2]STLOU'!F23</f>
        <v>117028606.30000001</v>
      </c>
      <c r="F23" s="67">
        <f>'[2]COLUM'!G23+'[2]KCITY'!G23+'[3]Invest in Plant_R'!G23+'[2]STLOU'!G23</f>
        <v>6293773.000000004</v>
      </c>
      <c r="G23" s="67">
        <f>'[2]COLUM'!H23+'[2]KCITY'!H23+'[3]Invest in Plant_R'!H23+'[2]STLOU'!H23</f>
        <v>0</v>
      </c>
      <c r="H23" s="67">
        <f>E23+F23+G23</f>
        <v>123322379.30000001</v>
      </c>
    </row>
    <row r="24" spans="1:14" ht="12.75" customHeight="1">
      <c r="A24" s="59" t="s">
        <v>206</v>
      </c>
      <c r="B24" s="58"/>
      <c r="C24" s="59" t="s">
        <v>207</v>
      </c>
      <c r="D24" s="60"/>
      <c r="E24" s="67">
        <f>'[2]COLUM'!F24+'[2]HOSPT'!E23+'[2]KCITY'!F24+'[3]Invest in Plant_R'!F24+'[2]STLOU'!F24+'[2]UOEXT'!F23+'[2]UWIDE'!F23+'[2]UMSYS'!F23</f>
        <v>265334376.36</v>
      </c>
      <c r="F24" s="67">
        <f>'[2]COLUM'!G24+'[2]HOSPT'!I23+'[2]KCITY'!G24+'[3]Invest in Plant_R'!G24+'[2]STLOU'!G24+'[2]UOEXT'!G23+'[2]UWIDE'!G23+'[2]UMSYS'!G23</f>
        <v>43551296.08500001</v>
      </c>
      <c r="G24" s="67">
        <f>'[2]COLUM'!H24+'[2]HOSPT'!J23+'[2]KCITY'!H24+'[3]Invest in Plant_R'!H24+'[2]STLOU'!H24+'[2]UOEXT'!H23+'[2]UWIDE'!H23+'[2]UMSYS'!H23</f>
        <v>-18702899.74</v>
      </c>
      <c r="H24" s="67">
        <f>E24+F24+G24</f>
        <v>290182772.70500004</v>
      </c>
      <c r="M24" s="336"/>
      <c r="N24" s="336"/>
    </row>
    <row r="25" spans="1:8" ht="12.75" customHeight="1">
      <c r="A25" s="2"/>
      <c r="B25" s="58"/>
      <c r="C25" s="59"/>
      <c r="D25" s="60"/>
      <c r="E25" s="67"/>
      <c r="F25" s="67"/>
      <c r="G25" s="67"/>
      <c r="H25" s="67"/>
    </row>
    <row r="26" spans="1:8" s="71" customFormat="1" ht="12.75" customHeight="1">
      <c r="A26" s="44"/>
      <c r="B26" s="55" t="s">
        <v>208</v>
      </c>
      <c r="C26" s="56"/>
      <c r="D26" s="57"/>
      <c r="E26" s="70">
        <f>E21+E22+E24+E23</f>
        <v>1103937232.49</v>
      </c>
      <c r="F26" s="70">
        <f>F21+F22+F24+F23</f>
        <v>110923989.78960001</v>
      </c>
      <c r="G26" s="70">
        <f>G21+G22+G24+G23</f>
        <v>-28329508.689999998</v>
      </c>
      <c r="H26" s="70">
        <f>H21+H22+H24+H23</f>
        <v>1186531713.5896</v>
      </c>
    </row>
    <row r="27" spans="1:8" ht="12.75" customHeight="1">
      <c r="A27" s="2"/>
      <c r="B27" s="58"/>
      <c r="C27" s="59"/>
      <c r="D27" s="60"/>
      <c r="E27" s="67"/>
      <c r="F27" s="67"/>
      <c r="G27" s="67"/>
      <c r="H27" s="67"/>
    </row>
    <row r="28" spans="1:13" ht="12.75" customHeight="1">
      <c r="A28" s="44"/>
      <c r="B28" s="55" t="s">
        <v>209</v>
      </c>
      <c r="C28" s="56"/>
      <c r="D28" s="57"/>
      <c r="E28" s="73">
        <f>E18-E26</f>
        <v>1795513695.0700004</v>
      </c>
      <c r="F28" s="73">
        <f>F18-F26</f>
        <v>148571801.78040004</v>
      </c>
      <c r="G28" s="73">
        <f>G18-G26</f>
        <v>-17143783.700000003</v>
      </c>
      <c r="H28" s="73">
        <f>H18-H26</f>
        <v>1926941713.1504002</v>
      </c>
      <c r="I28" s="338"/>
      <c r="J28" s="338"/>
      <c r="K28" s="338"/>
      <c r="L28" s="338"/>
      <c r="M28" s="339"/>
    </row>
    <row r="33" ht="12.75">
      <c r="C33" s="340"/>
    </row>
    <row r="34" ht="12.75">
      <c r="C34" s="340"/>
    </row>
    <row r="35" ht="12.75">
      <c r="C35" s="340"/>
    </row>
    <row r="36" ht="12.75">
      <c r="C36" s="340"/>
    </row>
    <row r="37" ht="12.75">
      <c r="C37" s="340"/>
    </row>
    <row r="38" ht="12.75">
      <c r="C38" s="340"/>
    </row>
    <row r="64" ht="12.75">
      <c r="E64" s="341"/>
    </row>
  </sheetData>
  <printOptions horizontalCentered="1"/>
  <pageMargins left="0.5" right="0.5" top="0.75" bottom="0.25" header="0.2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"/>
  <sheetViews>
    <sheetView zoomScale="85" zoomScaleNormal="85" workbookViewId="0" topLeftCell="A1">
      <pane xSplit="1" ySplit="6" topLeftCell="C22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0" sqref="A50"/>
    </sheetView>
  </sheetViews>
  <sheetFormatPr defaultColWidth="9.7109375" defaultRowHeight="12.75"/>
  <cols>
    <col min="1" max="1" width="84.57421875" style="349" customWidth="1"/>
    <col min="2" max="3" width="15.7109375" style="349" customWidth="1"/>
    <col min="4" max="4" width="16.00390625" style="349" customWidth="1"/>
    <col min="5" max="5" width="16.421875" style="349" customWidth="1"/>
    <col min="6" max="6" width="15.7109375" style="4" customWidth="1"/>
    <col min="7" max="7" width="15.7109375" style="4" hidden="1" customWidth="1"/>
    <col min="8" max="8" width="15.7109375" style="349" customWidth="1"/>
    <col min="9" max="9" width="19.57421875" style="349" bestFit="1" customWidth="1"/>
    <col min="10" max="10" width="13.7109375" style="349" customWidth="1"/>
    <col min="11" max="11" width="9.7109375" style="349" customWidth="1"/>
    <col min="12" max="12" width="14.7109375" style="349" customWidth="1"/>
    <col min="13" max="16384" width="9.7109375" style="349" customWidth="1"/>
  </cols>
  <sheetData>
    <row r="1" spans="1:8" s="345" customFormat="1" ht="15.75" customHeight="1">
      <c r="A1" s="342" t="s">
        <v>210</v>
      </c>
      <c r="B1" s="343" t="s">
        <v>3457</v>
      </c>
      <c r="C1" s="343"/>
      <c r="D1" s="343"/>
      <c r="E1" s="343"/>
      <c r="F1" s="343"/>
      <c r="G1" s="343"/>
      <c r="H1" s="344"/>
    </row>
    <row r="2" spans="1:8" ht="15.75" customHeight="1">
      <c r="A2" s="346" t="s">
        <v>3458</v>
      </c>
      <c r="B2" s="347"/>
      <c r="C2" s="347"/>
      <c r="D2" s="347"/>
      <c r="E2" s="347"/>
      <c r="F2" s="347"/>
      <c r="G2" s="347"/>
      <c r="H2" s="348"/>
    </row>
    <row r="3" spans="1:8" ht="15.75" customHeight="1">
      <c r="A3" s="350" t="s">
        <v>3459</v>
      </c>
      <c r="B3" s="347"/>
      <c r="C3" s="347"/>
      <c r="D3" s="347"/>
      <c r="E3" s="347"/>
      <c r="F3" s="347"/>
      <c r="G3" s="347"/>
      <c r="H3" s="348"/>
    </row>
    <row r="4" spans="1:8" ht="12.75" customHeight="1">
      <c r="A4" s="351" t="s">
        <v>3460</v>
      </c>
      <c r="B4" s="352" t="s">
        <v>3457</v>
      </c>
      <c r="C4" s="352" t="s">
        <v>3457</v>
      </c>
      <c r="D4" s="352"/>
      <c r="E4" s="352"/>
      <c r="F4" s="352" t="s">
        <v>3457</v>
      </c>
      <c r="G4" s="352"/>
      <c r="H4" s="353" t="s">
        <v>3457</v>
      </c>
    </row>
    <row r="5" spans="1:8" ht="15" customHeight="1">
      <c r="A5" s="354"/>
      <c r="B5" s="355" t="s">
        <v>3461</v>
      </c>
      <c r="C5" s="355" t="s">
        <v>1811</v>
      </c>
      <c r="D5" s="355"/>
      <c r="E5" s="355"/>
      <c r="F5" s="355"/>
      <c r="G5" s="355"/>
      <c r="H5" s="356" t="s">
        <v>1811</v>
      </c>
    </row>
    <row r="6" spans="1:8" ht="12.75" customHeight="1">
      <c r="A6" s="357"/>
      <c r="B6" s="358" t="s">
        <v>3462</v>
      </c>
      <c r="C6" s="359">
        <v>38534</v>
      </c>
      <c r="D6" s="358" t="s">
        <v>180</v>
      </c>
      <c r="E6" s="358" t="s">
        <v>3463</v>
      </c>
      <c r="F6" s="358" t="s">
        <v>3464</v>
      </c>
      <c r="G6" s="358" t="s">
        <v>3465</v>
      </c>
      <c r="H6" s="360">
        <v>38898</v>
      </c>
    </row>
    <row r="7" spans="1:8" ht="12.75" customHeight="1">
      <c r="A7" s="361" t="s">
        <v>3466</v>
      </c>
      <c r="B7" s="362" t="s">
        <v>3457</v>
      </c>
      <c r="C7" s="362"/>
      <c r="D7" s="362"/>
      <c r="E7" s="362"/>
      <c r="F7" s="363"/>
      <c r="G7" s="363"/>
      <c r="H7" s="362"/>
    </row>
    <row r="8" spans="1:8" ht="7.5" customHeight="1">
      <c r="A8" s="364" t="s">
        <v>3460</v>
      </c>
      <c r="B8" s="362" t="s">
        <v>3457</v>
      </c>
      <c r="C8" s="362"/>
      <c r="D8" s="362"/>
      <c r="E8" s="362"/>
      <c r="F8" s="363"/>
      <c r="G8" s="363"/>
      <c r="H8" s="362"/>
    </row>
    <row r="9" spans="1:8" ht="12.75" customHeight="1">
      <c r="A9" s="365" t="s">
        <v>3467</v>
      </c>
      <c r="B9" s="366"/>
      <c r="C9" s="366"/>
      <c r="D9" s="366"/>
      <c r="E9" s="366"/>
      <c r="F9" s="367"/>
      <c r="G9" s="367"/>
      <c r="H9" s="366"/>
    </row>
    <row r="10" spans="1:8" ht="12.75" customHeight="1">
      <c r="A10" s="365" t="s">
        <v>3468</v>
      </c>
      <c r="B10" s="368">
        <f>'[4]Columbia'!B10+'[4]UMKC'!B10+'[4]UMSL'!B10</f>
        <v>52215000</v>
      </c>
      <c r="C10" s="368">
        <f>'[4]Columbia'!C10+'[4]UMKC'!C10+'[4]UMSL'!C10</f>
        <v>3235000</v>
      </c>
      <c r="D10" s="368">
        <f>'[4]Columbia'!E10+'[4]UMKC'!D10+'[4]UMSL'!E10</f>
        <v>0</v>
      </c>
      <c r="E10" s="368"/>
      <c r="F10" s="369">
        <f>'[4]Columbia'!F10+'[4]UMKC'!F10+'[4]UMSL'!F10</f>
        <v>1025000</v>
      </c>
      <c r="G10" s="369">
        <v>0</v>
      </c>
      <c r="H10" s="368">
        <f>C10+D10-E10-F10+G10</f>
        <v>2210000</v>
      </c>
    </row>
    <row r="11" spans="1:8" ht="7.5" customHeight="1">
      <c r="A11" s="370"/>
      <c r="B11" s="371"/>
      <c r="C11" s="371"/>
      <c r="D11" s="371"/>
      <c r="E11" s="371"/>
      <c r="F11" s="372"/>
      <c r="G11" s="372"/>
      <c r="H11" s="371"/>
    </row>
    <row r="12" spans="1:8" ht="12.75" customHeight="1">
      <c r="A12" s="365" t="s">
        <v>3469</v>
      </c>
      <c r="B12" s="371"/>
      <c r="C12" s="371"/>
      <c r="D12" s="371"/>
      <c r="E12" s="371"/>
      <c r="F12" s="372"/>
      <c r="G12" s="372"/>
      <c r="H12" s="371"/>
    </row>
    <row r="13" spans="1:8" ht="12.75" customHeight="1">
      <c r="A13" s="365" t="s">
        <v>3470</v>
      </c>
      <c r="B13" s="371">
        <f>'[4]Columbia'!B13+'[4]UMSL'!B13</f>
        <v>65010000</v>
      </c>
      <c r="C13" s="371">
        <f>'[4]Columbia'!C13+'[4]UMSL'!C13</f>
        <v>51875000</v>
      </c>
      <c r="D13" s="371"/>
      <c r="E13" s="371">
        <f>'[4]Columbia'!E13+'[4]UMSL'!E13</f>
        <v>-30150000</v>
      </c>
      <c r="F13" s="372">
        <f>'[4]Columbia'!F13+'[4]UMSL'!F13</f>
        <v>2390000</v>
      </c>
      <c r="G13" s="372">
        <v>0</v>
      </c>
      <c r="H13" s="371">
        <f>C13+D13+E13-F13+G13</f>
        <v>19335000</v>
      </c>
    </row>
    <row r="14" spans="1:8" ht="7.5" customHeight="1">
      <c r="A14" s="373"/>
      <c r="B14" s="371"/>
      <c r="C14" s="371"/>
      <c r="D14" s="371"/>
      <c r="E14" s="371"/>
      <c r="F14" s="372"/>
      <c r="G14" s="372"/>
      <c r="H14" s="371"/>
    </row>
    <row r="15" spans="1:8" ht="12.75" customHeight="1">
      <c r="A15" s="365" t="s">
        <v>3471</v>
      </c>
      <c r="B15" s="371"/>
      <c r="C15" s="371"/>
      <c r="D15" s="371"/>
      <c r="E15" s="371"/>
      <c r="F15" s="372"/>
      <c r="G15" s="372"/>
      <c r="H15" s="371"/>
    </row>
    <row r="16" spans="1:8" ht="12.75" customHeight="1">
      <c r="A16" s="365" t="s">
        <v>3472</v>
      </c>
      <c r="B16" s="371"/>
      <c r="C16" s="371"/>
      <c r="D16" s="371"/>
      <c r="E16" s="371"/>
      <c r="F16" s="372"/>
      <c r="G16" s="372"/>
      <c r="H16" s="371"/>
    </row>
    <row r="17" spans="1:8" ht="12.75" customHeight="1">
      <c r="A17" s="365" t="s">
        <v>3473</v>
      </c>
      <c r="B17" s="371">
        <f>'[4]Columbia'!B17+'[4]UMKC'!B14+'[4]UMSL'!B17</f>
        <v>78950000</v>
      </c>
      <c r="C17" s="371">
        <f>'[4]Columbia'!C17+'[4]UMKC'!C14+'[4]UMSL'!C17</f>
        <v>69195000</v>
      </c>
      <c r="D17" s="371">
        <f>'[4]Columbia'!E17+'[4]UMKC'!D14+'[4]UMSL'!E17</f>
        <v>0</v>
      </c>
      <c r="E17" s="371">
        <v>0</v>
      </c>
      <c r="F17" s="372">
        <f>'[4]Columbia'!F17+'[4]UMKC'!F14+'[4]UMSL'!F17</f>
        <v>2785000</v>
      </c>
      <c r="G17" s="372">
        <v>0</v>
      </c>
      <c r="H17" s="371">
        <f>C17+D17-E17-F17+G17</f>
        <v>66410000</v>
      </c>
    </row>
    <row r="18" spans="1:8" ht="7.5" customHeight="1">
      <c r="A18" s="370"/>
      <c r="B18" s="371"/>
      <c r="C18" s="371"/>
      <c r="D18" s="371"/>
      <c r="E18" s="371"/>
      <c r="F18" s="372"/>
      <c r="G18" s="372"/>
      <c r="H18" s="371"/>
    </row>
    <row r="19" spans="1:8" ht="12.75" customHeight="1">
      <c r="A19" s="365" t="s">
        <v>3474</v>
      </c>
      <c r="B19" s="371"/>
      <c r="C19" s="371"/>
      <c r="D19" s="371"/>
      <c r="E19" s="371"/>
      <c r="F19" s="372"/>
      <c r="G19" s="372"/>
      <c r="H19" s="371"/>
    </row>
    <row r="20" spans="1:8" ht="12.75" customHeight="1">
      <c r="A20" s="365" t="s">
        <v>3475</v>
      </c>
      <c r="B20" s="371">
        <f>'[4]Columbia'!B20+'[4]UMSL'!B20</f>
        <v>39225000</v>
      </c>
      <c r="C20" s="371">
        <f>'[4]Columbia'!C20+'[4]UMSL'!C20</f>
        <v>37400000</v>
      </c>
      <c r="D20" s="371">
        <f>'[4]Columbia'!E20+'[4]UMSL'!E20</f>
        <v>0</v>
      </c>
      <c r="E20" s="371">
        <v>0</v>
      </c>
      <c r="F20" s="372">
        <f>'[4]Columbia'!F20+'[4]UMSL'!F20</f>
        <v>670000</v>
      </c>
      <c r="G20" s="372">
        <v>0</v>
      </c>
      <c r="H20" s="371">
        <f>C20+D20-E20-F20+G20</f>
        <v>36730000</v>
      </c>
    </row>
    <row r="21" spans="1:8" ht="7.5" customHeight="1">
      <c r="A21" s="370"/>
      <c r="B21" s="372"/>
      <c r="C21" s="372"/>
      <c r="D21" s="372"/>
      <c r="E21" s="371"/>
      <c r="F21" s="372"/>
      <c r="G21" s="372"/>
      <c r="H21" s="371"/>
    </row>
    <row r="22" spans="1:8" ht="12.75" customHeight="1">
      <c r="A22" s="365" t="s">
        <v>3476</v>
      </c>
      <c r="B22" s="372"/>
      <c r="C22" s="372"/>
      <c r="D22" s="372"/>
      <c r="E22" s="371"/>
      <c r="F22" s="372"/>
      <c r="G22" s="372"/>
      <c r="H22" s="371"/>
    </row>
    <row r="23" spans="1:8" ht="12.75" customHeight="1">
      <c r="A23" s="365" t="s">
        <v>3477</v>
      </c>
      <c r="B23" s="372"/>
      <c r="C23" s="372"/>
      <c r="D23" s="372"/>
      <c r="E23" s="371"/>
      <c r="F23" s="372"/>
      <c r="G23" s="372"/>
      <c r="H23" s="371"/>
    </row>
    <row r="24" spans="1:8" ht="12.75" customHeight="1">
      <c r="A24" s="365" t="s">
        <v>3478</v>
      </c>
      <c r="B24" s="372">
        <f>'[4]Columbia'!B24+'[4]UMKC'!B18+'[4]UMSL'!B24</f>
        <v>44975000</v>
      </c>
      <c r="C24" s="372">
        <f>'[4]Columbia'!C24+'[4]UMKC'!C18+'[4]UMSL'!C24</f>
        <v>44835000</v>
      </c>
      <c r="D24" s="372">
        <f>'[4]Columbia'!E24+'[4]UMKC'!D18+'[4]UMSL'!E24</f>
        <v>0</v>
      </c>
      <c r="E24" s="371"/>
      <c r="F24" s="372">
        <f>'[4]Columbia'!F24+'[4]UMKC'!F18+'[4]UMSL'!F24</f>
        <v>50000</v>
      </c>
      <c r="G24" s="372">
        <v>0</v>
      </c>
      <c r="H24" s="371">
        <f>C24+D24-E24-F24+G24</f>
        <v>44785000</v>
      </c>
    </row>
    <row r="25" spans="1:8" ht="7.5" customHeight="1">
      <c r="A25" s="370"/>
      <c r="B25" s="371"/>
      <c r="C25" s="371"/>
      <c r="D25" s="371"/>
      <c r="E25" s="371"/>
      <c r="F25" s="372"/>
      <c r="G25" s="372"/>
      <c r="H25" s="371"/>
    </row>
    <row r="26" spans="1:8" ht="12.75" customHeight="1">
      <c r="A26" s="365" t="s">
        <v>3479</v>
      </c>
      <c r="B26" s="371"/>
      <c r="C26" s="371"/>
      <c r="D26" s="371"/>
      <c r="E26" s="371"/>
      <c r="F26" s="372"/>
      <c r="G26" s="372"/>
      <c r="H26" s="371"/>
    </row>
    <row r="27" spans="1:8" ht="12.75" customHeight="1">
      <c r="A27" s="365" t="s">
        <v>3480</v>
      </c>
      <c r="B27" s="371">
        <f>'[4]Columbia'!B27+'[4]UMSL'!B27+'[4]UWIDE'!B9+'[4]UMR'!B10</f>
        <v>40000000</v>
      </c>
      <c r="C27" s="371">
        <f>'[4]Columbia'!C27+'[4]UMSL'!C27+'[4]UWIDE'!C9+'[4]UMR'!C10</f>
        <v>40000000</v>
      </c>
      <c r="D27" s="371">
        <f>'[4]Columbia'!E27+'[4]UMSL'!E27+'[4]UWIDE'!D9+'[4]UMR'!D10</f>
        <v>0</v>
      </c>
      <c r="E27" s="371">
        <f>'[4]Columbia'!F27+'[4]UMSL'!F27+'[4]UWIDE'!E9+'[4]UMR'!E10</f>
        <v>0</v>
      </c>
      <c r="F27" s="371">
        <f>'[4]Columbia'!G27+'[4]UMSL'!G27+'[4]UWIDE'!F9+'[4]UMR'!F10</f>
        <v>0</v>
      </c>
      <c r="G27" s="371">
        <v>0</v>
      </c>
      <c r="H27" s="371">
        <f>C27+D27-E27-F27+G27</f>
        <v>40000000</v>
      </c>
    </row>
    <row r="28" spans="1:8" ht="7.5" customHeight="1">
      <c r="A28" s="370"/>
      <c r="B28" s="371"/>
      <c r="C28" s="371"/>
      <c r="D28" s="371"/>
      <c r="E28" s="371"/>
      <c r="F28" s="372"/>
      <c r="G28" s="372"/>
      <c r="H28" s="371"/>
    </row>
    <row r="29" spans="1:8" ht="12.75" customHeight="1">
      <c r="A29" s="365" t="s">
        <v>3481</v>
      </c>
      <c r="B29" s="371"/>
      <c r="C29" s="371"/>
      <c r="D29" s="371"/>
      <c r="E29" s="371"/>
      <c r="F29" s="372"/>
      <c r="G29" s="372"/>
      <c r="H29" s="371"/>
    </row>
    <row r="30" spans="1:8" ht="12.75" customHeight="1">
      <c r="A30" s="365" t="s">
        <v>3482</v>
      </c>
      <c r="B30" s="371">
        <f>'[4]Columbia'!B30+'[4]UMKC'!B21+'[4]UMR'!B13+'[4]UMSL'!B30</f>
        <v>118080000</v>
      </c>
      <c r="C30" s="371">
        <f>'[4]Columbia'!C30+'[4]UMKC'!C21+'[4]UMR'!C13+'[4]UMSL'!C30</f>
        <v>117745000</v>
      </c>
      <c r="D30" s="371">
        <f>'[4]Columbia'!E30+'[4]UMKC'!D21+'[4]UMR'!D13+'[4]UMSL'!E30</f>
        <v>0</v>
      </c>
      <c r="E30" s="371">
        <v>0</v>
      </c>
      <c r="F30" s="371">
        <f>'[4]Columbia'!F30+'[4]UMKC'!F21+'[4]UMR'!F13+'[4]UMSL'!F30</f>
        <v>1675000</v>
      </c>
      <c r="G30" s="371">
        <v>0</v>
      </c>
      <c r="H30" s="371">
        <f>C30+D30-E30-F30+G30</f>
        <v>116070000</v>
      </c>
    </row>
    <row r="31" spans="1:8" ht="7.5" customHeight="1">
      <c r="A31" s="365"/>
      <c r="B31" s="371"/>
      <c r="C31" s="371"/>
      <c r="D31" s="371"/>
      <c r="E31" s="371"/>
      <c r="F31" s="371"/>
      <c r="G31" s="371"/>
      <c r="H31" s="371"/>
    </row>
    <row r="32" spans="1:8" ht="12.75" customHeight="1">
      <c r="A32" s="365" t="s">
        <v>3481</v>
      </c>
      <c r="B32" s="371"/>
      <c r="C32" s="371"/>
      <c r="D32" s="371"/>
      <c r="E32" s="371"/>
      <c r="F32" s="371"/>
      <c r="G32" s="371"/>
      <c r="H32" s="371"/>
    </row>
    <row r="33" spans="1:8" ht="12.75" customHeight="1">
      <c r="A33" s="365" t="s">
        <v>3483</v>
      </c>
      <c r="B33" s="371">
        <f>'[4]Columbia'!B33+'[4]UMKC'!B24+'[4]UMR'!B16+'[4]UMSL'!B33</f>
        <v>37085000</v>
      </c>
      <c r="C33" s="371">
        <f>'[4]Columbia'!C33+'[4]UMKC'!C24+'[4]UMR'!C16+'[4]UMSL'!C33</f>
        <v>35740000</v>
      </c>
      <c r="D33" s="371">
        <f>'[4]Columbia'!E33+'[4]UMKC'!D24+'[4]UMR'!D16+'[4]UMSL'!E33</f>
        <v>0</v>
      </c>
      <c r="E33" s="371">
        <v>0</v>
      </c>
      <c r="F33" s="371">
        <f>'[4]Columbia'!F33+'[4]UMKC'!F24+'[4]UMR'!F16+'[4]UMSL'!F33</f>
        <v>1375000</v>
      </c>
      <c r="G33" s="371">
        <v>0</v>
      </c>
      <c r="H33" s="371">
        <f>C33+D33-E33-F33+G33</f>
        <v>34365000</v>
      </c>
    </row>
    <row r="34" spans="1:8" ht="7.5" customHeight="1">
      <c r="A34" s="365"/>
      <c r="B34" s="371"/>
      <c r="C34" s="371"/>
      <c r="D34" s="371"/>
      <c r="E34" s="371"/>
      <c r="F34" s="371"/>
      <c r="G34" s="371"/>
      <c r="H34" s="371"/>
    </row>
    <row r="35" spans="1:8" ht="12.75" customHeight="1">
      <c r="A35" s="374" t="s">
        <v>3484</v>
      </c>
      <c r="B35" s="371"/>
      <c r="C35" s="371"/>
      <c r="D35" s="371"/>
      <c r="E35" s="371"/>
      <c r="F35" s="371"/>
      <c r="G35" s="371"/>
      <c r="H35" s="371"/>
    </row>
    <row r="36" spans="1:8" ht="12.75" customHeight="1">
      <c r="A36" s="375" t="s">
        <v>3498</v>
      </c>
      <c r="B36" s="371">
        <f>'[4]Columbia'!B36+'[4]Hospital'!B17+'[4]UMKC'!B27+'[4]UMSL'!B36</f>
        <v>54275000</v>
      </c>
      <c r="C36" s="371">
        <f>'[4]Columbia'!C36+'[4]Hospital'!C17+'[4]UMKC'!C27+'[4]UMSL'!C36</f>
        <v>0</v>
      </c>
      <c r="D36" s="371">
        <f>'[4]Columbia'!D36+'[4]UMSL'!D36+'[4]Hospital'!D17+'[4]UMKC'!D27</f>
        <v>260975000</v>
      </c>
      <c r="E36" s="371">
        <f>'[4]Columbia'!E36+'[4]Hospital'!E17+'[4]UMKC'!E27+'[4]UMSL'!E36</f>
        <v>0</v>
      </c>
      <c r="F36" s="371">
        <f>'[4]Columbia'!G36+'[4]Hospital'!F17+'[4]UMKC'!F27+'[4]UMSL'!G36</f>
        <v>0</v>
      </c>
      <c r="G36" s="371"/>
      <c r="H36" s="371">
        <f>C36+D36-E36-F36+G36</f>
        <v>260975000</v>
      </c>
    </row>
    <row r="37" spans="1:8" ht="12.75" customHeight="1">
      <c r="A37" s="374" t="s">
        <v>3485</v>
      </c>
      <c r="B37" s="371"/>
      <c r="C37" s="371"/>
      <c r="D37" s="371"/>
      <c r="E37" s="371"/>
      <c r="F37" s="371"/>
      <c r="G37" s="371"/>
      <c r="H37" s="371"/>
    </row>
    <row r="38" spans="1:8" ht="12.75" customHeight="1">
      <c r="A38" s="375" t="s">
        <v>3486</v>
      </c>
      <c r="B38" s="371"/>
      <c r="C38" s="371"/>
      <c r="D38" s="371"/>
      <c r="E38" s="371"/>
      <c r="F38" s="371"/>
      <c r="G38" s="371"/>
      <c r="H38" s="371"/>
    </row>
    <row r="39" spans="1:8" ht="7.5" customHeight="1">
      <c r="A39" s="374"/>
      <c r="B39" s="371"/>
      <c r="C39" s="371"/>
      <c r="D39" s="371"/>
      <c r="E39" s="371"/>
      <c r="F39" s="371"/>
      <c r="G39" s="371"/>
      <c r="H39" s="371"/>
    </row>
    <row r="40" spans="1:8" ht="12.75" customHeight="1">
      <c r="A40" s="374" t="s">
        <v>3484</v>
      </c>
      <c r="B40" s="371"/>
      <c r="C40" s="371"/>
      <c r="D40" s="371"/>
      <c r="E40" s="371"/>
      <c r="F40" s="371"/>
      <c r="G40" s="371"/>
      <c r="H40" s="371"/>
    </row>
    <row r="41" spans="1:8" ht="12.75" customHeight="1">
      <c r="A41" s="375" t="s">
        <v>3499</v>
      </c>
      <c r="B41" s="371">
        <f>'[4]Columbia'!B39+'[4]UMKC'!B30+'[4]UMSL'!B40</f>
        <v>14655000</v>
      </c>
      <c r="C41" s="371">
        <f>'[4]Columbia'!C39+'[4]UMKC'!C30+'[4]UMSL'!C40</f>
        <v>0</v>
      </c>
      <c r="D41" s="371">
        <f>'[4]Columbia'!D39+'[4]UMSL'!D40+'[4]UMKC'!D30</f>
        <v>39705000</v>
      </c>
      <c r="E41" s="371">
        <v>0</v>
      </c>
      <c r="F41" s="371">
        <f>'[4]Columbia'!G39+'[4]UMKC'!F30+'[4]UMSL'!G40</f>
        <v>0</v>
      </c>
      <c r="G41" s="371"/>
      <c r="H41" s="371">
        <f>C41+D41-E41-F41+G41</f>
        <v>39705000</v>
      </c>
    </row>
    <row r="42" spans="1:8" ht="7.5" customHeight="1">
      <c r="A42" s="365"/>
      <c r="B42" s="371"/>
      <c r="C42" s="371"/>
      <c r="D42" s="371"/>
      <c r="E42" s="371"/>
      <c r="F42" s="371"/>
      <c r="G42" s="371"/>
      <c r="H42" s="371"/>
    </row>
    <row r="43" spans="1:8" ht="12.75" customHeight="1">
      <c r="A43" s="376" t="s">
        <v>3487</v>
      </c>
      <c r="B43" s="377"/>
      <c r="C43" s="377"/>
      <c r="D43" s="372"/>
      <c r="E43" s="372"/>
      <c r="F43" s="372"/>
      <c r="G43" s="372"/>
      <c r="H43" s="372"/>
    </row>
    <row r="44" spans="1:8" ht="12.75" customHeight="1">
      <c r="A44" s="376" t="s">
        <v>3488</v>
      </c>
      <c r="B44" s="372">
        <f>'[4]Hospital'!B10</f>
        <v>135990000</v>
      </c>
      <c r="C44" s="372">
        <f>'[4]Hospital'!C10</f>
        <v>107655000</v>
      </c>
      <c r="D44" s="372">
        <f>'[4]Hospital'!D10</f>
        <v>0</v>
      </c>
      <c r="E44" s="372">
        <f>'[4]Hospital'!E10</f>
        <v>-106215000</v>
      </c>
      <c r="F44" s="372">
        <f>'[4]Hospital'!F10</f>
        <v>1440000</v>
      </c>
      <c r="G44" s="372">
        <v>0</v>
      </c>
      <c r="H44" s="372">
        <f>C44+D44+E44-F44+G44</f>
        <v>0</v>
      </c>
    </row>
    <row r="45" spans="1:9" ht="7.5" customHeight="1">
      <c r="A45" s="376"/>
      <c r="B45" s="372"/>
      <c r="C45" s="372"/>
      <c r="D45" s="372"/>
      <c r="E45" s="372"/>
      <c r="F45" s="372"/>
      <c r="G45" s="372"/>
      <c r="H45" s="372"/>
      <c r="I45" s="4"/>
    </row>
    <row r="46" spans="1:9" ht="12.75" customHeight="1">
      <c r="A46" s="376" t="s">
        <v>3489</v>
      </c>
      <c r="B46" s="372"/>
      <c r="C46" s="372"/>
      <c r="D46" s="372"/>
      <c r="E46" s="372"/>
      <c r="F46" s="372"/>
      <c r="G46" s="372"/>
      <c r="H46" s="372"/>
      <c r="I46" s="4"/>
    </row>
    <row r="47" spans="1:9" ht="12.75" customHeight="1">
      <c r="A47" s="376" t="s">
        <v>3490</v>
      </c>
      <c r="B47" s="372">
        <f>'[4]Hospital'!B13</f>
        <v>68990000</v>
      </c>
      <c r="C47" s="372">
        <f>'[4]Hospital'!C13</f>
        <v>57545000</v>
      </c>
      <c r="D47" s="372">
        <f>'[4]Hospital'!D13</f>
        <v>0</v>
      </c>
      <c r="E47" s="372">
        <f>'[4]Hospital'!E13</f>
        <v>-55470000</v>
      </c>
      <c r="F47" s="372">
        <f>'[4]Hospital'!F13</f>
        <v>2075000</v>
      </c>
      <c r="G47" s="372">
        <v>0</v>
      </c>
      <c r="H47" s="372">
        <f>C47+D47+E47-F47+G47</f>
        <v>0</v>
      </c>
      <c r="I47" s="4"/>
    </row>
    <row r="48" spans="1:9" ht="7.5" customHeight="1">
      <c r="A48" s="376"/>
      <c r="B48" s="372"/>
      <c r="C48" s="372"/>
      <c r="D48" s="372"/>
      <c r="E48" s="372"/>
      <c r="F48" s="372"/>
      <c r="G48" s="372"/>
      <c r="H48" s="372"/>
      <c r="I48" s="378"/>
    </row>
    <row r="49" spans="1:9" ht="12.75" customHeight="1">
      <c r="A49" s="376" t="s">
        <v>3491</v>
      </c>
      <c r="B49" s="372">
        <v>0</v>
      </c>
      <c r="C49" s="372">
        <f>'[4]Hospital'!C19+'[4]Columbia'!C41+'[4]UMKC'!C32+'[4]UMR'!C18+'[4]UMSL'!C42</f>
        <v>2909704</v>
      </c>
      <c r="D49" s="372">
        <f>'[4]Hospital'!D19+'[4]Columbia'!D41+'[4]UMKC'!D32+'[4]UMR'!D18+'[4]UMSL'!D42</f>
        <v>14171561</v>
      </c>
      <c r="E49" s="372">
        <f>'[4]Hospital'!E19+'[4]Columbia'!E41+'[4]UMKC'!E32+'[4]UMR'!E18+'[4]UMSL'!E42</f>
        <v>1152006</v>
      </c>
      <c r="F49" s="372">
        <v>-419091</v>
      </c>
      <c r="G49" s="372"/>
      <c r="H49" s="372">
        <f>SUM(B49:G49)</f>
        <v>17814180</v>
      </c>
      <c r="I49" s="378"/>
    </row>
    <row r="50" spans="1:9" ht="12.75" customHeight="1">
      <c r="A50" s="376" t="s">
        <v>3492</v>
      </c>
      <c r="B50" s="372">
        <v>0</v>
      </c>
      <c r="C50" s="372">
        <f>'[4]Hospital'!C20+'[4]Columbia'!C42+'[4]UMKC'!C33+'[4]UMR'!C19+'[4]UMSL'!C43</f>
        <v>-2597744</v>
      </c>
      <c r="D50" s="372">
        <f>'[4]Hospital'!D20+'[4]Columbia'!D42+'[4]UMKC'!D33+'[4]UMR'!D19+'[4]UMSL'!D43</f>
        <v>0</v>
      </c>
      <c r="E50" s="372">
        <f>'[4]Hospital'!E20+'[4]Columbia'!E42+'[4]UMKC'!E33+'[4]UMR'!E19+'[4]UMSL'!E43</f>
        <v>-8976132</v>
      </c>
      <c r="F50" s="372">
        <v>628319</v>
      </c>
      <c r="G50" s="372"/>
      <c r="H50" s="372">
        <f>SUM(B50:G50)</f>
        <v>-10945557</v>
      </c>
      <c r="I50" s="378"/>
    </row>
    <row r="51" spans="1:9" ht="7.5" customHeight="1">
      <c r="A51" s="379"/>
      <c r="B51" s="372"/>
      <c r="C51" s="372"/>
      <c r="D51" s="372"/>
      <c r="E51" s="372"/>
      <c r="F51" s="372"/>
      <c r="G51" s="372"/>
      <c r="H51" s="372"/>
      <c r="I51" s="378"/>
    </row>
    <row r="52" spans="1:9" ht="12.75" customHeight="1">
      <c r="A52" s="380" t="s">
        <v>3493</v>
      </c>
      <c r="B52" s="372">
        <f aca="true" t="shared" si="0" ref="B52:G52">SUM(B9:B51)</f>
        <v>749450000</v>
      </c>
      <c r="C52" s="372">
        <f t="shared" si="0"/>
        <v>565536960</v>
      </c>
      <c r="D52" s="372">
        <f t="shared" si="0"/>
        <v>314851561</v>
      </c>
      <c r="E52" s="372">
        <f t="shared" si="0"/>
        <v>-199659126</v>
      </c>
      <c r="F52" s="372">
        <f>SUM(F9:F47)-F49-F50</f>
        <v>13275772</v>
      </c>
      <c r="G52" s="372">
        <f t="shared" si="0"/>
        <v>0</v>
      </c>
      <c r="H52" s="372">
        <f>C52+D52+E52-F52</f>
        <v>667453623</v>
      </c>
      <c r="I52" s="378"/>
    </row>
    <row r="53" spans="1:9" ht="12.75" customHeight="1">
      <c r="A53" s="370"/>
      <c r="B53" s="371"/>
      <c r="C53" s="372"/>
      <c r="D53" s="372"/>
      <c r="E53" s="372"/>
      <c r="F53" s="372"/>
      <c r="G53" s="372"/>
      <c r="H53" s="372"/>
      <c r="I53" s="378"/>
    </row>
    <row r="54" spans="1:9" ht="12.75" customHeight="1">
      <c r="A54" s="380" t="s">
        <v>3494</v>
      </c>
      <c r="B54" s="371"/>
      <c r="C54" s="372"/>
      <c r="D54" s="372"/>
      <c r="E54" s="372"/>
      <c r="F54" s="372"/>
      <c r="G54" s="372"/>
      <c r="H54" s="372"/>
      <c r="I54" s="4"/>
    </row>
    <row r="55" spans="1:9" ht="7.5" customHeight="1">
      <c r="A55" s="380"/>
      <c r="B55" s="371"/>
      <c r="C55" s="372"/>
      <c r="D55" s="372"/>
      <c r="E55" s="372"/>
      <c r="F55" s="372"/>
      <c r="G55" s="372"/>
      <c r="H55" s="372"/>
      <c r="I55" s="4"/>
    </row>
    <row r="56" spans="1:8" ht="12.75" customHeight="1">
      <c r="A56" s="365" t="s">
        <v>3495</v>
      </c>
      <c r="B56" s="371"/>
      <c r="C56" s="372"/>
      <c r="D56" s="372"/>
      <c r="E56" s="372"/>
      <c r="F56" s="372"/>
      <c r="G56" s="372"/>
      <c r="H56" s="372"/>
    </row>
    <row r="57" spans="1:8" ht="12.75" customHeight="1">
      <c r="A57" s="365" t="s">
        <v>3496</v>
      </c>
      <c r="B57" s="371">
        <f>'[4]Hospital'!B27</f>
        <v>11975000</v>
      </c>
      <c r="C57" s="371">
        <f>'[4]Hospital'!C27</f>
        <v>10170681</v>
      </c>
      <c r="D57" s="371">
        <v>0</v>
      </c>
      <c r="E57" s="372">
        <f>'[4]Hospital'!E27</f>
        <v>0</v>
      </c>
      <c r="F57" s="372">
        <f>'[4]Hospital'!F27</f>
        <v>391707</v>
      </c>
      <c r="G57" s="372"/>
      <c r="H57" s="371">
        <f>C57+D57-E57-F57</f>
        <v>9778974</v>
      </c>
    </row>
    <row r="58" spans="1:8" ht="7.5" customHeight="1">
      <c r="A58" s="380"/>
      <c r="B58" s="371"/>
      <c r="C58" s="371"/>
      <c r="D58" s="371"/>
      <c r="E58" s="371"/>
      <c r="F58" s="371"/>
      <c r="G58" s="371"/>
      <c r="H58" s="371"/>
    </row>
    <row r="59" spans="1:8" ht="12.75" customHeight="1">
      <c r="A59" s="381" t="s">
        <v>3497</v>
      </c>
      <c r="B59" s="368">
        <f aca="true" t="shared" si="1" ref="B59:H59">SUM(B55:B58)</f>
        <v>11975000</v>
      </c>
      <c r="C59" s="368">
        <f t="shared" si="1"/>
        <v>10170681</v>
      </c>
      <c r="D59" s="368">
        <f>SUM(D55:D58)</f>
        <v>0</v>
      </c>
      <c r="E59" s="368">
        <f>SUM(E55:E58)</f>
        <v>0</v>
      </c>
      <c r="F59" s="368">
        <f t="shared" si="1"/>
        <v>391707</v>
      </c>
      <c r="G59" s="368">
        <f t="shared" si="1"/>
        <v>0</v>
      </c>
      <c r="H59" s="368">
        <f t="shared" si="1"/>
        <v>9778974</v>
      </c>
    </row>
    <row r="61" spans="3:8" ht="12.75">
      <c r="C61" s="382"/>
      <c r="F61" s="383"/>
      <c r="G61" s="383"/>
      <c r="H61" s="384"/>
    </row>
    <row r="62" spans="1:8" ht="12.75">
      <c r="A62" s="4"/>
      <c r="H62" s="384"/>
    </row>
    <row r="63" spans="3:8" ht="12.75">
      <c r="C63" s="385"/>
      <c r="F63" s="386"/>
      <c r="G63" s="386"/>
      <c r="H63" s="387"/>
    </row>
    <row r="65" ht="12.75">
      <c r="H65" s="388"/>
    </row>
    <row r="66" ht="15">
      <c r="H66" s="378"/>
    </row>
    <row r="67" spans="3:8" ht="15">
      <c r="C67" s="385"/>
      <c r="H67" s="378"/>
    </row>
    <row r="68" ht="15">
      <c r="H68" s="378"/>
    </row>
    <row r="69" ht="15">
      <c r="H69" s="378"/>
    </row>
    <row r="70" ht="15">
      <c r="H70" s="378"/>
    </row>
    <row r="71" ht="15">
      <c r="H71" s="378"/>
    </row>
    <row r="72" ht="15">
      <c r="H72" s="378"/>
    </row>
    <row r="73" ht="15">
      <c r="H73" s="378"/>
    </row>
    <row r="74" spans="7:8" ht="15">
      <c r="G74" s="378"/>
      <c r="H74" s="378"/>
    </row>
    <row r="75" spans="7:8" ht="15">
      <c r="G75" s="378"/>
      <c r="H75" s="378"/>
    </row>
    <row r="76" spans="7:8" ht="15">
      <c r="G76" s="378"/>
      <c r="H76" s="378"/>
    </row>
    <row r="77" spans="7:8" ht="15">
      <c r="G77" s="378"/>
      <c r="H77" s="378"/>
    </row>
    <row r="78" spans="7:8" ht="15">
      <c r="G78" s="378"/>
      <c r="H78" s="378"/>
    </row>
    <row r="79" spans="7:8" ht="15">
      <c r="G79" s="378"/>
      <c r="H79" s="378"/>
    </row>
    <row r="80" spans="7:8" ht="15">
      <c r="G80" s="378"/>
      <c r="H80" s="378"/>
    </row>
    <row r="81" spans="7:8" ht="15">
      <c r="G81" s="378"/>
      <c r="H81" s="378"/>
    </row>
    <row r="82" spans="7:8" ht="15">
      <c r="G82" s="378"/>
      <c r="H82" s="378"/>
    </row>
    <row r="83" spans="7:8" ht="15">
      <c r="G83" s="378"/>
      <c r="H83" s="378"/>
    </row>
    <row r="84" spans="7:8" ht="15">
      <c r="G84" s="378"/>
      <c r="H84" s="378"/>
    </row>
    <row r="85" spans="1:8" ht="15">
      <c r="A85" s="389"/>
      <c r="B85" s="389"/>
      <c r="C85" s="389"/>
      <c r="D85" s="389"/>
      <c r="E85" s="389"/>
      <c r="F85" s="390"/>
      <c r="G85" s="378"/>
      <c r="H85" s="378"/>
    </row>
    <row r="86" spans="6:8" ht="15">
      <c r="F86" s="390"/>
      <c r="H86" s="390"/>
    </row>
    <row r="87" ht="15">
      <c r="H87" s="390"/>
    </row>
    <row r="88" ht="15">
      <c r="H88" s="390"/>
    </row>
    <row r="89" ht="15">
      <c r="H89" s="390"/>
    </row>
    <row r="90" ht="15">
      <c r="H90" s="390"/>
    </row>
    <row r="91" ht="15">
      <c r="H91" s="390"/>
    </row>
    <row r="92" ht="15">
      <c r="H92" s="390"/>
    </row>
    <row r="93" ht="15">
      <c r="H93" s="390"/>
    </row>
    <row r="94" ht="15">
      <c r="H94" s="390"/>
    </row>
    <row r="95" ht="15">
      <c r="H95" s="390"/>
    </row>
    <row r="96" ht="15">
      <c r="H96" s="390"/>
    </row>
    <row r="97" ht="15">
      <c r="H97" s="390"/>
    </row>
    <row r="98" ht="15">
      <c r="H98" s="390"/>
    </row>
    <row r="99" ht="15">
      <c r="H99" s="390"/>
    </row>
    <row r="100" ht="15">
      <c r="H100" s="390"/>
    </row>
    <row r="101" ht="15">
      <c r="H101" s="390"/>
    </row>
    <row r="102" ht="15">
      <c r="H102" s="390"/>
    </row>
    <row r="103" ht="15">
      <c r="H103" s="390"/>
    </row>
    <row r="104" ht="15">
      <c r="H104" s="390"/>
    </row>
    <row r="105" ht="15">
      <c r="H105" s="390"/>
    </row>
    <row r="106" ht="15">
      <c r="H106" s="390"/>
    </row>
    <row r="107" ht="15">
      <c r="H107" s="390"/>
    </row>
    <row r="108" ht="15">
      <c r="H108" s="390"/>
    </row>
    <row r="109" ht="15">
      <c r="H109" s="390"/>
    </row>
    <row r="110" ht="15">
      <c r="H110" s="390"/>
    </row>
    <row r="111" ht="15">
      <c r="H111" s="390"/>
    </row>
    <row r="112" ht="15">
      <c r="H112" s="390"/>
    </row>
    <row r="113" ht="15">
      <c r="H113" s="390"/>
    </row>
    <row r="114" ht="15">
      <c r="H114" s="390"/>
    </row>
    <row r="115" ht="15">
      <c r="H115" s="390"/>
    </row>
    <row r="116" ht="15">
      <c r="H116" s="390"/>
    </row>
    <row r="117" ht="15">
      <c r="H117" s="390"/>
    </row>
    <row r="118" ht="15">
      <c r="H118" s="390"/>
    </row>
    <row r="119" ht="15">
      <c r="H119" s="390"/>
    </row>
    <row r="120" ht="15">
      <c r="H120" s="390"/>
    </row>
    <row r="121" ht="15">
      <c r="H121" s="390"/>
    </row>
    <row r="122" ht="15">
      <c r="H122" s="390"/>
    </row>
    <row r="123" spans="1:8" ht="15">
      <c r="A123" s="389"/>
      <c r="B123" s="389"/>
      <c r="C123" s="389"/>
      <c r="D123" s="389"/>
      <c r="E123" s="389"/>
      <c r="F123" s="391"/>
      <c r="G123" s="391"/>
      <c r="H123" s="390"/>
    </row>
    <row r="124" ht="15">
      <c r="H124" s="390"/>
    </row>
    <row r="125" ht="15">
      <c r="H125" s="390"/>
    </row>
    <row r="126" ht="15">
      <c r="H126" s="390"/>
    </row>
    <row r="127" ht="15">
      <c r="H127" s="390"/>
    </row>
    <row r="128" ht="15">
      <c r="H128" s="390"/>
    </row>
    <row r="129" ht="15">
      <c r="H129" s="390"/>
    </row>
    <row r="130" ht="15">
      <c r="H130" s="390"/>
    </row>
    <row r="131" ht="15">
      <c r="H131" s="390"/>
    </row>
    <row r="132" ht="15">
      <c r="H132" s="390"/>
    </row>
    <row r="133" ht="15">
      <c r="H133" s="390"/>
    </row>
    <row r="140" spans="1:2" ht="12.75">
      <c r="A140" s="389"/>
      <c r="B140" s="392"/>
    </row>
    <row r="141" spans="1:2" ht="12.75">
      <c r="A141" s="389"/>
      <c r="B141" s="392"/>
    </row>
    <row r="142" spans="1:2" ht="12.75">
      <c r="A142" s="389"/>
      <c r="B142" s="392"/>
    </row>
    <row r="143" spans="1:2" ht="12.75">
      <c r="A143" s="389"/>
      <c r="B143" s="392"/>
    </row>
    <row r="144" spans="1:2" ht="12.75">
      <c r="A144" s="389"/>
      <c r="B144" s="392"/>
    </row>
    <row r="145" spans="1:2" ht="12.75">
      <c r="A145" s="389"/>
      <c r="B145" s="392"/>
    </row>
    <row r="146" spans="1:2" ht="12.75">
      <c r="A146" s="389"/>
      <c r="B146" s="392"/>
    </row>
    <row r="147" spans="1:2" ht="12.75">
      <c r="A147" s="389"/>
      <c r="B147" s="392"/>
    </row>
    <row r="148" spans="1:2" ht="12.75">
      <c r="A148" s="389"/>
      <c r="B148" s="392"/>
    </row>
    <row r="154" spans="1:2" ht="12.75">
      <c r="A154" s="389"/>
      <c r="B154" s="392"/>
    </row>
    <row r="158" spans="1:2" ht="12.75">
      <c r="A158" s="389"/>
      <c r="B158" s="392"/>
    </row>
    <row r="160" spans="1:2" ht="12.75">
      <c r="A160" s="389"/>
      <c r="B160" s="392"/>
    </row>
    <row r="161" spans="1:2" ht="12.75">
      <c r="A161" s="389"/>
      <c r="B161" s="392"/>
    </row>
    <row r="162" spans="1:2" ht="12.75">
      <c r="A162" s="389"/>
      <c r="B162" s="392"/>
    </row>
    <row r="163" spans="1:2" ht="12.75">
      <c r="A163" s="389"/>
      <c r="B163" s="392"/>
    </row>
    <row r="164" spans="1:2" ht="12.75">
      <c r="A164" s="389"/>
      <c r="B164" s="392"/>
    </row>
    <row r="165" spans="1:2" ht="12.75">
      <c r="A165" s="389"/>
      <c r="B165" s="392"/>
    </row>
    <row r="167" spans="1:2" ht="12.75">
      <c r="A167" s="389"/>
      <c r="B167" s="392"/>
    </row>
    <row r="168" spans="1:7" ht="12.75">
      <c r="A168" s="389"/>
      <c r="B168" s="389"/>
      <c r="C168" s="389"/>
      <c r="D168" s="389"/>
      <c r="E168" s="389"/>
      <c r="F168" s="391"/>
      <c r="G168" s="391"/>
    </row>
  </sheetData>
  <printOptions horizontalCentered="1"/>
  <pageMargins left="0.25" right="0.25" top="0.75" bottom="0.17" header="0.18" footer="0.2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tylerb</dc:creator>
  <cp:keywords/>
  <dc:description/>
  <cp:lastModifiedBy>BohlmeyerR</cp:lastModifiedBy>
  <cp:lastPrinted>2007-02-23T15:14:31Z</cp:lastPrinted>
  <dcterms:created xsi:type="dcterms:W3CDTF">2007-02-14T18:57:13Z</dcterms:created>
  <dcterms:modified xsi:type="dcterms:W3CDTF">2007-04-12T16:03:11Z</dcterms:modified>
  <cp:category/>
  <cp:version/>
  <cp:contentType/>
  <cp:contentStatus/>
</cp:coreProperties>
</file>